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43B8863F-2616-4F86-A7B0-F8791AB371E5}" xr6:coauthVersionLast="47" xr6:coauthVersionMax="47" xr10:uidLastSave="{00000000-0000-0000-0000-000000000000}"/>
  <bookViews>
    <workbookView xWindow="1560" yWindow="1560" windowWidth="21600" windowHeight="1264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4" l="1"/>
  <c r="H39" i="4"/>
  <c r="D39" i="4"/>
  <c r="L38" i="4"/>
  <c r="H38" i="4"/>
  <c r="D38" i="4"/>
  <c r="L37" i="4"/>
  <c r="H37" i="4"/>
  <c r="D37" i="4"/>
  <c r="L36" i="4"/>
  <c r="H36" i="4"/>
  <c r="D36" i="4"/>
  <c r="I55" i="4" l="1"/>
  <c r="E55" i="4"/>
  <c r="D34" i="4"/>
  <c r="L35" i="4"/>
  <c r="H35" i="4"/>
  <c r="D35" i="4"/>
  <c r="L34" i="4"/>
  <c r="D54" i="4" l="1"/>
  <c r="E54" i="4" s="1"/>
  <c r="I54" i="4"/>
  <c r="H54" i="4"/>
  <c r="H34" i="4"/>
  <c r="B21" i="3" l="1"/>
  <c r="L53" i="4" l="1"/>
  <c r="L54" i="4"/>
  <c r="E53" i="4"/>
  <c r="D53" i="4"/>
  <c r="L33" i="4"/>
  <c r="D33" i="4"/>
  <c r="Y92" i="1"/>
  <c r="I53" i="4"/>
  <c r="H53" i="4"/>
  <c r="H33" i="4"/>
  <c r="L51" i="4"/>
  <c r="E52" i="4"/>
  <c r="D52" i="4"/>
  <c r="L32" i="4"/>
  <c r="D32" i="4"/>
  <c r="I51" i="4"/>
  <c r="I52" i="4"/>
  <c r="H52" i="4"/>
  <c r="H32" i="4"/>
  <c r="U364" i="1" l="1"/>
  <c r="D31" i="4"/>
  <c r="H51" i="4" l="1"/>
  <c r="D51" i="4"/>
  <c r="E51" i="4" s="1"/>
  <c r="H31" i="4"/>
  <c r="D30" i="4"/>
  <c r="L30" i="4" l="1"/>
  <c r="H30" i="4"/>
  <c r="H50" i="4"/>
  <c r="I50" i="4"/>
  <c r="D50" i="4"/>
  <c r="E50" i="4"/>
  <c r="R38" i="1"/>
  <c r="R39" i="1"/>
  <c r="R76" i="1"/>
  <c r="R93" i="1"/>
  <c r="R101" i="1"/>
  <c r="R124" i="1"/>
  <c r="R135" i="1"/>
  <c r="R142" i="1"/>
  <c r="R151" i="1"/>
  <c r="R165" i="1"/>
  <c r="R171" i="1"/>
  <c r="R179" i="1"/>
  <c r="R187" i="1"/>
  <c r="R195" i="1"/>
  <c r="R196" i="1"/>
  <c r="R203" i="1"/>
  <c r="R211" i="1"/>
  <c r="R229" i="1"/>
  <c r="R239" i="1"/>
  <c r="R253" i="1"/>
  <c r="R262" i="1"/>
  <c r="R267" i="1"/>
  <c r="R271" i="1"/>
  <c r="R283" i="1"/>
  <c r="R307" i="1"/>
  <c r="R331" i="1"/>
  <c r="R332" i="1"/>
  <c r="R340" i="1"/>
  <c r="R347" i="1"/>
  <c r="R349" i="1"/>
  <c r="Q364" i="1"/>
  <c r="E13" i="1"/>
  <c r="R14" i="1"/>
  <c r="E15" i="1"/>
  <c r="E21" i="1"/>
  <c r="E23" i="1"/>
  <c r="E31" i="1"/>
  <c r="E38" i="1"/>
  <c r="E39" i="1"/>
  <c r="R45" i="1"/>
  <c r="R54" i="1"/>
  <c r="R55" i="1"/>
  <c r="E86" i="1"/>
  <c r="E95" i="1"/>
  <c r="R108" i="1"/>
  <c r="E118" i="1"/>
  <c r="S118" i="1" s="1"/>
  <c r="E119" i="1"/>
  <c r="E150" i="1"/>
  <c r="E165" i="1"/>
  <c r="E173" i="1"/>
  <c r="E183" i="1"/>
  <c r="E188" i="1"/>
  <c r="E196" i="1"/>
  <c r="E253" i="1"/>
  <c r="R318" i="1"/>
  <c r="R325" i="1"/>
  <c r="R355" i="1"/>
  <c r="E362" i="1"/>
  <c r="S362" i="1" s="1"/>
  <c r="L8" i="4"/>
  <c r="L29" i="4"/>
  <c r="D49" i="4"/>
  <c r="H49" i="4"/>
  <c r="L49" i="4"/>
  <c r="M49" i="4"/>
  <c r="I49" i="4"/>
  <c r="E49" i="4"/>
  <c r="H29" i="4"/>
  <c r="D29" i="4"/>
  <c r="K3" i="3"/>
  <c r="C19" i="3"/>
  <c r="D28" i="4"/>
  <c r="E48" i="4"/>
  <c r="H28" i="4"/>
  <c r="I48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 s="1"/>
  <c r="M44" i="4"/>
  <c r="I45" i="4"/>
  <c r="E45" i="4"/>
  <c r="L24" i="4"/>
  <c r="H24" i="4"/>
  <c r="H45" i="4"/>
  <c r="G46" i="4"/>
  <c r="G45" i="4"/>
  <c r="G44" i="4"/>
  <c r="D3" i="4"/>
  <c r="X364" i="1"/>
  <c r="I43" i="4"/>
  <c r="H44" i="4"/>
  <c r="L46" i="4"/>
  <c r="M46" i="4"/>
  <c r="H47" i="4"/>
  <c r="H48" i="4"/>
  <c r="H55" i="4"/>
  <c r="D44" i="4"/>
  <c r="D48" i="4"/>
  <c r="L48" i="4"/>
  <c r="M51" i="4"/>
  <c r="D55" i="4"/>
  <c r="D56" i="4" s="1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31" i="4" s="1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E44" i="4"/>
  <c r="L45" i="4"/>
  <c r="L44" i="4"/>
  <c r="K55" i="4"/>
  <c r="E7" i="1"/>
  <c r="S7" i="1" s="1"/>
  <c r="E210" i="1"/>
  <c r="S210" i="1" s="1"/>
  <c r="E218" i="1"/>
  <c r="S218" i="1" s="1"/>
  <c r="E226" i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S266" i="1" s="1"/>
  <c r="E273" i="1"/>
  <c r="S273" i="1" s="1"/>
  <c r="E274" i="1"/>
  <c r="S274" i="1" s="1"/>
  <c r="E281" i="1"/>
  <c r="S281" i="1" s="1"/>
  <c r="E282" i="1"/>
  <c r="E289" i="1"/>
  <c r="S289" i="1" s="1"/>
  <c r="E290" i="1"/>
  <c r="S290" i="1" s="1"/>
  <c r="E297" i="1"/>
  <c r="S297" i="1" s="1"/>
  <c r="E298" i="1"/>
  <c r="S298" i="1" s="1"/>
  <c r="E305" i="1"/>
  <c r="S305" i="1" s="1"/>
  <c r="E306" i="1"/>
  <c r="S306" i="1" s="1"/>
  <c r="E313" i="1"/>
  <c r="S313" i="1" s="1"/>
  <c r="E314" i="1"/>
  <c r="E321" i="1"/>
  <c r="S321" i="1" s="1"/>
  <c r="E322" i="1"/>
  <c r="S322" i="1" s="1"/>
  <c r="E329" i="1"/>
  <c r="E330" i="1"/>
  <c r="S330" i="1" s="1"/>
  <c r="E337" i="1"/>
  <c r="S337" i="1" s="1"/>
  <c r="E338" i="1"/>
  <c r="S338" i="1" s="1"/>
  <c r="E345" i="1"/>
  <c r="S345" i="1" s="1"/>
  <c r="E346" i="1"/>
  <c r="S346" i="1" s="1"/>
  <c r="E353" i="1"/>
  <c r="S353" i="1" s="1"/>
  <c r="E354" i="1"/>
  <c r="R360" i="1"/>
  <c r="E361" i="1"/>
  <c r="S361" i="1" s="1"/>
  <c r="T364" i="1"/>
  <c r="E35" i="1"/>
  <c r="Y362" i="1"/>
  <c r="Y361" i="1"/>
  <c r="Y360" i="1"/>
  <c r="E360" i="1"/>
  <c r="S360" i="1" s="1"/>
  <c r="Y359" i="1"/>
  <c r="Y358" i="1"/>
  <c r="Y357" i="1"/>
  <c r="Y356" i="1"/>
  <c r="Y355" i="1"/>
  <c r="Y354" i="1"/>
  <c r="Y353" i="1"/>
  <c r="R353" i="1"/>
  <c r="Y352" i="1"/>
  <c r="R352" i="1"/>
  <c r="E352" i="1"/>
  <c r="S352" i="1" s="1"/>
  <c r="Y351" i="1"/>
  <c r="Y350" i="1"/>
  <c r="Y349" i="1"/>
  <c r="E349" i="1"/>
  <c r="Y348" i="1"/>
  <c r="Y347" i="1"/>
  <c r="E347" i="1"/>
  <c r="S347" i="1" s="1"/>
  <c r="Y346" i="1"/>
  <c r="Y345" i="1"/>
  <c r="Y344" i="1"/>
  <c r="R344" i="1"/>
  <c r="E344" i="1"/>
  <c r="S344" i="1" s="1"/>
  <c r="Y343" i="1"/>
  <c r="Y342" i="1"/>
  <c r="Y341" i="1"/>
  <c r="Y340" i="1"/>
  <c r="E340" i="1"/>
  <c r="Y339" i="1"/>
  <c r="R339" i="1"/>
  <c r="E339" i="1"/>
  <c r="S339" i="1" s="1"/>
  <c r="Y338" i="1"/>
  <c r="Y337" i="1"/>
  <c r="R337" i="1"/>
  <c r="Y336" i="1"/>
  <c r="R336" i="1"/>
  <c r="E336" i="1"/>
  <c r="Y335" i="1"/>
  <c r="Y334" i="1"/>
  <c r="Y333" i="1"/>
  <c r="Y332" i="1"/>
  <c r="Y331" i="1"/>
  <c r="E331" i="1"/>
  <c r="S331" i="1" s="1"/>
  <c r="Y330" i="1"/>
  <c r="Y329" i="1"/>
  <c r="Y328" i="1"/>
  <c r="R328" i="1"/>
  <c r="E328" i="1"/>
  <c r="Y327" i="1"/>
  <c r="Y326" i="1"/>
  <c r="Y325" i="1"/>
  <c r="E325" i="1"/>
  <c r="Y324" i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Y317" i="1"/>
  <c r="Y316" i="1"/>
  <c r="Y315" i="1"/>
  <c r="R315" i="1"/>
  <c r="E315" i="1"/>
  <c r="Y314" i="1"/>
  <c r="Y313" i="1"/>
  <c r="Y312" i="1"/>
  <c r="R312" i="1"/>
  <c r="E312" i="1"/>
  <c r="S312" i="1" s="1"/>
  <c r="Y311" i="1"/>
  <c r="Y310" i="1"/>
  <c r="Y309" i="1"/>
  <c r="Y308" i="1"/>
  <c r="Y307" i="1"/>
  <c r="E307" i="1"/>
  <c r="S307" i="1" s="1"/>
  <c r="Y306" i="1"/>
  <c r="Y305" i="1"/>
  <c r="R305" i="1"/>
  <c r="Y304" i="1"/>
  <c r="R304" i="1"/>
  <c r="E304" i="1"/>
  <c r="S304" i="1" s="1"/>
  <c r="Y303" i="1"/>
  <c r="Y302" i="1"/>
  <c r="Y301" i="1"/>
  <c r="Y300" i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Y293" i="1"/>
  <c r="Y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Y285" i="1"/>
  <c r="Y284" i="1"/>
  <c r="Y283" i="1"/>
  <c r="E283" i="1"/>
  <c r="S283" i="1" s="1"/>
  <c r="Y282" i="1"/>
  <c r="R282" i="1"/>
  <c r="Y281" i="1"/>
  <c r="Y280" i="1"/>
  <c r="R280" i="1"/>
  <c r="E280" i="1"/>
  <c r="S280" i="1" s="1"/>
  <c r="Y279" i="1"/>
  <c r="Y278" i="1"/>
  <c r="Y277" i="1"/>
  <c r="Y276" i="1"/>
  <c r="Y275" i="1"/>
  <c r="R275" i="1"/>
  <c r="E275" i="1"/>
  <c r="Y274" i="1"/>
  <c r="Y273" i="1"/>
  <c r="R273" i="1"/>
  <c r="Y272" i="1"/>
  <c r="R272" i="1"/>
  <c r="E272" i="1"/>
  <c r="S272" i="1" s="1"/>
  <c r="Y271" i="1"/>
  <c r="Y270" i="1"/>
  <c r="Y269" i="1"/>
  <c r="Y268" i="1"/>
  <c r="Y267" i="1"/>
  <c r="E267" i="1"/>
  <c r="S267" i="1" s="1"/>
  <c r="Y266" i="1"/>
  <c r="R266" i="1"/>
  <c r="Y265" i="1"/>
  <c r="Y264" i="1"/>
  <c r="R264" i="1"/>
  <c r="E264" i="1"/>
  <c r="S264" i="1" s="1"/>
  <c r="Y263" i="1"/>
  <c r="Y262" i="1"/>
  <c r="Y261" i="1"/>
  <c r="Y260" i="1"/>
  <c r="Y259" i="1"/>
  <c r="R259" i="1"/>
  <c r="E259" i="1"/>
  <c r="Y258" i="1"/>
  <c r="Y257" i="1"/>
  <c r="R257" i="1"/>
  <c r="Y256" i="1"/>
  <c r="R256" i="1"/>
  <c r="E256" i="1"/>
  <c r="S256" i="1" s="1"/>
  <c r="Y255" i="1"/>
  <c r="Y254" i="1"/>
  <c r="Y253" i="1"/>
  <c r="Y252" i="1"/>
  <c r="Y251" i="1"/>
  <c r="R251" i="1"/>
  <c r="E251" i="1"/>
  <c r="S251" i="1" s="1"/>
  <c r="Y250" i="1"/>
  <c r="R250" i="1"/>
  <c r="Y249" i="1"/>
  <c r="R249" i="1"/>
  <c r="E249" i="1"/>
  <c r="S249" i="1" s="1"/>
  <c r="Y248" i="1"/>
  <c r="R248" i="1"/>
  <c r="E248" i="1"/>
  <c r="Y247" i="1"/>
  <c r="Y246" i="1"/>
  <c r="Y245" i="1"/>
  <c r="Y244" i="1"/>
  <c r="Y243" i="1"/>
  <c r="R243" i="1"/>
  <c r="E243" i="1"/>
  <c r="Y242" i="1"/>
  <c r="R242" i="1"/>
  <c r="Y241" i="1"/>
  <c r="R241" i="1"/>
  <c r="E241" i="1"/>
  <c r="S241" i="1" s="1"/>
  <c r="Y240" i="1"/>
  <c r="R240" i="1"/>
  <c r="E240" i="1"/>
  <c r="S240" i="1" s="1"/>
  <c r="Y239" i="1"/>
  <c r="Y238" i="1"/>
  <c r="Y237" i="1"/>
  <c r="Y236" i="1"/>
  <c r="Y235" i="1"/>
  <c r="R235" i="1"/>
  <c r="E235" i="1"/>
  <c r="S235" i="1" s="1"/>
  <c r="Y234" i="1"/>
  <c r="R234" i="1"/>
  <c r="Y233" i="1"/>
  <c r="R233" i="1"/>
  <c r="E233" i="1"/>
  <c r="Y232" i="1"/>
  <c r="R232" i="1"/>
  <c r="E232" i="1"/>
  <c r="S232" i="1" s="1"/>
  <c r="Y231" i="1"/>
  <c r="Y230" i="1"/>
  <c r="Y229" i="1"/>
  <c r="E229" i="1"/>
  <c r="Y228" i="1"/>
  <c r="Y227" i="1"/>
  <c r="R227" i="1"/>
  <c r="E227" i="1"/>
  <c r="S227" i="1" s="1"/>
  <c r="Y226" i="1"/>
  <c r="R226" i="1"/>
  <c r="Y225" i="1"/>
  <c r="R225" i="1"/>
  <c r="E225" i="1"/>
  <c r="S225" i="1" s="1"/>
  <c r="Y224" i="1"/>
  <c r="R224" i="1"/>
  <c r="E224" i="1"/>
  <c r="S224" i="1" s="1"/>
  <c r="Y223" i="1"/>
  <c r="Y222" i="1"/>
  <c r="Y221" i="1"/>
  <c r="Y220" i="1"/>
  <c r="Y219" i="1"/>
  <c r="R219" i="1"/>
  <c r="E219" i="1"/>
  <c r="S219" i="1" s="1"/>
  <c r="Y218" i="1"/>
  <c r="R218" i="1"/>
  <c r="Y217" i="1"/>
  <c r="R217" i="1"/>
  <c r="E217" i="1"/>
  <c r="S217" i="1" s="1"/>
  <c r="Y216" i="1"/>
  <c r="R216" i="1"/>
  <c r="E216" i="1"/>
  <c r="S216" i="1" s="1"/>
  <c r="Y215" i="1"/>
  <c r="Y214" i="1"/>
  <c r="Y213" i="1"/>
  <c r="Y212" i="1"/>
  <c r="Y211" i="1"/>
  <c r="E211" i="1"/>
  <c r="Y210" i="1"/>
  <c r="R210" i="1"/>
  <c r="Y209" i="1"/>
  <c r="R209" i="1"/>
  <c r="E209" i="1"/>
  <c r="Y208" i="1"/>
  <c r="R208" i="1"/>
  <c r="E208" i="1"/>
  <c r="S208" i="1" s="1"/>
  <c r="Y207" i="1"/>
  <c r="Y206" i="1"/>
  <c r="Y205" i="1"/>
  <c r="Y204" i="1"/>
  <c r="Y203" i="1"/>
  <c r="E203" i="1"/>
  <c r="S203" i="1" s="1"/>
  <c r="Y202" i="1"/>
  <c r="R202" i="1"/>
  <c r="E202" i="1"/>
  <c r="S202" i="1" s="1"/>
  <c r="Y201" i="1"/>
  <c r="R201" i="1"/>
  <c r="E201" i="1"/>
  <c r="Y200" i="1"/>
  <c r="R200" i="1"/>
  <c r="E200" i="1"/>
  <c r="S200" i="1" s="1"/>
  <c r="Y199" i="1"/>
  <c r="Y198" i="1"/>
  <c r="Y197" i="1"/>
  <c r="Y196" i="1"/>
  <c r="Y195" i="1"/>
  <c r="E195" i="1"/>
  <c r="S195" i="1" s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Y189" i="1"/>
  <c r="Y188" i="1"/>
  <c r="Y187" i="1"/>
  <c r="E187" i="1"/>
  <c r="S187" i="1" s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Y181" i="1"/>
  <c r="Y180" i="1"/>
  <c r="Y179" i="1"/>
  <c r="E179" i="1"/>
  <c r="S179" i="1" s="1"/>
  <c r="Y178" i="1"/>
  <c r="R178" i="1"/>
  <c r="E178" i="1"/>
  <c r="S178" i="1" s="1"/>
  <c r="Y177" i="1"/>
  <c r="R177" i="1"/>
  <c r="E177" i="1"/>
  <c r="S177" i="1" s="1"/>
  <c r="Y176" i="1"/>
  <c r="R176" i="1"/>
  <c r="E176" i="1"/>
  <c r="S176" i="1" s="1"/>
  <c r="Y175" i="1"/>
  <c r="Y174" i="1"/>
  <c r="Y173" i="1"/>
  <c r="Y172" i="1"/>
  <c r="Y171" i="1"/>
  <c r="E171" i="1"/>
  <c r="S171" i="1" s="1"/>
  <c r="Y170" i="1"/>
  <c r="R170" i="1"/>
  <c r="E170" i="1"/>
  <c r="S170" i="1" s="1"/>
  <c r="Y169" i="1"/>
  <c r="R169" i="1"/>
  <c r="E169" i="1"/>
  <c r="S169" i="1" s="1"/>
  <c r="Y168" i="1"/>
  <c r="R168" i="1"/>
  <c r="E168" i="1"/>
  <c r="S168" i="1" s="1"/>
  <c r="Y167" i="1"/>
  <c r="Y166" i="1"/>
  <c r="Y165" i="1"/>
  <c r="Y164" i="1"/>
  <c r="Y163" i="1"/>
  <c r="R163" i="1"/>
  <c r="E163" i="1"/>
  <c r="S163" i="1" s="1"/>
  <c r="Y162" i="1"/>
  <c r="R162" i="1"/>
  <c r="E162" i="1"/>
  <c r="S162" i="1" s="1"/>
  <c r="Y161" i="1"/>
  <c r="R161" i="1"/>
  <c r="E161" i="1"/>
  <c r="S161" i="1" s="1"/>
  <c r="Y160" i="1"/>
  <c r="R160" i="1"/>
  <c r="E160" i="1"/>
  <c r="Y159" i="1"/>
  <c r="Y158" i="1"/>
  <c r="Y157" i="1"/>
  <c r="Y156" i="1"/>
  <c r="Y155" i="1"/>
  <c r="R155" i="1"/>
  <c r="E155" i="1"/>
  <c r="S155" i="1" s="1"/>
  <c r="Y154" i="1"/>
  <c r="R154" i="1"/>
  <c r="E154" i="1"/>
  <c r="S154" i="1" s="1"/>
  <c r="Y153" i="1"/>
  <c r="R153" i="1"/>
  <c r="E153" i="1"/>
  <c r="S153" i="1" s="1"/>
  <c r="Y152" i="1"/>
  <c r="R152" i="1"/>
  <c r="E152" i="1"/>
  <c r="S152" i="1" s="1"/>
  <c r="Y151" i="1"/>
  <c r="Y150" i="1"/>
  <c r="Y149" i="1"/>
  <c r="Y148" i="1"/>
  <c r="Y147" i="1"/>
  <c r="R147" i="1"/>
  <c r="E147" i="1"/>
  <c r="S147" i="1" s="1"/>
  <c r="Y146" i="1"/>
  <c r="R146" i="1"/>
  <c r="E146" i="1"/>
  <c r="S146" i="1" s="1"/>
  <c r="Y145" i="1"/>
  <c r="R145" i="1"/>
  <c r="E145" i="1"/>
  <c r="S145" i="1" s="1"/>
  <c r="Y144" i="1"/>
  <c r="R144" i="1"/>
  <c r="E144" i="1"/>
  <c r="S144" i="1" s="1"/>
  <c r="Y143" i="1"/>
  <c r="Y142" i="1"/>
  <c r="Y141" i="1"/>
  <c r="Y140" i="1"/>
  <c r="Y139" i="1"/>
  <c r="R139" i="1"/>
  <c r="E139" i="1"/>
  <c r="S139" i="1" s="1"/>
  <c r="Y138" i="1"/>
  <c r="R138" i="1"/>
  <c r="E138" i="1"/>
  <c r="S138" i="1" s="1"/>
  <c r="Y137" i="1"/>
  <c r="R137" i="1"/>
  <c r="E137" i="1"/>
  <c r="S137" i="1" s="1"/>
  <c r="Y136" i="1"/>
  <c r="R136" i="1"/>
  <c r="E136" i="1"/>
  <c r="S136" i="1" s="1"/>
  <c r="Y135" i="1"/>
  <c r="Y134" i="1"/>
  <c r="Y133" i="1"/>
  <c r="Y132" i="1"/>
  <c r="Y131" i="1"/>
  <c r="R131" i="1"/>
  <c r="E131" i="1"/>
  <c r="S131" i="1" s="1"/>
  <c r="Y130" i="1"/>
  <c r="R130" i="1"/>
  <c r="E130" i="1"/>
  <c r="S130" i="1" s="1"/>
  <c r="Y129" i="1"/>
  <c r="R129" i="1"/>
  <c r="E129" i="1"/>
  <c r="S129" i="1" s="1"/>
  <c r="Y128" i="1"/>
  <c r="R128" i="1"/>
  <c r="E128" i="1"/>
  <c r="S128" i="1" s="1"/>
  <c r="Y127" i="1"/>
  <c r="Y126" i="1"/>
  <c r="Y125" i="1"/>
  <c r="Y124" i="1"/>
  <c r="E124" i="1"/>
  <c r="Y123" i="1"/>
  <c r="R123" i="1"/>
  <c r="E123" i="1"/>
  <c r="S123" i="1" s="1"/>
  <c r="Y122" i="1"/>
  <c r="R122" i="1"/>
  <c r="E122" i="1"/>
  <c r="S122" i="1" s="1"/>
  <c r="Y121" i="1"/>
  <c r="R121" i="1"/>
  <c r="E121" i="1"/>
  <c r="S121" i="1" s="1"/>
  <c r="Y120" i="1"/>
  <c r="R120" i="1"/>
  <c r="E120" i="1"/>
  <c r="S120" i="1" s="1"/>
  <c r="Y119" i="1"/>
  <c r="Y118" i="1"/>
  <c r="Y117" i="1"/>
  <c r="Y116" i="1"/>
  <c r="Y115" i="1"/>
  <c r="R115" i="1"/>
  <c r="E115" i="1"/>
  <c r="Y114" i="1"/>
  <c r="R114" i="1"/>
  <c r="E114" i="1"/>
  <c r="S114" i="1" s="1"/>
  <c r="Y113" i="1"/>
  <c r="R113" i="1"/>
  <c r="E113" i="1"/>
  <c r="S113" i="1" s="1"/>
  <c r="Y112" i="1"/>
  <c r="R112" i="1"/>
  <c r="E112" i="1"/>
  <c r="S112" i="1" s="1"/>
  <c r="Y111" i="1"/>
  <c r="Y110" i="1"/>
  <c r="Y109" i="1"/>
  <c r="Y108" i="1"/>
  <c r="Y107" i="1"/>
  <c r="R107" i="1"/>
  <c r="E107" i="1"/>
  <c r="S107" i="1" s="1"/>
  <c r="Y106" i="1"/>
  <c r="R106" i="1"/>
  <c r="E106" i="1"/>
  <c r="S106" i="1" s="1"/>
  <c r="Y105" i="1"/>
  <c r="R105" i="1"/>
  <c r="E105" i="1"/>
  <c r="S105" i="1" s="1"/>
  <c r="Y104" i="1"/>
  <c r="R104" i="1"/>
  <c r="E104" i="1"/>
  <c r="S104" i="1" s="1"/>
  <c r="Y103" i="1"/>
  <c r="Y102" i="1"/>
  <c r="Y101" i="1"/>
  <c r="Y100" i="1"/>
  <c r="Y99" i="1"/>
  <c r="R99" i="1"/>
  <c r="E99" i="1"/>
  <c r="S99" i="1" s="1"/>
  <c r="Y98" i="1"/>
  <c r="R98" i="1"/>
  <c r="E98" i="1"/>
  <c r="S98" i="1" s="1"/>
  <c r="Y97" i="1"/>
  <c r="R97" i="1"/>
  <c r="E97" i="1"/>
  <c r="S97" i="1" s="1"/>
  <c r="Y96" i="1"/>
  <c r="R96" i="1"/>
  <c r="E96" i="1"/>
  <c r="S96" i="1" s="1"/>
  <c r="Y95" i="1"/>
  <c r="Y94" i="1"/>
  <c r="Y93" i="1"/>
  <c r="E93" i="1"/>
  <c r="Y91" i="1"/>
  <c r="R91" i="1"/>
  <c r="E91" i="1"/>
  <c r="S91" i="1" s="1"/>
  <c r="Y90" i="1"/>
  <c r="R90" i="1"/>
  <c r="E90" i="1"/>
  <c r="Y89" i="1"/>
  <c r="R89" i="1"/>
  <c r="E89" i="1"/>
  <c r="S89" i="1" s="1"/>
  <c r="Y88" i="1"/>
  <c r="R88" i="1"/>
  <c r="E88" i="1"/>
  <c r="Y87" i="1"/>
  <c r="Y86" i="1"/>
  <c r="Y85" i="1"/>
  <c r="Y84" i="1"/>
  <c r="Y83" i="1"/>
  <c r="R83" i="1"/>
  <c r="E83" i="1"/>
  <c r="S83" i="1" s="1"/>
  <c r="Y82" i="1"/>
  <c r="R82" i="1"/>
  <c r="E82" i="1"/>
  <c r="Y81" i="1"/>
  <c r="R81" i="1"/>
  <c r="E81" i="1"/>
  <c r="S81" i="1" s="1"/>
  <c r="Y80" i="1"/>
  <c r="R80" i="1"/>
  <c r="E80" i="1"/>
  <c r="S80" i="1" s="1"/>
  <c r="Y79" i="1"/>
  <c r="Y78" i="1"/>
  <c r="Y77" i="1"/>
  <c r="Y76" i="1"/>
  <c r="Y75" i="1"/>
  <c r="R75" i="1"/>
  <c r="E75" i="1"/>
  <c r="S75" i="1" s="1"/>
  <c r="Y74" i="1"/>
  <c r="R74" i="1"/>
  <c r="E74" i="1"/>
  <c r="Y73" i="1"/>
  <c r="R73" i="1"/>
  <c r="E73" i="1"/>
  <c r="S73" i="1" s="1"/>
  <c r="Y72" i="1"/>
  <c r="R72" i="1"/>
  <c r="E72" i="1"/>
  <c r="S72" i="1" s="1"/>
  <c r="Y71" i="1"/>
  <c r="Y70" i="1"/>
  <c r="Y69" i="1"/>
  <c r="Y68" i="1"/>
  <c r="Y67" i="1"/>
  <c r="R67" i="1"/>
  <c r="E67" i="1"/>
  <c r="S67" i="1" s="1"/>
  <c r="Y66" i="1"/>
  <c r="R66" i="1"/>
  <c r="E66" i="1"/>
  <c r="Y65" i="1"/>
  <c r="R65" i="1"/>
  <c r="E65" i="1"/>
  <c r="S65" i="1" s="1"/>
  <c r="Y64" i="1"/>
  <c r="R64" i="1"/>
  <c r="E64" i="1"/>
  <c r="Y63" i="1"/>
  <c r="Y62" i="1"/>
  <c r="Y61" i="1"/>
  <c r="Y60" i="1"/>
  <c r="Y59" i="1"/>
  <c r="R59" i="1"/>
  <c r="E59" i="1"/>
  <c r="S59" i="1" s="1"/>
  <c r="Y58" i="1"/>
  <c r="R58" i="1"/>
  <c r="E58" i="1"/>
  <c r="S58" i="1" s="1"/>
  <c r="Y57" i="1"/>
  <c r="R57" i="1"/>
  <c r="E57" i="1"/>
  <c r="S57" i="1" s="1"/>
  <c r="Y56" i="1"/>
  <c r="R56" i="1"/>
  <c r="E56" i="1"/>
  <c r="S56" i="1" s="1"/>
  <c r="Y55" i="1"/>
  <c r="Y54" i="1"/>
  <c r="Y53" i="1"/>
  <c r="Y52" i="1"/>
  <c r="Y51" i="1"/>
  <c r="R51" i="1"/>
  <c r="E51" i="1"/>
  <c r="S51" i="1" s="1"/>
  <c r="Y50" i="1"/>
  <c r="R50" i="1"/>
  <c r="E50" i="1"/>
  <c r="Y49" i="1"/>
  <c r="R49" i="1"/>
  <c r="E49" i="1"/>
  <c r="S49" i="1" s="1"/>
  <c r="Y48" i="1"/>
  <c r="R48" i="1"/>
  <c r="E48" i="1"/>
  <c r="Y47" i="1"/>
  <c r="Y46" i="1"/>
  <c r="Y45" i="1"/>
  <c r="E45" i="1"/>
  <c r="Y44" i="1"/>
  <c r="Y43" i="1"/>
  <c r="R43" i="1"/>
  <c r="E43" i="1"/>
  <c r="S43" i="1" s="1"/>
  <c r="Y42" i="1"/>
  <c r="R42" i="1"/>
  <c r="E42" i="1"/>
  <c r="Y41" i="1"/>
  <c r="R41" i="1"/>
  <c r="E41" i="1"/>
  <c r="S41" i="1" s="1"/>
  <c r="Y40" i="1"/>
  <c r="R40" i="1"/>
  <c r="E40" i="1"/>
  <c r="Y39" i="1"/>
  <c r="Y38" i="1"/>
  <c r="Y37" i="1"/>
  <c r="Y36" i="1"/>
  <c r="Y35" i="1"/>
  <c r="R35" i="1"/>
  <c r="Y34" i="1"/>
  <c r="R34" i="1"/>
  <c r="E34" i="1"/>
  <c r="Y33" i="1"/>
  <c r="R33" i="1"/>
  <c r="E33" i="1"/>
  <c r="Y32" i="1"/>
  <c r="R32" i="1"/>
  <c r="E32" i="1"/>
  <c r="S32" i="1" s="1"/>
  <c r="Y31" i="1"/>
  <c r="Y30" i="1"/>
  <c r="Y29" i="1"/>
  <c r="Y28" i="1"/>
  <c r="Y27" i="1"/>
  <c r="R27" i="1"/>
  <c r="E27" i="1"/>
  <c r="S27" i="1" s="1"/>
  <c r="Y26" i="1"/>
  <c r="R26" i="1"/>
  <c r="E26" i="1"/>
  <c r="Y25" i="1"/>
  <c r="R25" i="1"/>
  <c r="E25" i="1"/>
  <c r="S25" i="1" s="1"/>
  <c r="Y24" i="1"/>
  <c r="R24" i="1"/>
  <c r="E24" i="1"/>
  <c r="S24" i="1" s="1"/>
  <c r="Y23" i="1"/>
  <c r="Y22" i="1"/>
  <c r="Y21" i="1"/>
  <c r="Y20" i="1"/>
  <c r="Y19" i="1"/>
  <c r="R19" i="1"/>
  <c r="E19" i="1"/>
  <c r="S19" i="1" s="1"/>
  <c r="Y18" i="1"/>
  <c r="R18" i="1"/>
  <c r="E18" i="1"/>
  <c r="Y17" i="1"/>
  <c r="R17" i="1"/>
  <c r="E17" i="1"/>
  <c r="S17" i="1" s="1"/>
  <c r="Y16" i="1"/>
  <c r="R16" i="1"/>
  <c r="E16" i="1"/>
  <c r="S16" i="1" s="1"/>
  <c r="Y15" i="1"/>
  <c r="Y14" i="1"/>
  <c r="Y13" i="1"/>
  <c r="Y12" i="1"/>
  <c r="Y11" i="1"/>
  <c r="R11" i="1"/>
  <c r="E11" i="1"/>
  <c r="S11" i="1" s="1"/>
  <c r="Y10" i="1"/>
  <c r="R10" i="1"/>
  <c r="E10" i="1"/>
  <c r="S10" i="1" s="1"/>
  <c r="Y9" i="1"/>
  <c r="R9" i="1"/>
  <c r="E9" i="1"/>
  <c r="S9" i="1" s="1"/>
  <c r="Y8" i="1"/>
  <c r="R8" i="1"/>
  <c r="E8" i="1"/>
  <c r="Y7" i="1"/>
  <c r="U2" i="1"/>
  <c r="V2" i="1" s="1"/>
  <c r="N2" i="1"/>
  <c r="Q2" i="1" s="1"/>
  <c r="M2" i="1"/>
  <c r="G53" i="4"/>
  <c r="C53" i="4"/>
  <c r="G33" i="4"/>
  <c r="C33" i="4"/>
  <c r="G52" i="4"/>
  <c r="C52" i="4"/>
  <c r="G32" i="4"/>
  <c r="C32" i="4"/>
  <c r="R290" i="1"/>
  <c r="R306" i="1"/>
  <c r="R322" i="1"/>
  <c r="R338" i="1"/>
  <c r="R354" i="1"/>
  <c r="R361" i="1"/>
  <c r="R258" i="1"/>
  <c r="R274" i="1"/>
  <c r="R265" i="1"/>
  <c r="R281" i="1"/>
  <c r="R297" i="1"/>
  <c r="R313" i="1"/>
  <c r="R329" i="1"/>
  <c r="R345" i="1"/>
  <c r="R362" i="1"/>
  <c r="R314" i="1"/>
  <c r="R330" i="1"/>
  <c r="R346" i="1"/>
  <c r="S115" i="1"/>
  <c r="S209" i="1"/>
  <c r="S329" i="1"/>
  <c r="K52" i="4"/>
  <c r="C51" i="4"/>
  <c r="G31" i="4"/>
  <c r="C31" i="4"/>
  <c r="G50" i="4"/>
  <c r="C50" i="4"/>
  <c r="G30" i="4"/>
  <c r="C30" i="4"/>
  <c r="D11" i="3"/>
  <c r="O11" i="3" s="1"/>
  <c r="D14" i="3"/>
  <c r="O14" i="3" s="1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O8" i="3" s="1"/>
  <c r="F2" i="3"/>
  <c r="C45" i="4"/>
  <c r="D9" i="3"/>
  <c r="O9" i="3" s="1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 s="1"/>
  <c r="D12" i="3"/>
  <c r="O12" i="3" s="1"/>
  <c r="D10" i="3"/>
  <c r="O10" i="3" s="1"/>
  <c r="N2" i="3"/>
  <c r="Q2" i="3" s="1"/>
  <c r="H2" i="3"/>
  <c r="N8" i="3"/>
  <c r="D17" i="3"/>
  <c r="O17" i="3" s="1"/>
  <c r="N13" i="3"/>
  <c r="N11" i="3"/>
  <c r="N10" i="3"/>
  <c r="D13" i="3"/>
  <c r="O13" i="3" s="1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50" i="4"/>
  <c r="K49" i="4"/>
  <c r="K54" i="4"/>
  <c r="K51" i="4"/>
  <c r="B56" i="4"/>
  <c r="K30" i="4"/>
  <c r="J46" i="4"/>
  <c r="K44" i="4"/>
  <c r="K31" i="4"/>
  <c r="G56" i="4"/>
  <c r="D15" i="3"/>
  <c r="O15" i="3" s="1"/>
  <c r="N14" i="3"/>
  <c r="N7" i="3"/>
  <c r="C56" i="4"/>
  <c r="K56" i="4"/>
  <c r="J56" i="4"/>
  <c r="L55" i="4" l="1"/>
  <c r="M55" i="4" s="1"/>
  <c r="D19" i="3"/>
  <c r="N19" i="3"/>
  <c r="M54" i="4"/>
  <c r="Y364" i="1"/>
  <c r="M53" i="4"/>
  <c r="E7" i="3"/>
  <c r="E10" i="3"/>
  <c r="E8" i="3"/>
  <c r="E15" i="3"/>
  <c r="H56" i="4"/>
  <c r="L56" i="4" s="1"/>
  <c r="L52" i="4"/>
  <c r="M52" i="4" s="1"/>
  <c r="F11" i="3"/>
  <c r="G11" i="3" s="1"/>
  <c r="E11" i="3"/>
  <c r="E9" i="3"/>
  <c r="E16" i="3"/>
  <c r="E17" i="3"/>
  <c r="F10" i="3"/>
  <c r="G10" i="3" s="1"/>
  <c r="F13" i="3"/>
  <c r="G13" i="3" s="1"/>
  <c r="F7" i="3"/>
  <c r="G7" i="3" s="1"/>
  <c r="O19" i="3"/>
  <c r="F12" i="3"/>
  <c r="G12" i="3" s="1"/>
  <c r="E14" i="3"/>
  <c r="F14" i="3"/>
  <c r="G14" i="3" s="1"/>
  <c r="F8" i="3"/>
  <c r="G8" i="3" s="1"/>
  <c r="F15" i="3"/>
  <c r="G15" i="3" s="1"/>
  <c r="E12" i="3"/>
  <c r="F9" i="3"/>
  <c r="G9" i="3" s="1"/>
  <c r="F17" i="3"/>
  <c r="G17" i="3" s="1"/>
  <c r="E13" i="3"/>
  <c r="F16" i="3"/>
  <c r="G16" i="3" s="1"/>
  <c r="E19" i="3"/>
  <c r="O7" i="3"/>
  <c r="S31" i="1"/>
  <c r="S299" i="1"/>
  <c r="S315" i="1"/>
  <c r="S42" i="1"/>
  <c r="S93" i="1"/>
  <c r="S194" i="1"/>
  <c r="S211" i="1"/>
  <c r="S259" i="1"/>
  <c r="S314" i="1"/>
  <c r="S282" i="1"/>
  <c r="S226" i="1"/>
  <c r="S23" i="1"/>
  <c r="S18" i="1"/>
  <c r="S26" i="1"/>
  <c r="S34" i="1"/>
  <c r="S50" i="1"/>
  <c r="S66" i="1"/>
  <c r="S74" i="1"/>
  <c r="S82" i="1"/>
  <c r="S90" i="1"/>
  <c r="S275" i="1"/>
  <c r="S325" i="1"/>
  <c r="S95" i="1"/>
  <c r="S186" i="1"/>
  <c r="S201" i="1"/>
  <c r="R327" i="1"/>
  <c r="E327" i="1"/>
  <c r="R279" i="1"/>
  <c r="E279" i="1"/>
  <c r="R247" i="1"/>
  <c r="E247" i="1"/>
  <c r="R207" i="1"/>
  <c r="E207" i="1"/>
  <c r="R47" i="1"/>
  <c r="E47" i="1"/>
  <c r="R342" i="1"/>
  <c r="E342" i="1"/>
  <c r="R294" i="1"/>
  <c r="E294" i="1"/>
  <c r="E238" i="1"/>
  <c r="R238" i="1"/>
  <c r="R190" i="1"/>
  <c r="E190" i="1"/>
  <c r="R46" i="1"/>
  <c r="E46" i="1"/>
  <c r="R293" i="1"/>
  <c r="E293" i="1"/>
  <c r="S253" i="1"/>
  <c r="R197" i="1"/>
  <c r="E197" i="1"/>
  <c r="R189" i="1"/>
  <c r="E189" i="1"/>
  <c r="R181" i="1"/>
  <c r="E181" i="1"/>
  <c r="S173" i="1"/>
  <c r="S165" i="1"/>
  <c r="E157" i="1"/>
  <c r="R157" i="1"/>
  <c r="R149" i="1"/>
  <c r="E149" i="1"/>
  <c r="E141" i="1"/>
  <c r="R141" i="1"/>
  <c r="R133" i="1"/>
  <c r="E133" i="1"/>
  <c r="R125" i="1"/>
  <c r="E125" i="1"/>
  <c r="R117" i="1"/>
  <c r="E117" i="1"/>
  <c r="R109" i="1"/>
  <c r="E109" i="1"/>
  <c r="R85" i="1"/>
  <c r="E85" i="1"/>
  <c r="R77" i="1"/>
  <c r="E77" i="1"/>
  <c r="R69" i="1"/>
  <c r="E69" i="1"/>
  <c r="R61" i="1"/>
  <c r="E61" i="1"/>
  <c r="R53" i="1"/>
  <c r="E53" i="1"/>
  <c r="S86" i="1"/>
  <c r="R351" i="1"/>
  <c r="E351" i="1"/>
  <c r="E311" i="1"/>
  <c r="R311" i="1"/>
  <c r="R231" i="1"/>
  <c r="E231" i="1"/>
  <c r="R191" i="1"/>
  <c r="E191" i="1"/>
  <c r="S39" i="1"/>
  <c r="R358" i="1"/>
  <c r="E358" i="1"/>
  <c r="R278" i="1"/>
  <c r="E278" i="1"/>
  <c r="R246" i="1"/>
  <c r="E246" i="1"/>
  <c r="E206" i="1"/>
  <c r="R206" i="1"/>
  <c r="R166" i="1"/>
  <c r="E166" i="1"/>
  <c r="S150" i="1"/>
  <c r="R134" i="1"/>
  <c r="E134" i="1"/>
  <c r="E102" i="1"/>
  <c r="R102" i="1"/>
  <c r="R70" i="1"/>
  <c r="E70" i="1"/>
  <c r="E22" i="1"/>
  <c r="R22" i="1"/>
  <c r="E54" i="1"/>
  <c r="R86" i="1"/>
  <c r="S340" i="1"/>
  <c r="R23" i="1"/>
  <c r="R301" i="1"/>
  <c r="E301" i="1"/>
  <c r="E269" i="1"/>
  <c r="R269" i="1"/>
  <c r="S13" i="1"/>
  <c r="R95" i="1"/>
  <c r="R13" i="1"/>
  <c r="E262" i="1"/>
  <c r="E318" i="1"/>
  <c r="R15" i="1"/>
  <c r="R300" i="1"/>
  <c r="E300" i="1"/>
  <c r="R268" i="1"/>
  <c r="E268" i="1"/>
  <c r="R236" i="1"/>
  <c r="E236" i="1"/>
  <c r="R204" i="1"/>
  <c r="E204" i="1"/>
  <c r="E172" i="1"/>
  <c r="R172" i="1"/>
  <c r="R140" i="1"/>
  <c r="E140" i="1"/>
  <c r="E92" i="1"/>
  <c r="R92" i="1"/>
  <c r="R84" i="1"/>
  <c r="E84" i="1"/>
  <c r="E68" i="1"/>
  <c r="R68" i="1"/>
  <c r="R52" i="1"/>
  <c r="E52" i="1"/>
  <c r="R28" i="1"/>
  <c r="E28" i="1"/>
  <c r="R183" i="1"/>
  <c r="E135" i="1"/>
  <c r="E101" i="1"/>
  <c r="E108" i="1"/>
  <c r="S160" i="1"/>
  <c r="E332" i="1"/>
  <c r="R343" i="1"/>
  <c r="E343" i="1"/>
  <c r="R303" i="1"/>
  <c r="E303" i="1"/>
  <c r="R263" i="1"/>
  <c r="E263" i="1"/>
  <c r="R223" i="1"/>
  <c r="E223" i="1"/>
  <c r="S183" i="1"/>
  <c r="R167" i="1"/>
  <c r="E167" i="1"/>
  <c r="S119" i="1"/>
  <c r="R103" i="1"/>
  <c r="E103" i="1"/>
  <c r="R87" i="1"/>
  <c r="E87" i="1"/>
  <c r="R71" i="1"/>
  <c r="E71" i="1"/>
  <c r="S233" i="1"/>
  <c r="S336" i="1"/>
  <c r="S354" i="1"/>
  <c r="R31" i="1"/>
  <c r="R326" i="1"/>
  <c r="E326" i="1"/>
  <c r="R286" i="1"/>
  <c r="E286" i="1"/>
  <c r="R254" i="1"/>
  <c r="E254" i="1"/>
  <c r="R222" i="1"/>
  <c r="E222" i="1"/>
  <c r="E174" i="1"/>
  <c r="R174" i="1"/>
  <c r="R30" i="1"/>
  <c r="E30" i="1"/>
  <c r="R341" i="1"/>
  <c r="E341" i="1"/>
  <c r="R245" i="1"/>
  <c r="E245" i="1"/>
  <c r="R213" i="1"/>
  <c r="E213" i="1"/>
  <c r="E37" i="1"/>
  <c r="R37" i="1"/>
  <c r="R356" i="1"/>
  <c r="E356" i="1"/>
  <c r="R324" i="1"/>
  <c r="E324" i="1"/>
  <c r="E292" i="1"/>
  <c r="R292" i="1"/>
  <c r="R260" i="1"/>
  <c r="E260" i="1"/>
  <c r="E228" i="1"/>
  <c r="R228" i="1"/>
  <c r="S196" i="1"/>
  <c r="R164" i="1"/>
  <c r="E164" i="1"/>
  <c r="R12" i="1"/>
  <c r="E12" i="1"/>
  <c r="S349" i="1"/>
  <c r="S8" i="1"/>
  <c r="E14" i="1"/>
  <c r="R21" i="1"/>
  <c r="S88" i="1"/>
  <c r="E142" i="1"/>
  <c r="R173" i="1"/>
  <c r="E359" i="1"/>
  <c r="R359" i="1"/>
  <c r="R319" i="1"/>
  <c r="E319" i="1"/>
  <c r="R287" i="1"/>
  <c r="E287" i="1"/>
  <c r="R199" i="1"/>
  <c r="E199" i="1"/>
  <c r="R350" i="1"/>
  <c r="E350" i="1"/>
  <c r="R310" i="1"/>
  <c r="E310" i="1"/>
  <c r="R270" i="1"/>
  <c r="E270" i="1"/>
  <c r="R230" i="1"/>
  <c r="E230" i="1"/>
  <c r="R198" i="1"/>
  <c r="E198" i="1"/>
  <c r="R158" i="1"/>
  <c r="E158" i="1"/>
  <c r="R126" i="1"/>
  <c r="E126" i="1"/>
  <c r="E110" i="1"/>
  <c r="R110" i="1"/>
  <c r="E94" i="1"/>
  <c r="R94" i="1"/>
  <c r="E78" i="1"/>
  <c r="R78" i="1"/>
  <c r="R62" i="1"/>
  <c r="E62" i="1"/>
  <c r="R333" i="1"/>
  <c r="E333" i="1"/>
  <c r="R309" i="1"/>
  <c r="E309" i="1"/>
  <c r="R261" i="1"/>
  <c r="E261" i="1"/>
  <c r="E221" i="1"/>
  <c r="R221" i="1"/>
  <c r="S21" i="1"/>
  <c r="E151" i="1"/>
  <c r="R308" i="1"/>
  <c r="E308" i="1"/>
  <c r="R276" i="1"/>
  <c r="E276" i="1"/>
  <c r="R244" i="1"/>
  <c r="E244" i="1"/>
  <c r="R212" i="1"/>
  <c r="E212" i="1"/>
  <c r="R180" i="1"/>
  <c r="E180" i="1"/>
  <c r="R148" i="1"/>
  <c r="E148" i="1"/>
  <c r="R116" i="1"/>
  <c r="E116" i="1"/>
  <c r="R100" i="1"/>
  <c r="E100" i="1"/>
  <c r="R60" i="1"/>
  <c r="E60" i="1"/>
  <c r="R44" i="1"/>
  <c r="E44" i="1"/>
  <c r="R36" i="1"/>
  <c r="E36" i="1"/>
  <c r="E55" i="1"/>
  <c r="E239" i="1"/>
  <c r="E76" i="1"/>
  <c r="R188" i="1"/>
  <c r="S45" i="1"/>
  <c r="R335" i="1"/>
  <c r="E335" i="1"/>
  <c r="R295" i="1"/>
  <c r="E295" i="1"/>
  <c r="E255" i="1"/>
  <c r="R255" i="1"/>
  <c r="R215" i="1"/>
  <c r="E215" i="1"/>
  <c r="R175" i="1"/>
  <c r="E175" i="1"/>
  <c r="R159" i="1"/>
  <c r="E159" i="1"/>
  <c r="R143" i="1"/>
  <c r="E143" i="1"/>
  <c r="R127" i="1"/>
  <c r="E127" i="1"/>
  <c r="E111" i="1"/>
  <c r="R111" i="1"/>
  <c r="R79" i="1"/>
  <c r="E79" i="1"/>
  <c r="R63" i="1"/>
  <c r="E63" i="1"/>
  <c r="S15" i="1"/>
  <c r="R119" i="1"/>
  <c r="S229" i="1"/>
  <c r="R334" i="1"/>
  <c r="E334" i="1"/>
  <c r="R302" i="1"/>
  <c r="E302" i="1"/>
  <c r="R214" i="1"/>
  <c r="E214" i="1"/>
  <c r="E182" i="1"/>
  <c r="R182" i="1"/>
  <c r="S38" i="1"/>
  <c r="E357" i="1"/>
  <c r="R357" i="1"/>
  <c r="R317" i="1"/>
  <c r="E317" i="1"/>
  <c r="R285" i="1"/>
  <c r="E285" i="1"/>
  <c r="R277" i="1"/>
  <c r="E277" i="1"/>
  <c r="R237" i="1"/>
  <c r="E237" i="1"/>
  <c r="R205" i="1"/>
  <c r="E205" i="1"/>
  <c r="R29" i="1"/>
  <c r="E29" i="1"/>
  <c r="R348" i="1"/>
  <c r="E348" i="1"/>
  <c r="R316" i="1"/>
  <c r="E316" i="1"/>
  <c r="R284" i="1"/>
  <c r="E284" i="1"/>
  <c r="R252" i="1"/>
  <c r="E252" i="1"/>
  <c r="R220" i="1"/>
  <c r="E220" i="1"/>
  <c r="S188" i="1"/>
  <c r="R156" i="1"/>
  <c r="E156" i="1"/>
  <c r="E132" i="1"/>
  <c r="R132" i="1"/>
  <c r="R20" i="1"/>
  <c r="E20" i="1"/>
  <c r="E271" i="1"/>
  <c r="S64" i="1"/>
  <c r="R118" i="1"/>
  <c r="S124" i="1"/>
  <c r="R150" i="1"/>
  <c r="S40" i="1"/>
  <c r="S248" i="1"/>
  <c r="S328" i="1"/>
  <c r="S33" i="1"/>
  <c r="S48" i="1"/>
  <c r="S243" i="1"/>
  <c r="S35" i="1"/>
  <c r="D364" i="1"/>
  <c r="E355" i="1"/>
  <c r="R7" i="1"/>
  <c r="H14" i="3" l="1"/>
  <c r="I14" i="3" s="1"/>
  <c r="H16" i="3"/>
  <c r="I16" i="3" s="1"/>
  <c r="H12" i="3"/>
  <c r="I12" i="3" s="1"/>
  <c r="H8" i="3"/>
  <c r="I8" i="3" s="1"/>
  <c r="H17" i="3"/>
  <c r="I17" i="3" s="1"/>
  <c r="H11" i="3"/>
  <c r="I11" i="3" s="1"/>
  <c r="H9" i="3"/>
  <c r="I9" i="3" s="1"/>
  <c r="H13" i="3"/>
  <c r="I13" i="3" s="1"/>
  <c r="H15" i="3"/>
  <c r="I15" i="3" s="1"/>
  <c r="H10" i="3"/>
  <c r="I10" i="3" s="1"/>
  <c r="G19" i="3"/>
  <c r="H7" i="3"/>
  <c r="S143" i="1"/>
  <c r="S53" i="1"/>
  <c r="S279" i="1"/>
  <c r="S326" i="1"/>
  <c r="S166" i="1"/>
  <c r="S156" i="1"/>
  <c r="S79" i="1"/>
  <c r="S159" i="1"/>
  <c r="S295" i="1"/>
  <c r="S239" i="1"/>
  <c r="S100" i="1"/>
  <c r="S212" i="1"/>
  <c r="S151" i="1"/>
  <c r="S198" i="1"/>
  <c r="S350" i="1"/>
  <c r="S14" i="1"/>
  <c r="S292" i="1"/>
  <c r="S174" i="1"/>
  <c r="S71" i="1"/>
  <c r="S167" i="1"/>
  <c r="S303" i="1"/>
  <c r="S108" i="1"/>
  <c r="S61" i="1"/>
  <c r="S109" i="1"/>
  <c r="S190" i="1"/>
  <c r="S47" i="1"/>
  <c r="S327" i="1"/>
  <c r="S308" i="1"/>
  <c r="S22" i="1"/>
  <c r="S29" i="1"/>
  <c r="S255" i="1"/>
  <c r="S309" i="1"/>
  <c r="S284" i="1"/>
  <c r="S205" i="1"/>
  <c r="S317" i="1"/>
  <c r="S182" i="1"/>
  <c r="S55" i="1"/>
  <c r="S333" i="1"/>
  <c r="S94" i="1"/>
  <c r="S359" i="1"/>
  <c r="S324" i="1"/>
  <c r="S245" i="1"/>
  <c r="S222" i="1"/>
  <c r="S101" i="1"/>
  <c r="S300" i="1"/>
  <c r="S311" i="1"/>
  <c r="S141" i="1"/>
  <c r="S63" i="1"/>
  <c r="S263" i="1"/>
  <c r="S85" i="1"/>
  <c r="S140" i="1"/>
  <c r="S358" i="1"/>
  <c r="S355" i="1"/>
  <c r="S271" i="1"/>
  <c r="S214" i="1"/>
  <c r="S175" i="1"/>
  <c r="S335" i="1"/>
  <c r="S36" i="1"/>
  <c r="S116" i="1"/>
  <c r="S244" i="1"/>
  <c r="S230" i="1"/>
  <c r="S199" i="1"/>
  <c r="S87" i="1"/>
  <c r="S343" i="1"/>
  <c r="S135" i="1"/>
  <c r="S68" i="1"/>
  <c r="S172" i="1"/>
  <c r="S102" i="1"/>
  <c r="S206" i="1"/>
  <c r="S351" i="1"/>
  <c r="S69" i="1"/>
  <c r="S117" i="1"/>
  <c r="S149" i="1"/>
  <c r="S207" i="1"/>
  <c r="S334" i="1"/>
  <c r="S180" i="1"/>
  <c r="S310" i="1"/>
  <c r="S231" i="1"/>
  <c r="S46" i="1"/>
  <c r="S285" i="1"/>
  <c r="S76" i="1"/>
  <c r="S78" i="1"/>
  <c r="S164" i="1"/>
  <c r="S268" i="1"/>
  <c r="S197" i="1"/>
  <c r="E364" i="1"/>
  <c r="I70" i="1" s="1"/>
  <c r="J70" i="1" s="1"/>
  <c r="R364" i="1"/>
  <c r="S316" i="1"/>
  <c r="S237" i="1"/>
  <c r="S111" i="1"/>
  <c r="S110" i="1"/>
  <c r="S142" i="1"/>
  <c r="S356" i="1"/>
  <c r="S341" i="1"/>
  <c r="S254" i="1"/>
  <c r="S84" i="1"/>
  <c r="S204" i="1"/>
  <c r="S269" i="1"/>
  <c r="S54" i="1"/>
  <c r="S134" i="1"/>
  <c r="S246" i="1"/>
  <c r="S181" i="1"/>
  <c r="S238" i="1"/>
  <c r="S158" i="1"/>
  <c r="S37" i="1"/>
  <c r="S92" i="1"/>
  <c r="S133" i="1"/>
  <c r="S252" i="1"/>
  <c r="S213" i="1"/>
  <c r="S52" i="1"/>
  <c r="S70" i="1"/>
  <c r="S20" i="1"/>
  <c r="S357" i="1"/>
  <c r="S302" i="1"/>
  <c r="S127" i="1"/>
  <c r="S215" i="1"/>
  <c r="S44" i="1"/>
  <c r="S148" i="1"/>
  <c r="S276" i="1"/>
  <c r="S221" i="1"/>
  <c r="S62" i="1"/>
  <c r="S126" i="1"/>
  <c r="S270" i="1"/>
  <c r="S287" i="1"/>
  <c r="S228" i="1"/>
  <c r="S103" i="1"/>
  <c r="S223" i="1"/>
  <c r="S332" i="1"/>
  <c r="S318" i="1"/>
  <c r="S301" i="1"/>
  <c r="S191" i="1"/>
  <c r="S77" i="1"/>
  <c r="S125" i="1"/>
  <c r="S293" i="1"/>
  <c r="S294" i="1"/>
  <c r="S247" i="1"/>
  <c r="S60" i="1"/>
  <c r="S319" i="1"/>
  <c r="S342" i="1"/>
  <c r="S132" i="1"/>
  <c r="S220" i="1"/>
  <c r="S348" i="1"/>
  <c r="S277" i="1"/>
  <c r="S261" i="1"/>
  <c r="S12" i="1"/>
  <c r="S260" i="1"/>
  <c r="S30" i="1"/>
  <c r="S286" i="1"/>
  <c r="S28" i="1"/>
  <c r="S236" i="1"/>
  <c r="S262" i="1"/>
  <c r="S278" i="1"/>
  <c r="S157" i="1"/>
  <c r="S189" i="1"/>
  <c r="K19" i="3" l="1"/>
  <c r="I12" i="1"/>
  <c r="J12" i="1" s="1"/>
  <c r="I361" i="1"/>
  <c r="J361" i="1" s="1"/>
  <c r="F191" i="1"/>
  <c r="I157" i="1"/>
  <c r="J157" i="1" s="1"/>
  <c r="F342" i="1"/>
  <c r="I148" i="1"/>
  <c r="J148" i="1" s="1"/>
  <c r="F213" i="1"/>
  <c r="F110" i="1"/>
  <c r="F278" i="1"/>
  <c r="F28" i="1"/>
  <c r="I261" i="1"/>
  <c r="J261" i="1" s="1"/>
  <c r="F228" i="1"/>
  <c r="F221" i="1"/>
  <c r="I111" i="1"/>
  <c r="J111" i="1" s="1"/>
  <c r="I342" i="1"/>
  <c r="J342" i="1" s="1"/>
  <c r="F236" i="1"/>
  <c r="F220" i="1"/>
  <c r="F293" i="1"/>
  <c r="I62" i="1"/>
  <c r="J62" i="1" s="1"/>
  <c r="F357" i="1"/>
  <c r="I238" i="1"/>
  <c r="J238" i="1" s="1"/>
  <c r="I278" i="1"/>
  <c r="J278" i="1" s="1"/>
  <c r="F286" i="1"/>
  <c r="I92" i="1"/>
  <c r="J92" i="1" s="1"/>
  <c r="F247" i="1"/>
  <c r="F125" i="1"/>
  <c r="F318" i="1"/>
  <c r="F70" i="1"/>
  <c r="F254" i="1"/>
  <c r="F148" i="1"/>
  <c r="I125" i="1"/>
  <c r="J125" i="1" s="1"/>
  <c r="F276" i="1"/>
  <c r="F132" i="1"/>
  <c r="I247" i="1"/>
  <c r="J247" i="1" s="1"/>
  <c r="F77" i="1"/>
  <c r="I127" i="1"/>
  <c r="J127" i="1" s="1"/>
  <c r="F52" i="1"/>
  <c r="F37" i="1"/>
  <c r="F134" i="1"/>
  <c r="I316" i="1"/>
  <c r="J316" i="1" s="1"/>
  <c r="F12" i="1"/>
  <c r="F62" i="1"/>
  <c r="F277" i="1"/>
  <c r="F189" i="1"/>
  <c r="I262" i="1"/>
  <c r="J262" i="1" s="1"/>
  <c r="F348" i="1"/>
  <c r="F294" i="1"/>
  <c r="F223" i="1"/>
  <c r="I52" i="1"/>
  <c r="J52" i="1" s="1"/>
  <c r="F142" i="1"/>
  <c r="F285" i="1"/>
  <c r="I190" i="1"/>
  <c r="J190" i="1" s="1"/>
  <c r="F261" i="1"/>
  <c r="I220" i="1"/>
  <c r="J220" i="1" s="1"/>
  <c r="F301" i="1"/>
  <c r="F103" i="1"/>
  <c r="F44" i="1"/>
  <c r="I20" i="1"/>
  <c r="J20" i="1" s="1"/>
  <c r="F181" i="1"/>
  <c r="F133" i="1"/>
  <c r="F84" i="1"/>
  <c r="H19" i="3"/>
  <c r="I19" i="3" s="1"/>
  <c r="I7" i="3"/>
  <c r="I358" i="1"/>
  <c r="J358" i="1" s="1"/>
  <c r="I279" i="1"/>
  <c r="J279" i="1" s="1"/>
  <c r="I175" i="1"/>
  <c r="J175" i="1" s="1"/>
  <c r="I189" i="1"/>
  <c r="J189" i="1" s="1"/>
  <c r="F262" i="1"/>
  <c r="F30" i="1"/>
  <c r="F319" i="1"/>
  <c r="F332" i="1"/>
  <c r="F287" i="1"/>
  <c r="I215" i="1"/>
  <c r="J215" i="1" s="1"/>
  <c r="I357" i="1"/>
  <c r="J357" i="1" s="1"/>
  <c r="I37" i="1"/>
  <c r="J37" i="1" s="1"/>
  <c r="F197" i="1"/>
  <c r="F157" i="1"/>
  <c r="F260" i="1"/>
  <c r="I277" i="1"/>
  <c r="J277" i="1" s="1"/>
  <c r="I213" i="1"/>
  <c r="J213" i="1" s="1"/>
  <c r="F60" i="1"/>
  <c r="I293" i="1"/>
  <c r="J293" i="1" s="1"/>
  <c r="F126" i="1"/>
  <c r="F127" i="1"/>
  <c r="F20" i="1"/>
  <c r="F54" i="1"/>
  <c r="F341" i="1"/>
  <c r="F94" i="1"/>
  <c r="F309" i="1"/>
  <c r="F76" i="1"/>
  <c r="F207" i="1"/>
  <c r="I244" i="1"/>
  <c r="J244" i="1" s="1"/>
  <c r="F263" i="1"/>
  <c r="I245" i="1"/>
  <c r="J245" i="1" s="1"/>
  <c r="F182" i="1"/>
  <c r="I159" i="1"/>
  <c r="J159" i="1" s="1"/>
  <c r="F302" i="1"/>
  <c r="I63" i="1"/>
  <c r="J63" i="1" s="1"/>
  <c r="F252" i="1"/>
  <c r="F246" i="1"/>
  <c r="F269" i="1"/>
  <c r="F111" i="1"/>
  <c r="F116" i="1"/>
  <c r="F198" i="1"/>
  <c r="I252" i="1"/>
  <c r="J252" i="1" s="1"/>
  <c r="F158" i="1"/>
  <c r="F204" i="1"/>
  <c r="F356" i="1"/>
  <c r="F343" i="1"/>
  <c r="I133" i="1"/>
  <c r="J133" i="1" s="1"/>
  <c r="F270" i="1"/>
  <c r="F215" i="1"/>
  <c r="I158" i="1"/>
  <c r="J158" i="1" s="1"/>
  <c r="I134" i="1"/>
  <c r="J134" i="1" s="1"/>
  <c r="F164" i="1"/>
  <c r="F358" i="1"/>
  <c r="F311" i="1"/>
  <c r="I76" i="1"/>
  <c r="J76" i="1" s="1"/>
  <c r="F316" i="1"/>
  <c r="F268" i="1"/>
  <c r="I207" i="1"/>
  <c r="J207" i="1" s="1"/>
  <c r="F102" i="1"/>
  <c r="F87" i="1"/>
  <c r="F271" i="1"/>
  <c r="F300" i="1"/>
  <c r="F317" i="1"/>
  <c r="F190" i="1"/>
  <c r="F159" i="1"/>
  <c r="F29" i="1"/>
  <c r="F174" i="1"/>
  <c r="F53" i="1"/>
  <c r="F172" i="1"/>
  <c r="I335" i="1"/>
  <c r="J335" i="1" s="1"/>
  <c r="F22" i="1"/>
  <c r="I212" i="1"/>
  <c r="J212" i="1" s="1"/>
  <c r="F310" i="1"/>
  <c r="F69" i="1"/>
  <c r="F335" i="1"/>
  <c r="I53" i="1"/>
  <c r="J53" i="1" s="1"/>
  <c r="F63" i="1"/>
  <c r="I333" i="1"/>
  <c r="J333" i="1" s="1"/>
  <c r="F100" i="1"/>
  <c r="I69" i="1"/>
  <c r="J69" i="1" s="1"/>
  <c r="F244" i="1"/>
  <c r="F245" i="1"/>
  <c r="I284" i="1"/>
  <c r="J284" i="1" s="1"/>
  <c r="F108" i="1"/>
  <c r="I156" i="1"/>
  <c r="J156" i="1" s="1"/>
  <c r="I132" i="1"/>
  <c r="J132" i="1" s="1"/>
  <c r="F333" i="1"/>
  <c r="F255" i="1"/>
  <c r="F308" i="1"/>
  <c r="F292" i="1"/>
  <c r="F239" i="1"/>
  <c r="F79" i="1"/>
  <c r="I166" i="1"/>
  <c r="J166" i="1" s="1"/>
  <c r="I285" i="1"/>
  <c r="J285" i="1" s="1"/>
  <c r="I180" i="1"/>
  <c r="J180" i="1" s="1"/>
  <c r="F149" i="1"/>
  <c r="F351" i="1"/>
  <c r="F68" i="1"/>
  <c r="F199" i="1"/>
  <c r="F175" i="1"/>
  <c r="F355" i="1"/>
  <c r="F140" i="1"/>
  <c r="F141" i="1"/>
  <c r="I101" i="1"/>
  <c r="J101" i="1" s="1"/>
  <c r="F324" i="1"/>
  <c r="F205" i="1"/>
  <c r="I255" i="1"/>
  <c r="J255" i="1" s="1"/>
  <c r="F303" i="1"/>
  <c r="F151" i="1"/>
  <c r="I79" i="1"/>
  <c r="J79" i="1" s="1"/>
  <c r="F166" i="1"/>
  <c r="F143" i="1"/>
  <c r="I283" i="1"/>
  <c r="J283" i="1" s="1"/>
  <c r="I345" i="1"/>
  <c r="J345" i="1" s="1"/>
  <c r="I89" i="1"/>
  <c r="J89" i="1" s="1"/>
  <c r="I289" i="1"/>
  <c r="J289" i="1" s="1"/>
  <c r="I320" i="1"/>
  <c r="J320" i="1" s="1"/>
  <c r="I57" i="1"/>
  <c r="J57" i="1" s="1"/>
  <c r="I131" i="1"/>
  <c r="J131" i="1" s="1"/>
  <c r="I138" i="1"/>
  <c r="J138" i="1" s="1"/>
  <c r="I75" i="1"/>
  <c r="J75" i="1" s="1"/>
  <c r="I26" i="1"/>
  <c r="J26" i="1" s="1"/>
  <c r="I162" i="1"/>
  <c r="J162" i="1" s="1"/>
  <c r="I306" i="1"/>
  <c r="J306" i="1" s="1"/>
  <c r="G323" i="1"/>
  <c r="H323" i="1" s="1"/>
  <c r="F16" i="1"/>
  <c r="F211" i="1"/>
  <c r="F185" i="1"/>
  <c r="F41" i="1"/>
  <c r="F331" i="1"/>
  <c r="G228" i="1"/>
  <c r="H228" i="1" s="1"/>
  <c r="F274" i="1"/>
  <c r="F176" i="1"/>
  <c r="F193" i="1"/>
  <c r="F106" i="1"/>
  <c r="F224" i="1"/>
  <c r="I259" i="1"/>
  <c r="J259" i="1" s="1"/>
  <c r="I97" i="1"/>
  <c r="J97" i="1" s="1"/>
  <c r="I170" i="1"/>
  <c r="J170" i="1" s="1"/>
  <c r="I314" i="1"/>
  <c r="J314" i="1" s="1"/>
  <c r="I362" i="1"/>
  <c r="J362" i="1" s="1"/>
  <c r="I80" i="1"/>
  <c r="J80" i="1" s="1"/>
  <c r="I121" i="1"/>
  <c r="J121" i="1" s="1"/>
  <c r="I34" i="1"/>
  <c r="J34" i="1" s="1"/>
  <c r="I202" i="1"/>
  <c r="J202" i="1" s="1"/>
  <c r="I331" i="1"/>
  <c r="J331" i="1" s="1"/>
  <c r="G343" i="1"/>
  <c r="H343" i="1" s="1"/>
  <c r="F105" i="1"/>
  <c r="F203" i="1"/>
  <c r="F362" i="1"/>
  <c r="G169" i="1"/>
  <c r="H169" i="1" s="1"/>
  <c r="F227" i="1"/>
  <c r="F266" i="1"/>
  <c r="F353" i="1"/>
  <c r="F208" i="1"/>
  <c r="F364" i="1"/>
  <c r="F345" i="1"/>
  <c r="F32" i="1"/>
  <c r="G335" i="1"/>
  <c r="H335" i="1" s="1"/>
  <c r="I291" i="1"/>
  <c r="J291" i="1" s="1"/>
  <c r="F267" i="1"/>
  <c r="G22" i="1"/>
  <c r="H22" i="1" s="1"/>
  <c r="F217" i="1"/>
  <c r="F232" i="1"/>
  <c r="F155" i="1"/>
  <c r="F330" i="1"/>
  <c r="F73" i="1"/>
  <c r="F299" i="1"/>
  <c r="F283" i="1"/>
  <c r="F121" i="1"/>
  <c r="F337" i="1"/>
  <c r="F168" i="1"/>
  <c r="F25" i="1"/>
  <c r="F43" i="1"/>
  <c r="F241" i="1"/>
  <c r="F209" i="1"/>
  <c r="F50" i="1"/>
  <c r="F314" i="1"/>
  <c r="F169" i="1"/>
  <c r="F97" i="1"/>
  <c r="G239" i="1"/>
  <c r="H239" i="1" s="1"/>
  <c r="G173" i="1"/>
  <c r="H173" i="1" s="1"/>
  <c r="G299" i="1"/>
  <c r="H299" i="1" s="1"/>
  <c r="I312" i="1"/>
  <c r="J312" i="1" s="1"/>
  <c r="I193" i="1"/>
  <c r="J193" i="1" s="1"/>
  <c r="F146" i="1"/>
  <c r="F305" i="1"/>
  <c r="G87" i="1"/>
  <c r="H87" i="1" s="1"/>
  <c r="F200" i="1"/>
  <c r="F323" i="1"/>
  <c r="F313" i="1"/>
  <c r="F360" i="1"/>
  <c r="F242" i="1"/>
  <c r="F282" i="1"/>
  <c r="F24" i="1"/>
  <c r="F131" i="1"/>
  <c r="F235" i="1"/>
  <c r="F57" i="1"/>
  <c r="F138" i="1"/>
  <c r="F291" i="1"/>
  <c r="F352" i="1"/>
  <c r="F34" i="1"/>
  <c r="G144" i="1"/>
  <c r="H144" i="1" s="1"/>
  <c r="G360" i="1"/>
  <c r="H360" i="1" s="1"/>
  <c r="G340" i="1"/>
  <c r="H340" i="1" s="1"/>
  <c r="G156" i="1"/>
  <c r="H156" i="1" s="1"/>
  <c r="G81" i="1"/>
  <c r="H81" i="1" s="1"/>
  <c r="G17" i="1"/>
  <c r="H17" i="1" s="1"/>
  <c r="G312" i="1"/>
  <c r="H312" i="1" s="1"/>
  <c r="G320" i="1"/>
  <c r="H320" i="1" s="1"/>
  <c r="I187" i="1"/>
  <c r="J187" i="1" s="1"/>
  <c r="F72" i="1"/>
  <c r="F187" i="1"/>
  <c r="F98" i="1"/>
  <c r="F113" i="1"/>
  <c r="F74" i="1"/>
  <c r="F139" i="1"/>
  <c r="F273" i="1"/>
  <c r="F122" i="1"/>
  <c r="F218" i="1"/>
  <c r="F202" i="1"/>
  <c r="G364" i="1"/>
  <c r="F225" i="1"/>
  <c r="F18" i="1"/>
  <c r="G212" i="1"/>
  <c r="H212" i="1" s="1"/>
  <c r="G352" i="1"/>
  <c r="H352" i="1" s="1"/>
  <c r="G356" i="1"/>
  <c r="H356" i="1" s="1"/>
  <c r="G359" i="1"/>
  <c r="H359" i="1" s="1"/>
  <c r="G120" i="1"/>
  <c r="H120" i="1" s="1"/>
  <c r="G309" i="1"/>
  <c r="H309" i="1" s="1"/>
  <c r="G44" i="1"/>
  <c r="H44" i="1" s="1"/>
  <c r="G321" i="1"/>
  <c r="H321" i="1" s="1"/>
  <c r="G218" i="1"/>
  <c r="H218" i="1" s="1"/>
  <c r="G303" i="1"/>
  <c r="H303" i="1" s="1"/>
  <c r="G79" i="1"/>
  <c r="H79" i="1" s="1"/>
  <c r="G224" i="1"/>
  <c r="H224" i="1" s="1"/>
  <c r="G353" i="1"/>
  <c r="H353" i="1" s="1"/>
  <c r="G105" i="1"/>
  <c r="H105" i="1" s="1"/>
  <c r="G160" i="1"/>
  <c r="H160" i="1" s="1"/>
  <c r="G131" i="1"/>
  <c r="H131" i="1" s="1"/>
  <c r="G301" i="1"/>
  <c r="H301" i="1" s="1"/>
  <c r="G302" i="1"/>
  <c r="H302" i="1" s="1"/>
  <c r="G168" i="1"/>
  <c r="H168" i="1" s="1"/>
  <c r="G21" i="1"/>
  <c r="H21" i="1" s="1"/>
  <c r="G288" i="1"/>
  <c r="H288" i="1" s="1"/>
  <c r="G158" i="1"/>
  <c r="H158" i="1" s="1"/>
  <c r="G88" i="1"/>
  <c r="H88" i="1" s="1"/>
  <c r="G225" i="1"/>
  <c r="H225" i="1" s="1"/>
  <c r="G76" i="1"/>
  <c r="H76" i="1" s="1"/>
  <c r="F10" i="1"/>
  <c r="F162" i="1"/>
  <c r="F361" i="1"/>
  <c r="G60" i="1"/>
  <c r="H60" i="1" s="1"/>
  <c r="F240" i="1"/>
  <c r="F123" i="1"/>
  <c r="F112" i="1"/>
  <c r="F275" i="1"/>
  <c r="F104" i="1"/>
  <c r="F250" i="1"/>
  <c r="G279" i="1"/>
  <c r="H279" i="1" s="1"/>
  <c r="F195" i="1"/>
  <c r="F329" i="1"/>
  <c r="F307" i="1"/>
  <c r="F257" i="1"/>
  <c r="G67" i="1"/>
  <c r="H67" i="1" s="1"/>
  <c r="G262" i="1"/>
  <c r="H262" i="1" s="1"/>
  <c r="G351" i="1"/>
  <c r="H351" i="1" s="1"/>
  <c r="G330" i="1"/>
  <c r="H330" i="1" s="1"/>
  <c r="G47" i="1"/>
  <c r="H47" i="1" s="1"/>
  <c r="G249" i="1"/>
  <c r="H249" i="1" s="1"/>
  <c r="G250" i="1"/>
  <c r="H250" i="1" s="1"/>
  <c r="G261" i="1"/>
  <c r="H261" i="1" s="1"/>
  <c r="G246" i="1"/>
  <c r="H246" i="1" s="1"/>
  <c r="G177" i="1"/>
  <c r="H177" i="1" s="1"/>
  <c r="G136" i="1"/>
  <c r="H136" i="1" s="1"/>
  <c r="G255" i="1"/>
  <c r="H255" i="1" s="1"/>
  <c r="G331" i="1"/>
  <c r="H331" i="1" s="1"/>
  <c r="G32" i="1"/>
  <c r="H32" i="1" s="1"/>
  <c r="G194" i="1"/>
  <c r="H194" i="1" s="1"/>
  <c r="G240" i="1"/>
  <c r="H240" i="1" s="1"/>
  <c r="G74" i="1"/>
  <c r="H74" i="1" s="1"/>
  <c r="G127" i="1"/>
  <c r="H127" i="1" s="1"/>
  <c r="G243" i="1"/>
  <c r="H243" i="1" s="1"/>
  <c r="G83" i="1"/>
  <c r="H83" i="1" s="1"/>
  <c r="G145" i="1"/>
  <c r="H145" i="1" s="1"/>
  <c r="I98" i="1"/>
  <c r="J98" i="1" s="1"/>
  <c r="I328" i="1"/>
  <c r="J328" i="1" s="1"/>
  <c r="F107" i="1"/>
  <c r="F136" i="1"/>
  <c r="F80" i="1"/>
  <c r="F312" i="1"/>
  <c r="F65" i="1"/>
  <c r="F192" i="1"/>
  <c r="F264" i="1"/>
  <c r="F297" i="1"/>
  <c r="F251" i="1"/>
  <c r="F256" i="1"/>
  <c r="F304" i="1"/>
  <c r="F17" i="1"/>
  <c r="G166" i="1"/>
  <c r="H166" i="1" s="1"/>
  <c r="G316" i="1"/>
  <c r="H316" i="1" s="1"/>
  <c r="G345" i="1"/>
  <c r="H345" i="1" s="1"/>
  <c r="G329" i="1"/>
  <c r="H329" i="1" s="1"/>
  <c r="G305" i="1"/>
  <c r="H305" i="1" s="1"/>
  <c r="G82" i="1"/>
  <c r="H82" i="1" s="1"/>
  <c r="G193" i="1"/>
  <c r="H193" i="1" s="1"/>
  <c r="G355" i="1"/>
  <c r="H355" i="1" s="1"/>
  <c r="G111" i="1"/>
  <c r="H111" i="1" s="1"/>
  <c r="G33" i="1"/>
  <c r="H33" i="1" s="1"/>
  <c r="G128" i="1"/>
  <c r="H128" i="1" s="1"/>
  <c r="G61" i="1"/>
  <c r="H61" i="1" s="1"/>
  <c r="G138" i="1"/>
  <c r="H138" i="1" s="1"/>
  <c r="G300" i="1"/>
  <c r="H300" i="1" s="1"/>
  <c r="G10" i="1"/>
  <c r="H10" i="1" s="1"/>
  <c r="G290" i="1"/>
  <c r="H290" i="1" s="1"/>
  <c r="G196" i="1"/>
  <c r="H196" i="1" s="1"/>
  <c r="G125" i="1"/>
  <c r="H125" i="1" s="1"/>
  <c r="G39" i="1"/>
  <c r="H39" i="1" s="1"/>
  <c r="G121" i="1"/>
  <c r="H121" i="1" s="1"/>
  <c r="G263" i="1"/>
  <c r="H263" i="1" s="1"/>
  <c r="G210" i="1"/>
  <c r="H210" i="1" s="1"/>
  <c r="G98" i="1"/>
  <c r="H98" i="1" s="1"/>
  <c r="G62" i="1"/>
  <c r="H62" i="1" s="1"/>
  <c r="G171" i="1"/>
  <c r="H171" i="1" s="1"/>
  <c r="G176" i="1"/>
  <c r="H176" i="1" s="1"/>
  <c r="G182" i="1"/>
  <c r="H182" i="1" s="1"/>
  <c r="G234" i="1"/>
  <c r="H234" i="1" s="1"/>
  <c r="G78" i="1"/>
  <c r="H78" i="1" s="1"/>
  <c r="G326" i="1"/>
  <c r="H326" i="1" s="1"/>
  <c r="G273" i="1"/>
  <c r="H273" i="1" s="1"/>
  <c r="G139" i="1"/>
  <c r="H139" i="1" s="1"/>
  <c r="G362" i="1"/>
  <c r="H362" i="1" s="1"/>
  <c r="G72" i="1"/>
  <c r="H72" i="1" s="1"/>
  <c r="G315" i="1"/>
  <c r="H315" i="1" s="1"/>
  <c r="G328" i="1"/>
  <c r="H328" i="1" s="1"/>
  <c r="G16" i="1"/>
  <c r="H16" i="1" s="1"/>
  <c r="G29" i="1"/>
  <c r="H29" i="1" s="1"/>
  <c r="G208" i="1"/>
  <c r="H208" i="1" s="1"/>
  <c r="G13" i="1"/>
  <c r="H13" i="1" s="1"/>
  <c r="I25" i="1"/>
  <c r="J25" i="1" s="1"/>
  <c r="G9" i="1"/>
  <c r="H9" i="1" s="1"/>
  <c r="F281" i="1"/>
  <c r="G314" i="1"/>
  <c r="H314" i="1" s="1"/>
  <c r="G142" i="1"/>
  <c r="H142" i="1" s="1"/>
  <c r="F129" i="1"/>
  <c r="F339" i="1"/>
  <c r="F91" i="1"/>
  <c r="F272" i="1"/>
  <c r="F265" i="1"/>
  <c r="F210" i="1"/>
  <c r="F306" i="1"/>
  <c r="F82" i="1"/>
  <c r="F153" i="1"/>
  <c r="G270" i="1"/>
  <c r="H270" i="1" s="1"/>
  <c r="G113" i="1"/>
  <c r="H113" i="1" s="1"/>
  <c r="G333" i="1"/>
  <c r="H333" i="1" s="1"/>
  <c r="G202" i="1"/>
  <c r="H202" i="1" s="1"/>
  <c r="G69" i="1"/>
  <c r="H69" i="1" s="1"/>
  <c r="G63" i="1"/>
  <c r="H63" i="1" s="1"/>
  <c r="G146" i="1"/>
  <c r="H146" i="1" s="1"/>
  <c r="G295" i="1"/>
  <c r="H295" i="1" s="1"/>
  <c r="G65" i="1"/>
  <c r="H65" i="1" s="1"/>
  <c r="G147" i="1"/>
  <c r="H147" i="1" s="1"/>
  <c r="G55" i="1"/>
  <c r="H55" i="1" s="1"/>
  <c r="G267" i="1"/>
  <c r="H267" i="1" s="1"/>
  <c r="G71" i="1"/>
  <c r="H71" i="1" s="1"/>
  <c r="G174" i="1"/>
  <c r="H174" i="1" s="1"/>
  <c r="G201" i="1"/>
  <c r="H201" i="1" s="1"/>
  <c r="G115" i="1"/>
  <c r="H115" i="1" s="1"/>
  <c r="G130" i="1"/>
  <c r="H130" i="1" s="1"/>
  <c r="G221" i="1"/>
  <c r="H221" i="1" s="1"/>
  <c r="G30" i="1"/>
  <c r="H30" i="1" s="1"/>
  <c r="G110" i="1"/>
  <c r="H110" i="1" s="1"/>
  <c r="G90" i="1"/>
  <c r="H90" i="1" s="1"/>
  <c r="G152" i="1"/>
  <c r="H152" i="1" s="1"/>
  <c r="G59" i="1"/>
  <c r="H59" i="1" s="1"/>
  <c r="G18" i="1"/>
  <c r="H18" i="1" s="1"/>
  <c r="G217" i="1"/>
  <c r="H217" i="1" s="1"/>
  <c r="G294" i="1"/>
  <c r="H294" i="1" s="1"/>
  <c r="G165" i="1"/>
  <c r="H165" i="1" s="1"/>
  <c r="G159" i="1"/>
  <c r="H159" i="1" s="1"/>
  <c r="G276" i="1"/>
  <c r="H276" i="1" s="1"/>
  <c r="G14" i="1"/>
  <c r="H14" i="1" s="1"/>
  <c r="G104" i="1"/>
  <c r="H104" i="1" s="1"/>
  <c r="G233" i="1"/>
  <c r="H233" i="1" s="1"/>
  <c r="G181" i="1"/>
  <c r="H181" i="1" s="1"/>
  <c r="G282" i="1"/>
  <c r="H282" i="1" s="1"/>
  <c r="G64" i="1"/>
  <c r="H64" i="1" s="1"/>
  <c r="G207" i="1"/>
  <c r="H207" i="1" s="1"/>
  <c r="G334" i="1"/>
  <c r="H334" i="1" s="1"/>
  <c r="G132" i="1"/>
  <c r="H132" i="1" s="1"/>
  <c r="G91" i="1"/>
  <c r="H91" i="1" s="1"/>
  <c r="G92" i="1"/>
  <c r="H92" i="1" s="1"/>
  <c r="I144" i="1"/>
  <c r="J144" i="1" s="1"/>
  <c r="I242" i="1"/>
  <c r="J242" i="1" s="1"/>
  <c r="F346" i="1"/>
  <c r="F194" i="1"/>
  <c r="F11" i="1"/>
  <c r="F152" i="1"/>
  <c r="F226" i="1"/>
  <c r="F59" i="1"/>
  <c r="F144" i="1"/>
  <c r="F290" i="1"/>
  <c r="F19" i="1"/>
  <c r="G151" i="1"/>
  <c r="H151" i="1" s="1"/>
  <c r="G265" i="1"/>
  <c r="H265" i="1" s="1"/>
  <c r="G148" i="1"/>
  <c r="H148" i="1" s="1"/>
  <c r="G277" i="1"/>
  <c r="H277" i="1" s="1"/>
  <c r="G205" i="1"/>
  <c r="H205" i="1" s="1"/>
  <c r="G103" i="1"/>
  <c r="H103" i="1" s="1"/>
  <c r="G339" i="1"/>
  <c r="H339" i="1" s="1"/>
  <c r="G119" i="1"/>
  <c r="H119" i="1" s="1"/>
  <c r="G123" i="1"/>
  <c r="H123" i="1" s="1"/>
  <c r="G185" i="1"/>
  <c r="H185" i="1" s="1"/>
  <c r="G161" i="1"/>
  <c r="H161" i="1" s="1"/>
  <c r="G101" i="1"/>
  <c r="H101" i="1" s="1"/>
  <c r="G126" i="1"/>
  <c r="H126" i="1" s="1"/>
  <c r="G48" i="1"/>
  <c r="H48" i="1" s="1"/>
  <c r="G31" i="1"/>
  <c r="H31" i="1" s="1"/>
  <c r="G260" i="1"/>
  <c r="H260" i="1" s="1"/>
  <c r="G170" i="1"/>
  <c r="H170" i="1" s="1"/>
  <c r="G324" i="1"/>
  <c r="H324" i="1" s="1"/>
  <c r="G68" i="1"/>
  <c r="H68" i="1" s="1"/>
  <c r="G332" i="1"/>
  <c r="H332" i="1" s="1"/>
  <c r="G266" i="1"/>
  <c r="H266" i="1" s="1"/>
  <c r="G192" i="1"/>
  <c r="H192" i="1" s="1"/>
  <c r="G108" i="1"/>
  <c r="H108" i="1" s="1"/>
  <c r="G100" i="1"/>
  <c r="H100" i="1" s="1"/>
  <c r="G213" i="1"/>
  <c r="H213" i="1" s="1"/>
  <c r="G317" i="1"/>
  <c r="H317" i="1" s="1"/>
  <c r="F48" i="1"/>
  <c r="F154" i="1"/>
  <c r="F67" i="1"/>
  <c r="G272" i="1"/>
  <c r="H272" i="1" s="1"/>
  <c r="G281" i="1"/>
  <c r="H281" i="1" s="1"/>
  <c r="G133" i="1"/>
  <c r="H133" i="1" s="1"/>
  <c r="G274" i="1"/>
  <c r="H274" i="1" s="1"/>
  <c r="G242" i="1"/>
  <c r="H242" i="1" s="1"/>
  <c r="G236" i="1"/>
  <c r="H236" i="1" s="1"/>
  <c r="G75" i="1"/>
  <c r="H75" i="1" s="1"/>
  <c r="G258" i="1"/>
  <c r="H258" i="1" s="1"/>
  <c r="G95" i="1"/>
  <c r="H95" i="1" s="1"/>
  <c r="G237" i="1"/>
  <c r="H237" i="1" s="1"/>
  <c r="G164" i="1"/>
  <c r="H164" i="1" s="1"/>
  <c r="I234" i="1"/>
  <c r="J234" i="1" s="1"/>
  <c r="S364" i="1"/>
  <c r="F177" i="1"/>
  <c r="F338" i="1"/>
  <c r="G42" i="1"/>
  <c r="H42" i="1" s="1"/>
  <c r="G52" i="1"/>
  <c r="H52" i="1" s="1"/>
  <c r="G275" i="1"/>
  <c r="H275" i="1" s="1"/>
  <c r="G124" i="1"/>
  <c r="H124" i="1" s="1"/>
  <c r="G313" i="1"/>
  <c r="H313" i="1" s="1"/>
  <c r="G307" i="1"/>
  <c r="H307" i="1" s="1"/>
  <c r="G99" i="1"/>
  <c r="H99" i="1" s="1"/>
  <c r="G278" i="1"/>
  <c r="H278" i="1" s="1"/>
  <c r="G154" i="1"/>
  <c r="H154" i="1" s="1"/>
  <c r="G143" i="1"/>
  <c r="H143" i="1" s="1"/>
  <c r="G135" i="1"/>
  <c r="H135" i="1" s="1"/>
  <c r="G19" i="1"/>
  <c r="H19" i="1" s="1"/>
  <c r="G211" i="1"/>
  <c r="H211" i="1" s="1"/>
  <c r="I274" i="1"/>
  <c r="J274" i="1" s="1"/>
  <c r="F170" i="1"/>
  <c r="F128" i="1"/>
  <c r="F347" i="1"/>
  <c r="F163" i="1"/>
  <c r="F99" i="1"/>
  <c r="F26" i="1"/>
  <c r="G12" i="1"/>
  <c r="H12" i="1" s="1"/>
  <c r="G259" i="1"/>
  <c r="H259" i="1" s="1"/>
  <c r="G311" i="1"/>
  <c r="H311" i="1" s="1"/>
  <c r="G223" i="1"/>
  <c r="H223" i="1" s="1"/>
  <c r="G199" i="1"/>
  <c r="H199" i="1" s="1"/>
  <c r="G247" i="1"/>
  <c r="H247" i="1" s="1"/>
  <c r="G215" i="1"/>
  <c r="H215" i="1" s="1"/>
  <c r="G89" i="1"/>
  <c r="H89" i="1" s="1"/>
  <c r="G198" i="1"/>
  <c r="H198" i="1" s="1"/>
  <c r="G304" i="1"/>
  <c r="H304" i="1" s="1"/>
  <c r="G178" i="1"/>
  <c r="H178" i="1" s="1"/>
  <c r="G58" i="1"/>
  <c r="H58" i="1" s="1"/>
  <c r="G155" i="1"/>
  <c r="H155" i="1" s="1"/>
  <c r="G188" i="1"/>
  <c r="H188" i="1" s="1"/>
  <c r="G186" i="1"/>
  <c r="H186" i="1" s="1"/>
  <c r="G298" i="1"/>
  <c r="H298" i="1" s="1"/>
  <c r="G28" i="1"/>
  <c r="H28" i="1" s="1"/>
  <c r="G51" i="1"/>
  <c r="H51" i="1" s="1"/>
  <c r="G153" i="1"/>
  <c r="H153" i="1" s="1"/>
  <c r="G34" i="1"/>
  <c r="H34" i="1" s="1"/>
  <c r="G184" i="1"/>
  <c r="H184" i="1" s="1"/>
  <c r="G122" i="1"/>
  <c r="H122" i="1" s="1"/>
  <c r="G346" i="1"/>
  <c r="H346" i="1" s="1"/>
  <c r="G209" i="1"/>
  <c r="H209" i="1" s="1"/>
  <c r="G41" i="1"/>
  <c r="H41" i="1" s="1"/>
  <c r="G54" i="1"/>
  <c r="H54" i="1" s="1"/>
  <c r="G347" i="1"/>
  <c r="H347" i="1" s="1"/>
  <c r="G203" i="1"/>
  <c r="H203" i="1" s="1"/>
  <c r="F216" i="1"/>
  <c r="F249" i="1"/>
  <c r="F115" i="1"/>
  <c r="F258" i="1"/>
  <c r="F137" i="1"/>
  <c r="G175" i="1"/>
  <c r="H175" i="1" s="1"/>
  <c r="G319" i="1"/>
  <c r="H319" i="1" s="1"/>
  <c r="G287" i="1"/>
  <c r="H287" i="1" s="1"/>
  <c r="G251" i="1"/>
  <c r="H251" i="1" s="1"/>
  <c r="G53" i="1"/>
  <c r="H53" i="1" s="1"/>
  <c r="G241" i="1"/>
  <c r="H241" i="1" s="1"/>
  <c r="G117" i="1"/>
  <c r="H117" i="1" s="1"/>
  <c r="G20" i="1"/>
  <c r="H20" i="1" s="1"/>
  <c r="G322" i="1"/>
  <c r="H322" i="1" s="1"/>
  <c r="G200" i="1"/>
  <c r="H200" i="1" s="1"/>
  <c r="G36" i="1"/>
  <c r="H36" i="1" s="1"/>
  <c r="G109" i="1"/>
  <c r="H109" i="1" s="1"/>
  <c r="F40" i="1"/>
  <c r="F296" i="1"/>
  <c r="F248" i="1"/>
  <c r="G341" i="1"/>
  <c r="H341" i="1" s="1"/>
  <c r="G296" i="1"/>
  <c r="H296" i="1" s="1"/>
  <c r="G231" i="1"/>
  <c r="H231" i="1" s="1"/>
  <c r="G114" i="1"/>
  <c r="H114" i="1" s="1"/>
  <c r="G308" i="1"/>
  <c r="H308" i="1" s="1"/>
  <c r="G219" i="1"/>
  <c r="H219" i="1" s="1"/>
  <c r="G245" i="1"/>
  <c r="H245" i="1" s="1"/>
  <c r="G37" i="1"/>
  <c r="H37" i="1" s="1"/>
  <c r="G70" i="1"/>
  <c r="H70" i="1" s="1"/>
  <c r="F83" i="1"/>
  <c r="I161" i="1"/>
  <c r="J161" i="1" s="1"/>
  <c r="F58" i="1"/>
  <c r="F344" i="1"/>
  <c r="F289" i="1"/>
  <c r="G49" i="1"/>
  <c r="H49" i="1" s="1"/>
  <c r="F147" i="1"/>
  <c r="F321" i="1"/>
  <c r="F161" i="1"/>
  <c r="G187" i="1"/>
  <c r="H187" i="1" s="1"/>
  <c r="G337" i="1"/>
  <c r="H337" i="1" s="1"/>
  <c r="G310" i="1"/>
  <c r="H310" i="1" s="1"/>
  <c r="G50" i="1"/>
  <c r="H50" i="1" s="1"/>
  <c r="G191" i="1"/>
  <c r="H191" i="1" s="1"/>
  <c r="G134" i="1"/>
  <c r="H134" i="1" s="1"/>
  <c r="G235" i="1"/>
  <c r="H235" i="1" s="1"/>
  <c r="G232" i="1"/>
  <c r="H232" i="1" s="1"/>
  <c r="G149" i="1"/>
  <c r="H149" i="1" s="1"/>
  <c r="G84" i="1"/>
  <c r="H84" i="1" s="1"/>
  <c r="G230" i="1"/>
  <c r="H230" i="1" s="1"/>
  <c r="G280" i="1"/>
  <c r="H280" i="1" s="1"/>
  <c r="G73" i="1"/>
  <c r="H73" i="1" s="1"/>
  <c r="G195" i="1"/>
  <c r="H195" i="1" s="1"/>
  <c r="G361" i="1"/>
  <c r="H361" i="1" s="1"/>
  <c r="G216" i="1"/>
  <c r="H216" i="1" s="1"/>
  <c r="G56" i="1"/>
  <c r="H56" i="1" s="1"/>
  <c r="G264" i="1"/>
  <c r="H264" i="1" s="1"/>
  <c r="G348" i="1"/>
  <c r="H348" i="1" s="1"/>
  <c r="G80" i="1"/>
  <c r="H80" i="1" s="1"/>
  <c r="G342" i="1"/>
  <c r="H342" i="1" s="1"/>
  <c r="G57" i="1"/>
  <c r="H57" i="1" s="1"/>
  <c r="G172" i="1"/>
  <c r="H172" i="1" s="1"/>
  <c r="G11" i="1"/>
  <c r="H11" i="1" s="1"/>
  <c r="G27" i="1"/>
  <c r="H27" i="1" s="1"/>
  <c r="G45" i="1"/>
  <c r="H45" i="1" s="1"/>
  <c r="F42" i="1"/>
  <c r="G271" i="1"/>
  <c r="H271" i="1" s="1"/>
  <c r="I210" i="1"/>
  <c r="J210" i="1" s="1"/>
  <c r="G8" i="1"/>
  <c r="H8" i="1" s="1"/>
  <c r="F280" i="1"/>
  <c r="G214" i="1"/>
  <c r="H214" i="1" s="1"/>
  <c r="F298" i="1"/>
  <c r="F9" i="1"/>
  <c r="G293" i="1"/>
  <c r="H293" i="1" s="1"/>
  <c r="G222" i="1"/>
  <c r="H222" i="1" s="1"/>
  <c r="G24" i="1"/>
  <c r="H24" i="1" s="1"/>
  <c r="G268" i="1"/>
  <c r="H268" i="1" s="1"/>
  <c r="G118" i="1"/>
  <c r="H118" i="1" s="1"/>
  <c r="G284" i="1"/>
  <c r="H284" i="1" s="1"/>
  <c r="G106" i="1"/>
  <c r="H106" i="1" s="1"/>
  <c r="G349" i="1"/>
  <c r="H349" i="1" s="1"/>
  <c r="G77" i="1"/>
  <c r="H77" i="1" s="1"/>
  <c r="G163" i="1"/>
  <c r="H163" i="1" s="1"/>
  <c r="G238" i="1"/>
  <c r="H238" i="1" s="1"/>
  <c r="G336" i="1"/>
  <c r="H336" i="1" s="1"/>
  <c r="G140" i="1"/>
  <c r="H140" i="1" s="1"/>
  <c r="G167" i="1"/>
  <c r="H167" i="1" s="1"/>
  <c r="G257" i="1"/>
  <c r="H257" i="1" s="1"/>
  <c r="G283" i="1"/>
  <c r="H283" i="1" s="1"/>
  <c r="G141" i="1"/>
  <c r="H141" i="1" s="1"/>
  <c r="G183" i="1"/>
  <c r="H183" i="1" s="1"/>
  <c r="G350" i="1"/>
  <c r="H350" i="1" s="1"/>
  <c r="G86" i="1"/>
  <c r="H86" i="1" s="1"/>
  <c r="G306" i="1"/>
  <c r="H306" i="1" s="1"/>
  <c r="G112" i="1"/>
  <c r="H112" i="1" s="1"/>
  <c r="G327" i="1"/>
  <c r="H327" i="1" s="1"/>
  <c r="I27" i="1"/>
  <c r="J27" i="1" s="1"/>
  <c r="F259" i="1"/>
  <c r="F178" i="1"/>
  <c r="F66" i="1"/>
  <c r="F81" i="1"/>
  <c r="F56" i="1"/>
  <c r="F27" i="1"/>
  <c r="G229" i="1"/>
  <c r="H229" i="1" s="1"/>
  <c r="G254" i="1"/>
  <c r="H254" i="1" s="1"/>
  <c r="G85" i="1"/>
  <c r="H85" i="1" s="1"/>
  <c r="G94" i="1"/>
  <c r="H94" i="1" s="1"/>
  <c r="G292" i="1"/>
  <c r="H292" i="1" s="1"/>
  <c r="G206" i="1"/>
  <c r="H206" i="1" s="1"/>
  <c r="G107" i="1"/>
  <c r="H107" i="1" s="1"/>
  <c r="G96" i="1"/>
  <c r="H96" i="1" s="1"/>
  <c r="G220" i="1"/>
  <c r="H220" i="1" s="1"/>
  <c r="G190" i="1"/>
  <c r="H190" i="1" s="1"/>
  <c r="G157" i="1"/>
  <c r="H157" i="1" s="1"/>
  <c r="G38" i="1"/>
  <c r="H38" i="1" s="1"/>
  <c r="G285" i="1"/>
  <c r="H285" i="1" s="1"/>
  <c r="G25" i="1"/>
  <c r="H25" i="1" s="1"/>
  <c r="G227" i="1"/>
  <c r="H227" i="1" s="1"/>
  <c r="G180" i="1"/>
  <c r="H180" i="1" s="1"/>
  <c r="G252" i="1"/>
  <c r="H252" i="1" s="1"/>
  <c r="G179" i="1"/>
  <c r="H179" i="1" s="1"/>
  <c r="G286" i="1"/>
  <c r="H286" i="1" s="1"/>
  <c r="G291" i="1"/>
  <c r="H291" i="1" s="1"/>
  <c r="G102" i="1"/>
  <c r="H102" i="1" s="1"/>
  <c r="G344" i="1"/>
  <c r="H344" i="1" s="1"/>
  <c r="G325" i="1"/>
  <c r="H325" i="1" s="1"/>
  <c r="G26" i="1"/>
  <c r="H26" i="1" s="1"/>
  <c r="G43" i="1"/>
  <c r="H43" i="1" s="1"/>
  <c r="F120" i="1"/>
  <c r="F90" i="1"/>
  <c r="I364" i="1"/>
  <c r="F179" i="1"/>
  <c r="G137" i="1"/>
  <c r="H137" i="1" s="1"/>
  <c r="G150" i="1"/>
  <c r="H150" i="1" s="1"/>
  <c r="G66" i="1"/>
  <c r="H66" i="1" s="1"/>
  <c r="G197" i="1"/>
  <c r="H197" i="1" s="1"/>
  <c r="G297" i="1"/>
  <c r="H297" i="1" s="1"/>
  <c r="G40" i="1"/>
  <c r="H40" i="1" s="1"/>
  <c r="G189" i="1"/>
  <c r="H189" i="1" s="1"/>
  <c r="G226" i="1"/>
  <c r="H226" i="1" s="1"/>
  <c r="G97" i="1"/>
  <c r="H97" i="1" s="1"/>
  <c r="G244" i="1"/>
  <c r="H244" i="1" s="1"/>
  <c r="G357" i="1"/>
  <c r="H357" i="1" s="1"/>
  <c r="G358" i="1"/>
  <c r="H358" i="1" s="1"/>
  <c r="G23" i="1"/>
  <c r="H23" i="1" s="1"/>
  <c r="G46" i="1"/>
  <c r="H46" i="1" s="1"/>
  <c r="F320" i="1"/>
  <c r="F89" i="1"/>
  <c r="F75" i="1"/>
  <c r="F96" i="1"/>
  <c r="G289" i="1"/>
  <c r="H289" i="1" s="1"/>
  <c r="G162" i="1"/>
  <c r="H162" i="1" s="1"/>
  <c r="G129" i="1"/>
  <c r="H129" i="1" s="1"/>
  <c r="G253" i="1"/>
  <c r="H253" i="1" s="1"/>
  <c r="G116" i="1"/>
  <c r="H116" i="1" s="1"/>
  <c r="G15" i="1"/>
  <c r="H15" i="1" s="1"/>
  <c r="G93" i="1"/>
  <c r="H93" i="1" s="1"/>
  <c r="G269" i="1"/>
  <c r="H269" i="1" s="1"/>
  <c r="G248" i="1"/>
  <c r="H248" i="1" s="1"/>
  <c r="G338" i="1"/>
  <c r="H338" i="1" s="1"/>
  <c r="G204" i="1"/>
  <c r="H204" i="1" s="1"/>
  <c r="G354" i="1"/>
  <c r="H354" i="1" s="1"/>
  <c r="F288" i="1"/>
  <c r="F219" i="1"/>
  <c r="G256" i="1"/>
  <c r="H256" i="1" s="1"/>
  <c r="G318" i="1"/>
  <c r="H318" i="1" s="1"/>
  <c r="F150" i="1"/>
  <c r="F160" i="1"/>
  <c r="F88" i="1"/>
  <c r="F38" i="1"/>
  <c r="F328" i="1"/>
  <c r="F315" i="1"/>
  <c r="I257" i="1"/>
  <c r="J257" i="1" s="1"/>
  <c r="F7" i="1"/>
  <c r="I208" i="1"/>
  <c r="J208" i="1" s="1"/>
  <c r="I129" i="1"/>
  <c r="J129" i="1" s="1"/>
  <c r="I203" i="1"/>
  <c r="J203" i="1" s="1"/>
  <c r="I88" i="1"/>
  <c r="J88" i="1" s="1"/>
  <c r="I270" i="1"/>
  <c r="J270" i="1" s="1"/>
  <c r="I51" i="1"/>
  <c r="J51" i="1" s="1"/>
  <c r="I322" i="1"/>
  <c r="J322" i="1" s="1"/>
  <c r="I103" i="1"/>
  <c r="J103" i="1" s="1"/>
  <c r="I11" i="1"/>
  <c r="J11" i="1" s="1"/>
  <c r="I267" i="1"/>
  <c r="J267" i="1" s="1"/>
  <c r="I218" i="1"/>
  <c r="J218" i="1" s="1"/>
  <c r="I260" i="1"/>
  <c r="J260" i="1" s="1"/>
  <c r="I239" i="1"/>
  <c r="J239" i="1" s="1"/>
  <c r="I96" i="1"/>
  <c r="J96" i="1" s="1"/>
  <c r="I198" i="1"/>
  <c r="J198" i="1" s="1"/>
  <c r="I241" i="1"/>
  <c r="J241" i="1" s="1"/>
  <c r="I258" i="1"/>
  <c r="J258" i="1" s="1"/>
  <c r="I36" i="1"/>
  <c r="J36" i="1" s="1"/>
  <c r="I119" i="1"/>
  <c r="J119" i="1" s="1"/>
  <c r="I304" i="1"/>
  <c r="J304" i="1" s="1"/>
  <c r="I226" i="1"/>
  <c r="J226" i="1" s="1"/>
  <c r="I204" i="1"/>
  <c r="J204" i="1" s="1"/>
  <c r="I199" i="1"/>
  <c r="J199" i="1" s="1"/>
  <c r="I332" i="1"/>
  <c r="J332" i="1" s="1"/>
  <c r="I59" i="1"/>
  <c r="J59" i="1" s="1"/>
  <c r="I49" i="1"/>
  <c r="J49" i="1" s="1"/>
  <c r="I150" i="1"/>
  <c r="J150" i="1" s="1"/>
  <c r="I221" i="1"/>
  <c r="J221" i="1" s="1"/>
  <c r="I183" i="1"/>
  <c r="J183" i="1" s="1"/>
  <c r="I165" i="1"/>
  <c r="J165" i="1" s="1"/>
  <c r="I16" i="1"/>
  <c r="J16" i="1" s="1"/>
  <c r="I224" i="1"/>
  <c r="J224" i="1" s="1"/>
  <c r="I227" i="1"/>
  <c r="J227" i="1" s="1"/>
  <c r="I168" i="1"/>
  <c r="J168" i="1" s="1"/>
  <c r="I240" i="1"/>
  <c r="J240" i="1" s="1"/>
  <c r="I38" i="1"/>
  <c r="J38" i="1" s="1"/>
  <c r="I176" i="1"/>
  <c r="J176" i="1" s="1"/>
  <c r="I182" i="1"/>
  <c r="J182" i="1" s="1"/>
  <c r="I296" i="1"/>
  <c r="J296" i="1" s="1"/>
  <c r="I191" i="1"/>
  <c r="J191" i="1" s="1"/>
  <c r="I186" i="1"/>
  <c r="J186" i="1" s="1"/>
  <c r="I194" i="1"/>
  <c r="J194" i="1" s="1"/>
  <c r="I109" i="1"/>
  <c r="J109" i="1" s="1"/>
  <c r="F95" i="1"/>
  <c r="F86" i="1"/>
  <c r="F31" i="1"/>
  <c r="F118" i="1"/>
  <c r="F336" i="1"/>
  <c r="F325" i="1"/>
  <c r="F45" i="1"/>
  <c r="I15" i="1"/>
  <c r="J15" i="1" s="1"/>
  <c r="I130" i="1"/>
  <c r="J130" i="1" s="1"/>
  <c r="I66" i="1"/>
  <c r="J66" i="1" s="1"/>
  <c r="I112" i="1"/>
  <c r="J112" i="1" s="1"/>
  <c r="I246" i="1"/>
  <c r="J246" i="1" s="1"/>
  <c r="I297" i="1"/>
  <c r="J297" i="1" s="1"/>
  <c r="I120" i="1"/>
  <c r="J120" i="1" s="1"/>
  <c r="I147" i="1"/>
  <c r="J147" i="1" s="1"/>
  <c r="I91" i="1"/>
  <c r="J91" i="1" s="1"/>
  <c r="I124" i="1"/>
  <c r="J124" i="1" s="1"/>
  <c r="I359" i="1"/>
  <c r="J359" i="1" s="1"/>
  <c r="I115" i="1"/>
  <c r="J115" i="1" s="1"/>
  <c r="I181" i="1"/>
  <c r="J181" i="1" s="1"/>
  <c r="I86" i="1"/>
  <c r="J86" i="1" s="1"/>
  <c r="I13" i="1"/>
  <c r="J13" i="1" s="1"/>
  <c r="I327" i="1"/>
  <c r="J327" i="1" s="1"/>
  <c r="I128" i="1"/>
  <c r="J128" i="1" s="1"/>
  <c r="I294" i="1"/>
  <c r="J294" i="1" s="1"/>
  <c r="I83" i="1"/>
  <c r="J83" i="1" s="1"/>
  <c r="I290" i="1"/>
  <c r="J290" i="1" s="1"/>
  <c r="I68" i="1"/>
  <c r="J68" i="1" s="1"/>
  <c r="I167" i="1"/>
  <c r="J167" i="1" s="1"/>
  <c r="I35" i="1"/>
  <c r="J35" i="1" s="1"/>
  <c r="I254" i="1"/>
  <c r="J254" i="1" s="1"/>
  <c r="I298" i="1"/>
  <c r="J298" i="1" s="1"/>
  <c r="I236" i="1"/>
  <c r="J236" i="1" s="1"/>
  <c r="I303" i="1"/>
  <c r="J303" i="1" s="1"/>
  <c r="I343" i="1"/>
  <c r="J343" i="1" s="1"/>
  <c r="I163" i="1"/>
  <c r="J163" i="1" s="1"/>
  <c r="I153" i="1"/>
  <c r="J153" i="1" s="1"/>
  <c r="I58" i="1"/>
  <c r="J58" i="1" s="1"/>
  <c r="I14" i="1"/>
  <c r="J14" i="1" s="1"/>
  <c r="I95" i="1"/>
  <c r="J95" i="1" s="1"/>
  <c r="I336" i="1"/>
  <c r="J336" i="1" s="1"/>
  <c r="I28" i="1"/>
  <c r="J28" i="1" s="1"/>
  <c r="I196" i="1"/>
  <c r="J196" i="1" s="1"/>
  <c r="I197" i="1"/>
  <c r="J197" i="1" s="1"/>
  <c r="I237" i="1"/>
  <c r="J237" i="1" s="1"/>
  <c r="I275" i="1"/>
  <c r="J275" i="1" s="1"/>
  <c r="F165" i="1"/>
  <c r="F233" i="1"/>
  <c r="I195" i="1"/>
  <c r="J195" i="1" s="1"/>
  <c r="I282" i="1"/>
  <c r="J282" i="1" s="1"/>
  <c r="I209" i="1"/>
  <c r="J209" i="1" s="1"/>
  <c r="I352" i="1"/>
  <c r="J352" i="1" s="1"/>
  <c r="F184" i="1"/>
  <c r="F201" i="1"/>
  <c r="I253" i="1"/>
  <c r="J253" i="1" s="1"/>
  <c r="F39" i="1"/>
  <c r="F23" i="1"/>
  <c r="F188" i="1"/>
  <c r="F322" i="1"/>
  <c r="F145" i="1"/>
  <c r="I360" i="1"/>
  <c r="J360" i="1" s="1"/>
  <c r="I269" i="1"/>
  <c r="J269" i="1" s="1"/>
  <c r="I99" i="1"/>
  <c r="J99" i="1" s="1"/>
  <c r="I152" i="1"/>
  <c r="J152" i="1" s="1"/>
  <c r="I33" i="1"/>
  <c r="J33" i="1" s="1"/>
  <c r="I219" i="1"/>
  <c r="J219" i="1" s="1"/>
  <c r="I292" i="1"/>
  <c r="J292" i="1" s="1"/>
  <c r="I348" i="1"/>
  <c r="J348" i="1" s="1"/>
  <c r="I315" i="1"/>
  <c r="J315" i="1" s="1"/>
  <c r="I230" i="1"/>
  <c r="J230" i="1" s="1"/>
  <c r="I174" i="1"/>
  <c r="J174" i="1" s="1"/>
  <c r="I45" i="1"/>
  <c r="J45" i="1" s="1"/>
  <c r="I329" i="1"/>
  <c r="J329" i="1" s="1"/>
  <c r="I160" i="1"/>
  <c r="J160" i="1" s="1"/>
  <c r="I9" i="1"/>
  <c r="J9" i="1" s="1"/>
  <c r="I171" i="1"/>
  <c r="J171" i="1" s="1"/>
  <c r="I19" i="1"/>
  <c r="J19" i="1" s="1"/>
  <c r="I100" i="1"/>
  <c r="J100" i="1" s="1"/>
  <c r="I353" i="1"/>
  <c r="J353" i="1" s="1"/>
  <c r="I30" i="1"/>
  <c r="J30" i="1" s="1"/>
  <c r="I31" i="1"/>
  <c r="J31" i="1" s="1"/>
  <c r="I102" i="1"/>
  <c r="J102" i="1" s="1"/>
  <c r="I21" i="1"/>
  <c r="J21" i="1" s="1"/>
  <c r="I32" i="1"/>
  <c r="J32" i="1" s="1"/>
  <c r="I251" i="1"/>
  <c r="J251" i="1" s="1"/>
  <c r="I185" i="1"/>
  <c r="J185" i="1" s="1"/>
  <c r="I90" i="1"/>
  <c r="J90" i="1" s="1"/>
  <c r="F64" i="1"/>
  <c r="I321" i="1"/>
  <c r="J321" i="1" s="1"/>
  <c r="I250" i="1"/>
  <c r="J250" i="1" s="1"/>
  <c r="I325" i="1"/>
  <c r="J325" i="1" s="1"/>
  <c r="I223" i="1"/>
  <c r="J223" i="1" s="1"/>
  <c r="I337" i="1"/>
  <c r="J337" i="1" s="1"/>
  <c r="F114" i="1"/>
  <c r="F243" i="1"/>
  <c r="I56" i="1"/>
  <c r="J56" i="1" s="1"/>
  <c r="I305" i="1"/>
  <c r="J305" i="1" s="1"/>
  <c r="I64" i="1"/>
  <c r="J64" i="1" s="1"/>
  <c r="I271" i="1"/>
  <c r="J271" i="1" s="1"/>
  <c r="I172" i="1"/>
  <c r="J172" i="1" s="1"/>
  <c r="I17" i="1"/>
  <c r="J17" i="1" s="1"/>
  <c r="F15" i="1"/>
  <c r="F349" i="1"/>
  <c r="F183" i="1"/>
  <c r="F354" i="1"/>
  <c r="I188" i="1"/>
  <c r="J188" i="1" s="1"/>
  <c r="F33" i="1"/>
  <c r="I216" i="1"/>
  <c r="J216" i="1" s="1"/>
  <c r="I47" i="1"/>
  <c r="J47" i="1" s="1"/>
  <c r="I280" i="1"/>
  <c r="J280" i="1" s="1"/>
  <c r="I330" i="1"/>
  <c r="J330" i="1" s="1"/>
  <c r="I256" i="1"/>
  <c r="J256" i="1" s="1"/>
  <c r="I65" i="1"/>
  <c r="J65" i="1" s="1"/>
  <c r="I94" i="1"/>
  <c r="J94" i="1" s="1"/>
  <c r="I307" i="1"/>
  <c r="J307" i="1" s="1"/>
  <c r="I324" i="1"/>
  <c r="J324" i="1" s="1"/>
  <c r="I346" i="1"/>
  <c r="J346" i="1" s="1"/>
  <c r="I301" i="1"/>
  <c r="J301" i="1" s="1"/>
  <c r="I286" i="1"/>
  <c r="J286" i="1" s="1"/>
  <c r="I355" i="1"/>
  <c r="J355" i="1" s="1"/>
  <c r="I232" i="1"/>
  <c r="J232" i="1" s="1"/>
  <c r="I41" i="1"/>
  <c r="J41" i="1" s="1"/>
  <c r="I123" i="1"/>
  <c r="J123" i="1" s="1"/>
  <c r="I341" i="1"/>
  <c r="J341" i="1" s="1"/>
  <c r="I81" i="1"/>
  <c r="J81" i="1" s="1"/>
  <c r="I18" i="1"/>
  <c r="J18" i="1" s="1"/>
  <c r="I206" i="1"/>
  <c r="J206" i="1" s="1"/>
  <c r="I338" i="1"/>
  <c r="J338" i="1" s="1"/>
  <c r="I72" i="1"/>
  <c r="J72" i="1" s="1"/>
  <c r="I54" i="1"/>
  <c r="J54" i="1" s="1"/>
  <c r="I217" i="1"/>
  <c r="J217" i="1" s="1"/>
  <c r="I266" i="1"/>
  <c r="J266" i="1" s="1"/>
  <c r="I44" i="1"/>
  <c r="J44" i="1" s="1"/>
  <c r="I110" i="1"/>
  <c r="J110" i="1" s="1"/>
  <c r="I273" i="1"/>
  <c r="J273" i="1" s="1"/>
  <c r="I177" i="1"/>
  <c r="J177" i="1" s="1"/>
  <c r="I154" i="1"/>
  <c r="J154" i="1" s="1"/>
  <c r="I318" i="1"/>
  <c r="J318" i="1" s="1"/>
  <c r="I248" i="1"/>
  <c r="J248" i="1" s="1"/>
  <c r="I302" i="1"/>
  <c r="J302" i="1" s="1"/>
  <c r="I287" i="1"/>
  <c r="J287" i="1" s="1"/>
  <c r="I228" i="1"/>
  <c r="J228" i="1" s="1"/>
  <c r="I317" i="1"/>
  <c r="J317" i="1" s="1"/>
  <c r="I87" i="1"/>
  <c r="J87" i="1" s="1"/>
  <c r="I308" i="1"/>
  <c r="J308" i="1" s="1"/>
  <c r="F234" i="1"/>
  <c r="F253" i="1"/>
  <c r="F173" i="1"/>
  <c r="I39" i="1"/>
  <c r="J39" i="1" s="1"/>
  <c r="F196" i="1"/>
  <c r="F8" i="1"/>
  <c r="F21" i="1"/>
  <c r="I229" i="1"/>
  <c r="J229" i="1" s="1"/>
  <c r="F49" i="1"/>
  <c r="I40" i="1"/>
  <c r="J40" i="1" s="1"/>
  <c r="I184" i="1"/>
  <c r="J184" i="1" s="1"/>
  <c r="I349" i="1"/>
  <c r="J349" i="1" s="1"/>
  <c r="I288" i="1"/>
  <c r="J288" i="1" s="1"/>
  <c r="I169" i="1"/>
  <c r="J169" i="1" s="1"/>
  <c r="I74" i="1"/>
  <c r="J74" i="1" s="1"/>
  <c r="I173" i="1"/>
  <c r="J173" i="1" s="1"/>
  <c r="I77" i="1"/>
  <c r="J77" i="1" s="1"/>
  <c r="I351" i="1"/>
  <c r="J351" i="1" s="1"/>
  <c r="I105" i="1"/>
  <c r="J105" i="1" s="1"/>
  <c r="I10" i="1"/>
  <c r="J10" i="1" s="1"/>
  <c r="I71" i="1"/>
  <c r="J71" i="1" s="1"/>
  <c r="I339" i="1"/>
  <c r="J339" i="1" s="1"/>
  <c r="I264" i="1"/>
  <c r="J264" i="1" s="1"/>
  <c r="I73" i="1"/>
  <c r="J73" i="1" s="1"/>
  <c r="I118" i="1"/>
  <c r="J118" i="1" s="1"/>
  <c r="I243" i="1"/>
  <c r="J243" i="1" s="1"/>
  <c r="I350" i="1"/>
  <c r="J350" i="1" s="1"/>
  <c r="I113" i="1"/>
  <c r="J113" i="1" s="1"/>
  <c r="I50" i="1"/>
  <c r="J50" i="1" s="1"/>
  <c r="I93" i="1"/>
  <c r="J93" i="1" s="1"/>
  <c r="G35" i="1"/>
  <c r="H35" i="1" s="1"/>
  <c r="I104" i="1"/>
  <c r="J104" i="1" s="1"/>
  <c r="I142" i="1"/>
  <c r="J142" i="1" s="1"/>
  <c r="I249" i="1"/>
  <c r="J249" i="1" s="1"/>
  <c r="I43" i="1"/>
  <c r="J43" i="1" s="1"/>
  <c r="F124" i="1"/>
  <c r="F340" i="1"/>
  <c r="F171" i="1"/>
  <c r="I233" i="1"/>
  <c r="J233" i="1" s="1"/>
  <c r="I146" i="1"/>
  <c r="J146" i="1" s="1"/>
  <c r="I114" i="1"/>
  <c r="J114" i="1" s="1"/>
  <c r="I140" i="1"/>
  <c r="J140" i="1" s="1"/>
  <c r="I276" i="1"/>
  <c r="J276" i="1" s="1"/>
  <c r="F186" i="1"/>
  <c r="F51" i="1"/>
  <c r="G7" i="1"/>
  <c r="H7" i="1" s="1"/>
  <c r="I60" i="1"/>
  <c r="J60" i="1" s="1"/>
  <c r="I126" i="1"/>
  <c r="J126" i="1" s="1"/>
  <c r="I299" i="1"/>
  <c r="J299" i="1" s="1"/>
  <c r="I46" i="1"/>
  <c r="J46" i="1" s="1"/>
  <c r="F93" i="1"/>
  <c r="I340" i="1"/>
  <c r="J340" i="1" s="1"/>
  <c r="F13" i="1"/>
  <c r="F229" i="1"/>
  <c r="I67" i="1"/>
  <c r="J67" i="1" s="1"/>
  <c r="I48" i="1"/>
  <c r="J48" i="1" s="1"/>
  <c r="F35" i="1"/>
  <c r="I7" i="1"/>
  <c r="J7" i="1" s="1"/>
  <c r="I235" i="1"/>
  <c r="J235" i="1" s="1"/>
  <c r="I8" i="1"/>
  <c r="J8" i="1" s="1"/>
  <c r="I344" i="1"/>
  <c r="J344" i="1" s="1"/>
  <c r="I211" i="1"/>
  <c r="J211" i="1" s="1"/>
  <c r="I201" i="1"/>
  <c r="J201" i="1" s="1"/>
  <c r="I106" i="1"/>
  <c r="J106" i="1" s="1"/>
  <c r="I192" i="1"/>
  <c r="J192" i="1" s="1"/>
  <c r="I137" i="1"/>
  <c r="J137" i="1" s="1"/>
  <c r="I42" i="1"/>
  <c r="J42" i="1" s="1"/>
  <c r="I205" i="1"/>
  <c r="J205" i="1" s="1"/>
  <c r="I354" i="1"/>
  <c r="J354" i="1" s="1"/>
  <c r="I139" i="1"/>
  <c r="J139" i="1" s="1"/>
  <c r="I145" i="1"/>
  <c r="J145" i="1" s="1"/>
  <c r="I82" i="1"/>
  <c r="J82" i="1" s="1"/>
  <c r="I323" i="1"/>
  <c r="J323" i="1" s="1"/>
  <c r="I300" i="1"/>
  <c r="J300" i="1" s="1"/>
  <c r="I347" i="1"/>
  <c r="J347" i="1" s="1"/>
  <c r="I281" i="1"/>
  <c r="J281" i="1" s="1"/>
  <c r="I122" i="1"/>
  <c r="J122" i="1" s="1"/>
  <c r="I23" i="1"/>
  <c r="J23" i="1" s="1"/>
  <c r="I149" i="1"/>
  <c r="J149" i="1" s="1"/>
  <c r="I356" i="1"/>
  <c r="J356" i="1" s="1"/>
  <c r="I136" i="1"/>
  <c r="J136" i="1" s="1"/>
  <c r="I222" i="1"/>
  <c r="J222" i="1" s="1"/>
  <c r="I107" i="1"/>
  <c r="J107" i="1" s="1"/>
  <c r="I155" i="1"/>
  <c r="J155" i="1" s="1"/>
  <c r="I108" i="1"/>
  <c r="J108" i="1" s="1"/>
  <c r="F130" i="1"/>
  <c r="I135" i="1"/>
  <c r="J135" i="1" s="1"/>
  <c r="I24" i="1"/>
  <c r="J24" i="1" s="1"/>
  <c r="I313" i="1"/>
  <c r="J313" i="1" s="1"/>
  <c r="I179" i="1"/>
  <c r="J179" i="1" s="1"/>
  <c r="F119" i="1"/>
  <c r="I225" i="1"/>
  <c r="J225" i="1" s="1"/>
  <c r="I265" i="1"/>
  <c r="J265" i="1" s="1"/>
  <c r="I178" i="1"/>
  <c r="J178" i="1" s="1"/>
  <c r="I200" i="1"/>
  <c r="J200" i="1" s="1"/>
  <c r="I272" i="1"/>
  <c r="J272" i="1" s="1"/>
  <c r="F46" i="1"/>
  <c r="F180" i="1"/>
  <c r="I116" i="1"/>
  <c r="J116" i="1" s="1"/>
  <c r="I326" i="1"/>
  <c r="J326" i="1" s="1"/>
  <c r="I141" i="1"/>
  <c r="J141" i="1" s="1"/>
  <c r="F101" i="1"/>
  <c r="F327" i="1"/>
  <c r="F109" i="1"/>
  <c r="F167" i="1"/>
  <c r="I151" i="1"/>
  <c r="J151" i="1" s="1"/>
  <c r="F295" i="1"/>
  <c r="F326" i="1"/>
  <c r="I143" i="1"/>
  <c r="J143" i="1" s="1"/>
  <c r="I319" i="1"/>
  <c r="J319" i="1" s="1"/>
  <c r="I309" i="1"/>
  <c r="J309" i="1" s="1"/>
  <c r="F78" i="1"/>
  <c r="I334" i="1"/>
  <c r="J334" i="1" s="1"/>
  <c r="I117" i="1"/>
  <c r="J117" i="1" s="1"/>
  <c r="F206" i="1"/>
  <c r="F135" i="1"/>
  <c r="F230" i="1"/>
  <c r="I214" i="1"/>
  <c r="J214" i="1" s="1"/>
  <c r="I85" i="1"/>
  <c r="J85" i="1" s="1"/>
  <c r="F85" i="1"/>
  <c r="I55" i="1"/>
  <c r="J55" i="1" s="1"/>
  <c r="I29" i="1"/>
  <c r="J29" i="1" s="1"/>
  <c r="F61" i="1"/>
  <c r="F14" i="1"/>
  <c r="F212" i="1"/>
  <c r="I231" i="1"/>
  <c r="J231" i="1" s="1"/>
  <c r="I310" i="1"/>
  <c r="J310" i="1" s="1"/>
  <c r="F92" i="1"/>
  <c r="F238" i="1"/>
  <c r="I84" i="1"/>
  <c r="J84" i="1" s="1"/>
  <c r="F237" i="1"/>
  <c r="I263" i="1"/>
  <c r="J263" i="1" s="1"/>
  <c r="I78" i="1"/>
  <c r="J78" i="1" s="1"/>
  <c r="F231" i="1"/>
  <c r="F334" i="1"/>
  <c r="F117" i="1"/>
  <c r="F36" i="1"/>
  <c r="F214" i="1"/>
  <c r="I22" i="1"/>
  <c r="J22" i="1" s="1"/>
  <c r="I311" i="1"/>
  <c r="J311" i="1" s="1"/>
  <c r="F222" i="1"/>
  <c r="F359" i="1"/>
  <c r="F55" i="1"/>
  <c r="F284" i="1"/>
  <c r="F47" i="1"/>
  <c r="I61" i="1"/>
  <c r="J61" i="1" s="1"/>
  <c r="F71" i="1"/>
  <c r="F350" i="1"/>
  <c r="I295" i="1"/>
  <c r="J295" i="1" s="1"/>
  <c r="F156" i="1"/>
  <c r="F279" i="1"/>
  <c r="I268" i="1"/>
  <c r="J268" i="1" s="1"/>
  <c r="I164" i="1"/>
  <c r="J164" i="1" s="1"/>
  <c r="J7" i="3" l="1"/>
  <c r="J364" i="1"/>
  <c r="J19" i="3"/>
  <c r="J10" i="3"/>
  <c r="J13" i="3"/>
  <c r="J8" i="3"/>
  <c r="J16" i="3"/>
  <c r="J9" i="3"/>
  <c r="J14" i="3"/>
  <c r="J17" i="3"/>
  <c r="J11" i="3"/>
  <c r="J15" i="3"/>
  <c r="J12" i="3"/>
  <c r="H364" i="1"/>
  <c r="J367" i="1" l="1"/>
  <c r="J366" i="1"/>
  <c r="K277" i="1" s="1"/>
  <c r="L277" i="1" s="1"/>
  <c r="M277" i="1" s="1"/>
  <c r="N277" i="1" s="1"/>
  <c r="O277" i="1" s="1"/>
  <c r="K10" i="1" l="1"/>
  <c r="L10" i="1" s="1"/>
  <c r="M10" i="1" s="1"/>
  <c r="N10" i="1" s="1"/>
  <c r="O10" i="1" s="1"/>
  <c r="K266" i="1"/>
  <c r="L266" i="1" s="1"/>
  <c r="M266" i="1" s="1"/>
  <c r="N266" i="1" s="1"/>
  <c r="O266" i="1" s="1"/>
  <c r="K146" i="1"/>
  <c r="L146" i="1" s="1"/>
  <c r="M146" i="1" s="1"/>
  <c r="N146" i="1" s="1"/>
  <c r="O146" i="1" s="1"/>
  <c r="K339" i="1"/>
  <c r="L339" i="1" s="1"/>
  <c r="M339" i="1" s="1"/>
  <c r="N339" i="1" s="1"/>
  <c r="O339" i="1" s="1"/>
  <c r="K11" i="1"/>
  <c r="L11" i="1" s="1"/>
  <c r="M11" i="1" s="1"/>
  <c r="N11" i="1" s="1"/>
  <c r="O11" i="1" s="1"/>
  <c r="K142" i="1"/>
  <c r="L142" i="1" s="1"/>
  <c r="M142" i="1" s="1"/>
  <c r="N142" i="1" s="1"/>
  <c r="O142" i="1" s="1"/>
  <c r="K33" i="1"/>
  <c r="L33" i="1" s="1"/>
  <c r="M33" i="1" s="1"/>
  <c r="N33" i="1" s="1"/>
  <c r="O33" i="1" s="1"/>
  <c r="K196" i="1"/>
  <c r="L196" i="1" s="1"/>
  <c r="M196" i="1" s="1"/>
  <c r="N196" i="1" s="1"/>
  <c r="O196" i="1" s="1"/>
  <c r="K287" i="1"/>
  <c r="L287" i="1" s="1"/>
  <c r="M287" i="1" s="1"/>
  <c r="N287" i="1" s="1"/>
  <c r="O287" i="1" s="1"/>
  <c r="K317" i="1"/>
  <c r="L317" i="1" s="1"/>
  <c r="M317" i="1" s="1"/>
  <c r="N317" i="1" s="1"/>
  <c r="O317" i="1" s="1"/>
  <c r="K350" i="1"/>
  <c r="L350" i="1" s="1"/>
  <c r="M350" i="1" s="1"/>
  <c r="N350" i="1" s="1"/>
  <c r="O350" i="1" s="1"/>
  <c r="K185" i="1"/>
  <c r="L185" i="1" s="1"/>
  <c r="M185" i="1" s="1"/>
  <c r="N185" i="1" s="1"/>
  <c r="O185" i="1" s="1"/>
  <c r="K313" i="1"/>
  <c r="L313" i="1" s="1"/>
  <c r="M313" i="1" s="1"/>
  <c r="N313" i="1" s="1"/>
  <c r="O313" i="1" s="1"/>
  <c r="K165" i="1"/>
  <c r="L165" i="1" s="1"/>
  <c r="M165" i="1" s="1"/>
  <c r="N165" i="1" s="1"/>
  <c r="O165" i="1" s="1"/>
  <c r="K104" i="1"/>
  <c r="L104" i="1" s="1"/>
  <c r="M104" i="1" s="1"/>
  <c r="N104" i="1" s="1"/>
  <c r="O104" i="1" s="1"/>
  <c r="K60" i="1"/>
  <c r="L60" i="1" s="1"/>
  <c r="M60" i="1" s="1"/>
  <c r="N60" i="1" s="1"/>
  <c r="O60" i="1" s="1"/>
  <c r="K58" i="1"/>
  <c r="L58" i="1" s="1"/>
  <c r="M58" i="1" s="1"/>
  <c r="N58" i="1" s="1"/>
  <c r="O58" i="1" s="1"/>
  <c r="K147" i="1"/>
  <c r="L147" i="1" s="1"/>
  <c r="M147" i="1" s="1"/>
  <c r="N147" i="1" s="1"/>
  <c r="O147" i="1" s="1"/>
  <c r="K268" i="1"/>
  <c r="L268" i="1" s="1"/>
  <c r="M268" i="1" s="1"/>
  <c r="N268" i="1" s="1"/>
  <c r="O268" i="1" s="1"/>
  <c r="K105" i="1"/>
  <c r="L105" i="1" s="1"/>
  <c r="M105" i="1" s="1"/>
  <c r="N105" i="1" s="1"/>
  <c r="O105" i="1" s="1"/>
  <c r="K209" i="1"/>
  <c r="L209" i="1" s="1"/>
  <c r="M209" i="1" s="1"/>
  <c r="N209" i="1" s="1"/>
  <c r="O209" i="1" s="1"/>
  <c r="K258" i="1"/>
  <c r="L258" i="1" s="1"/>
  <c r="M258" i="1" s="1"/>
  <c r="N258" i="1" s="1"/>
  <c r="O258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275" i="1"/>
  <c r="L275" i="1" s="1"/>
  <c r="M275" i="1" s="1"/>
  <c r="N275" i="1" s="1"/>
  <c r="O275" i="1" s="1"/>
  <c r="K110" i="1"/>
  <c r="L110" i="1" s="1"/>
  <c r="M110" i="1" s="1"/>
  <c r="N110" i="1" s="1"/>
  <c r="O110" i="1" s="1"/>
  <c r="K294" i="1"/>
  <c r="L294" i="1" s="1"/>
  <c r="M294" i="1" s="1"/>
  <c r="N294" i="1" s="1"/>
  <c r="O294" i="1" s="1"/>
  <c r="K256" i="1"/>
  <c r="L256" i="1" s="1"/>
  <c r="M256" i="1" s="1"/>
  <c r="N256" i="1" s="1"/>
  <c r="O256" i="1" s="1"/>
  <c r="K253" i="1"/>
  <c r="L253" i="1" s="1"/>
  <c r="M253" i="1" s="1"/>
  <c r="N253" i="1" s="1"/>
  <c r="O253" i="1" s="1"/>
  <c r="K161" i="1"/>
  <c r="L161" i="1" s="1"/>
  <c r="M161" i="1" s="1"/>
  <c r="N161" i="1" s="1"/>
  <c r="O161" i="1" s="1"/>
  <c r="K238" i="1"/>
  <c r="L238" i="1" s="1"/>
  <c r="M238" i="1" s="1"/>
  <c r="N238" i="1" s="1"/>
  <c r="O238" i="1" s="1"/>
  <c r="K158" i="1"/>
  <c r="L158" i="1" s="1"/>
  <c r="M158" i="1" s="1"/>
  <c r="N158" i="1" s="1"/>
  <c r="O158" i="1" s="1"/>
  <c r="K189" i="1"/>
  <c r="L189" i="1" s="1"/>
  <c r="M189" i="1" s="1"/>
  <c r="N189" i="1" s="1"/>
  <c r="O189" i="1" s="1"/>
  <c r="K37" i="1"/>
  <c r="L37" i="1" s="1"/>
  <c r="M37" i="1" s="1"/>
  <c r="N37" i="1" s="1"/>
  <c r="O37" i="1" s="1"/>
  <c r="K62" i="1"/>
  <c r="L62" i="1" s="1"/>
  <c r="M62" i="1" s="1"/>
  <c r="N62" i="1" s="1"/>
  <c r="O62" i="1" s="1"/>
  <c r="K139" i="1"/>
  <c r="L139" i="1" s="1"/>
  <c r="M139" i="1" s="1"/>
  <c r="N139" i="1" s="1"/>
  <c r="O139" i="1" s="1"/>
  <c r="K7" i="1"/>
  <c r="L7" i="1" s="1"/>
  <c r="K219" i="1"/>
  <c r="L219" i="1" s="1"/>
  <c r="M219" i="1" s="1"/>
  <c r="N219" i="1" s="1"/>
  <c r="O219" i="1" s="1"/>
  <c r="K115" i="1"/>
  <c r="L115" i="1" s="1"/>
  <c r="M115" i="1" s="1"/>
  <c r="N115" i="1" s="1"/>
  <c r="O115" i="1" s="1"/>
  <c r="K280" i="1"/>
  <c r="L280" i="1" s="1"/>
  <c r="M280" i="1" s="1"/>
  <c r="N280" i="1" s="1"/>
  <c r="O280" i="1" s="1"/>
  <c r="K310" i="1"/>
  <c r="L310" i="1" s="1"/>
  <c r="M310" i="1" s="1"/>
  <c r="N310" i="1" s="1"/>
  <c r="O310" i="1" s="1"/>
  <c r="K150" i="1"/>
  <c r="L150" i="1" s="1"/>
  <c r="M150" i="1" s="1"/>
  <c r="N150" i="1" s="1"/>
  <c r="O150" i="1" s="1"/>
  <c r="K336" i="1"/>
  <c r="L336" i="1" s="1"/>
  <c r="M336" i="1" s="1"/>
  <c r="N336" i="1" s="1"/>
  <c r="O336" i="1" s="1"/>
  <c r="K213" i="1"/>
  <c r="L213" i="1" s="1"/>
  <c r="M213" i="1" s="1"/>
  <c r="N213" i="1" s="1"/>
  <c r="O213" i="1" s="1"/>
  <c r="K171" i="1"/>
  <c r="L171" i="1" s="1"/>
  <c r="M171" i="1" s="1"/>
  <c r="N171" i="1" s="1"/>
  <c r="O171" i="1" s="1"/>
  <c r="K71" i="1"/>
  <c r="L71" i="1" s="1"/>
  <c r="M71" i="1" s="1"/>
  <c r="N71" i="1" s="1"/>
  <c r="O71" i="1" s="1"/>
  <c r="K299" i="1"/>
  <c r="L299" i="1" s="1"/>
  <c r="M299" i="1" s="1"/>
  <c r="N299" i="1" s="1"/>
  <c r="O299" i="1" s="1"/>
  <c r="K119" i="1"/>
  <c r="L119" i="1" s="1"/>
  <c r="M119" i="1" s="1"/>
  <c r="N119" i="1" s="1"/>
  <c r="O119" i="1" s="1"/>
  <c r="K167" i="1"/>
  <c r="L167" i="1" s="1"/>
  <c r="M167" i="1" s="1"/>
  <c r="N167" i="1" s="1"/>
  <c r="O167" i="1" s="1"/>
  <c r="K324" i="1"/>
  <c r="L324" i="1" s="1"/>
  <c r="M324" i="1" s="1"/>
  <c r="N324" i="1" s="1"/>
  <c r="O324" i="1" s="1"/>
  <c r="K79" i="1"/>
  <c r="L79" i="1" s="1"/>
  <c r="M79" i="1" s="1"/>
  <c r="N79" i="1" s="1"/>
  <c r="O79" i="1" s="1"/>
  <c r="K306" i="1"/>
  <c r="L306" i="1" s="1"/>
  <c r="M306" i="1" s="1"/>
  <c r="N306" i="1" s="1"/>
  <c r="O306" i="1" s="1"/>
  <c r="K357" i="1"/>
  <c r="L357" i="1" s="1"/>
  <c r="M357" i="1" s="1"/>
  <c r="N357" i="1" s="1"/>
  <c r="O357" i="1" s="1"/>
  <c r="K159" i="1"/>
  <c r="L159" i="1" s="1"/>
  <c r="M159" i="1" s="1"/>
  <c r="N159" i="1" s="1"/>
  <c r="O159" i="1" s="1"/>
  <c r="K52" i="1"/>
  <c r="L52" i="1" s="1"/>
  <c r="M52" i="1" s="1"/>
  <c r="N52" i="1" s="1"/>
  <c r="O52" i="1" s="1"/>
  <c r="K80" i="1"/>
  <c r="L80" i="1" s="1"/>
  <c r="M80" i="1" s="1"/>
  <c r="N80" i="1" s="1"/>
  <c r="O80" i="1" s="1"/>
  <c r="K134" i="1"/>
  <c r="L134" i="1" s="1"/>
  <c r="M134" i="1" s="1"/>
  <c r="N134" i="1" s="1"/>
  <c r="O134" i="1" s="1"/>
  <c r="K124" i="1"/>
  <c r="L124" i="1" s="1"/>
  <c r="M124" i="1" s="1"/>
  <c r="N124" i="1" s="1"/>
  <c r="O124" i="1" s="1"/>
  <c r="K362" i="1"/>
  <c r="L362" i="1" s="1"/>
  <c r="M362" i="1" s="1"/>
  <c r="N362" i="1" s="1"/>
  <c r="O362" i="1" s="1"/>
  <c r="K126" i="1"/>
  <c r="L126" i="1" s="1"/>
  <c r="M126" i="1" s="1"/>
  <c r="N126" i="1" s="1"/>
  <c r="O126" i="1" s="1"/>
  <c r="K282" i="1"/>
  <c r="L282" i="1" s="1"/>
  <c r="M282" i="1" s="1"/>
  <c r="N282" i="1" s="1"/>
  <c r="O282" i="1" s="1"/>
  <c r="K211" i="1"/>
  <c r="L211" i="1" s="1"/>
  <c r="M211" i="1" s="1"/>
  <c r="N211" i="1" s="1"/>
  <c r="O211" i="1" s="1"/>
  <c r="K305" i="1"/>
  <c r="L305" i="1" s="1"/>
  <c r="M305" i="1" s="1"/>
  <c r="N305" i="1" s="1"/>
  <c r="O305" i="1" s="1"/>
  <c r="K327" i="1"/>
  <c r="L327" i="1" s="1"/>
  <c r="M327" i="1" s="1"/>
  <c r="N327" i="1" s="1"/>
  <c r="O327" i="1" s="1"/>
  <c r="K94" i="1"/>
  <c r="L94" i="1" s="1"/>
  <c r="M94" i="1" s="1"/>
  <c r="N94" i="1" s="1"/>
  <c r="O94" i="1" s="1"/>
  <c r="K107" i="1"/>
  <c r="L107" i="1" s="1"/>
  <c r="M107" i="1" s="1"/>
  <c r="N107" i="1" s="1"/>
  <c r="O107" i="1" s="1"/>
  <c r="K14" i="1"/>
  <c r="L14" i="1" s="1"/>
  <c r="M14" i="1" s="1"/>
  <c r="N14" i="1" s="1"/>
  <c r="O14" i="1" s="1"/>
  <c r="K325" i="1"/>
  <c r="L325" i="1" s="1"/>
  <c r="M325" i="1" s="1"/>
  <c r="N325" i="1" s="1"/>
  <c r="O325" i="1" s="1"/>
  <c r="K332" i="1"/>
  <c r="L332" i="1" s="1"/>
  <c r="M332" i="1" s="1"/>
  <c r="N332" i="1" s="1"/>
  <c r="O332" i="1" s="1"/>
  <c r="K30" i="1"/>
  <c r="L30" i="1" s="1"/>
  <c r="M30" i="1" s="1"/>
  <c r="N30" i="1" s="1"/>
  <c r="O30" i="1" s="1"/>
  <c r="K93" i="1"/>
  <c r="L93" i="1" s="1"/>
  <c r="M93" i="1" s="1"/>
  <c r="N93" i="1" s="1"/>
  <c r="O93" i="1" s="1"/>
  <c r="K8" i="1"/>
  <c r="L8" i="1" s="1"/>
  <c r="M8" i="1" s="1"/>
  <c r="N8" i="1" s="1"/>
  <c r="O8" i="1" s="1"/>
  <c r="K251" i="1"/>
  <c r="L251" i="1" s="1"/>
  <c r="M251" i="1" s="1"/>
  <c r="N251" i="1" s="1"/>
  <c r="O251" i="1" s="1"/>
  <c r="K236" i="1"/>
  <c r="L236" i="1" s="1"/>
  <c r="M236" i="1" s="1"/>
  <c r="N236" i="1" s="1"/>
  <c r="O236" i="1" s="1"/>
  <c r="K286" i="1"/>
  <c r="L286" i="1" s="1"/>
  <c r="M286" i="1" s="1"/>
  <c r="N286" i="1" s="1"/>
  <c r="O286" i="1" s="1"/>
  <c r="K127" i="1"/>
  <c r="L127" i="1" s="1"/>
  <c r="M127" i="1" s="1"/>
  <c r="N127" i="1" s="1"/>
  <c r="O127" i="1" s="1"/>
  <c r="K97" i="1"/>
  <c r="L97" i="1" s="1"/>
  <c r="M97" i="1" s="1"/>
  <c r="N97" i="1" s="1"/>
  <c r="O97" i="1" s="1"/>
  <c r="K25" i="1"/>
  <c r="L25" i="1" s="1"/>
  <c r="M25" i="1" s="1"/>
  <c r="N25" i="1" s="1"/>
  <c r="O25" i="1" s="1"/>
  <c r="K312" i="1"/>
  <c r="L312" i="1" s="1"/>
  <c r="M312" i="1" s="1"/>
  <c r="N312" i="1" s="1"/>
  <c r="O312" i="1" s="1"/>
  <c r="K40" i="1"/>
  <c r="L40" i="1" s="1"/>
  <c r="M40" i="1" s="1"/>
  <c r="N40" i="1" s="1"/>
  <c r="O40" i="1" s="1"/>
  <c r="K144" i="1"/>
  <c r="L144" i="1" s="1"/>
  <c r="M144" i="1" s="1"/>
  <c r="N144" i="1" s="1"/>
  <c r="O144" i="1" s="1"/>
  <c r="K141" i="1"/>
  <c r="L141" i="1" s="1"/>
  <c r="M141" i="1" s="1"/>
  <c r="N141" i="1" s="1"/>
  <c r="O141" i="1" s="1"/>
  <c r="K347" i="1"/>
  <c r="L347" i="1" s="1"/>
  <c r="M347" i="1" s="1"/>
  <c r="N347" i="1" s="1"/>
  <c r="O347" i="1" s="1"/>
  <c r="K179" i="1"/>
  <c r="L179" i="1" s="1"/>
  <c r="M179" i="1" s="1"/>
  <c r="N179" i="1" s="1"/>
  <c r="O179" i="1" s="1"/>
  <c r="K18" i="1"/>
  <c r="L18" i="1" s="1"/>
  <c r="M18" i="1" s="1"/>
  <c r="N18" i="1" s="1"/>
  <c r="O18" i="1" s="1"/>
  <c r="K88" i="1"/>
  <c r="L88" i="1" s="1"/>
  <c r="M88" i="1" s="1"/>
  <c r="N88" i="1" s="1"/>
  <c r="O88" i="1" s="1"/>
  <c r="K235" i="1"/>
  <c r="L235" i="1" s="1"/>
  <c r="M235" i="1" s="1"/>
  <c r="N235" i="1" s="1"/>
  <c r="O235" i="1" s="1"/>
  <c r="K63" i="1"/>
  <c r="L63" i="1" s="1"/>
  <c r="M63" i="1" s="1"/>
  <c r="N63" i="1" s="1"/>
  <c r="O63" i="1" s="1"/>
  <c r="K91" i="1"/>
  <c r="L91" i="1" s="1"/>
  <c r="M91" i="1" s="1"/>
  <c r="N91" i="1" s="1"/>
  <c r="O91" i="1" s="1"/>
  <c r="K330" i="1"/>
  <c r="L330" i="1" s="1"/>
  <c r="M330" i="1" s="1"/>
  <c r="N330" i="1" s="1"/>
  <c r="O330" i="1" s="1"/>
  <c r="K222" i="1"/>
  <c r="L222" i="1" s="1"/>
  <c r="M222" i="1" s="1"/>
  <c r="N222" i="1" s="1"/>
  <c r="O222" i="1" s="1"/>
  <c r="K323" i="1"/>
  <c r="L323" i="1" s="1"/>
  <c r="M323" i="1" s="1"/>
  <c r="N323" i="1" s="1"/>
  <c r="O323" i="1" s="1"/>
  <c r="K96" i="1"/>
  <c r="L96" i="1" s="1"/>
  <c r="M96" i="1" s="1"/>
  <c r="N96" i="1" s="1"/>
  <c r="O96" i="1" s="1"/>
  <c r="K269" i="1"/>
  <c r="L269" i="1" s="1"/>
  <c r="M269" i="1" s="1"/>
  <c r="N269" i="1" s="1"/>
  <c r="O269" i="1" s="1"/>
  <c r="K217" i="1"/>
  <c r="L217" i="1" s="1"/>
  <c r="M217" i="1" s="1"/>
  <c r="N217" i="1" s="1"/>
  <c r="O217" i="1" s="1"/>
  <c r="K166" i="1"/>
  <c r="L166" i="1" s="1"/>
  <c r="M166" i="1" s="1"/>
  <c r="N166" i="1" s="1"/>
  <c r="O166" i="1" s="1"/>
  <c r="K358" i="1"/>
  <c r="L358" i="1" s="1"/>
  <c r="M358" i="1" s="1"/>
  <c r="N358" i="1" s="1"/>
  <c r="O358" i="1" s="1"/>
  <c r="K361" i="1"/>
  <c r="L361" i="1" s="1"/>
  <c r="M361" i="1" s="1"/>
  <c r="N361" i="1" s="1"/>
  <c r="O361" i="1" s="1"/>
  <c r="K138" i="1"/>
  <c r="L138" i="1" s="1"/>
  <c r="M138" i="1" s="1"/>
  <c r="N138" i="1" s="1"/>
  <c r="O138" i="1" s="1"/>
  <c r="K78" i="1"/>
  <c r="L78" i="1" s="1"/>
  <c r="M78" i="1" s="1"/>
  <c r="N78" i="1" s="1"/>
  <c r="O78" i="1" s="1"/>
  <c r="K100" i="1"/>
  <c r="L100" i="1" s="1"/>
  <c r="M100" i="1" s="1"/>
  <c r="N100" i="1" s="1"/>
  <c r="O100" i="1" s="1"/>
  <c r="K28" i="1"/>
  <c r="L28" i="1" s="1"/>
  <c r="M28" i="1" s="1"/>
  <c r="N28" i="1" s="1"/>
  <c r="O28" i="1" s="1"/>
  <c r="K103" i="1"/>
  <c r="L103" i="1" s="1"/>
  <c r="M103" i="1" s="1"/>
  <c r="N103" i="1" s="1"/>
  <c r="O103" i="1" s="1"/>
  <c r="K152" i="1"/>
  <c r="L152" i="1" s="1"/>
  <c r="M152" i="1" s="1"/>
  <c r="N152" i="1" s="1"/>
  <c r="O152" i="1" s="1"/>
  <c r="K44" i="1"/>
  <c r="L44" i="1" s="1"/>
  <c r="M44" i="1" s="1"/>
  <c r="N44" i="1" s="1"/>
  <c r="O44" i="1" s="1"/>
  <c r="K112" i="1"/>
  <c r="L112" i="1" s="1"/>
  <c r="M112" i="1" s="1"/>
  <c r="N112" i="1" s="1"/>
  <c r="O112" i="1" s="1"/>
  <c r="K192" i="1"/>
  <c r="L192" i="1" s="1"/>
  <c r="M192" i="1" s="1"/>
  <c r="N192" i="1" s="1"/>
  <c r="O192" i="1" s="1"/>
  <c r="K99" i="1"/>
  <c r="L99" i="1" s="1"/>
  <c r="M99" i="1" s="1"/>
  <c r="N99" i="1" s="1"/>
  <c r="O99" i="1" s="1"/>
  <c r="K128" i="1"/>
  <c r="L128" i="1" s="1"/>
  <c r="M128" i="1" s="1"/>
  <c r="N128" i="1" s="1"/>
  <c r="O128" i="1" s="1"/>
  <c r="K326" i="1"/>
  <c r="L326" i="1" s="1"/>
  <c r="M326" i="1" s="1"/>
  <c r="N326" i="1" s="1"/>
  <c r="O326" i="1" s="1"/>
  <c r="K160" i="1"/>
  <c r="L160" i="1" s="1"/>
  <c r="M160" i="1" s="1"/>
  <c r="N160" i="1" s="1"/>
  <c r="O160" i="1" s="1"/>
  <c r="K136" i="1"/>
  <c r="L136" i="1" s="1"/>
  <c r="M136" i="1" s="1"/>
  <c r="N136" i="1" s="1"/>
  <c r="O136" i="1" s="1"/>
  <c r="K226" i="1"/>
  <c r="L226" i="1" s="1"/>
  <c r="M226" i="1" s="1"/>
  <c r="N226" i="1" s="1"/>
  <c r="O226" i="1" s="1"/>
  <c r="K315" i="1"/>
  <c r="L315" i="1" s="1"/>
  <c r="M315" i="1" s="1"/>
  <c r="N315" i="1" s="1"/>
  <c r="O315" i="1" s="1"/>
  <c r="K168" i="1"/>
  <c r="L168" i="1" s="1"/>
  <c r="M168" i="1" s="1"/>
  <c r="N168" i="1" s="1"/>
  <c r="O168" i="1" s="1"/>
  <c r="K214" i="1"/>
  <c r="L214" i="1" s="1"/>
  <c r="M214" i="1" s="1"/>
  <c r="N214" i="1" s="1"/>
  <c r="O214" i="1" s="1"/>
  <c r="K289" i="1"/>
  <c r="L289" i="1" s="1"/>
  <c r="M289" i="1" s="1"/>
  <c r="N289" i="1" s="1"/>
  <c r="O289" i="1" s="1"/>
  <c r="K26" i="1"/>
  <c r="L26" i="1" s="1"/>
  <c r="M26" i="1" s="1"/>
  <c r="N26" i="1" s="1"/>
  <c r="O26" i="1" s="1"/>
  <c r="K34" i="1"/>
  <c r="L34" i="1" s="1"/>
  <c r="M34" i="1" s="1"/>
  <c r="N34" i="1" s="1"/>
  <c r="O34" i="1" s="1"/>
  <c r="K20" i="1"/>
  <c r="L20" i="1" s="1"/>
  <c r="M20" i="1" s="1"/>
  <c r="N20" i="1" s="1"/>
  <c r="O20" i="1" s="1"/>
  <c r="K61" i="1"/>
  <c r="L61" i="1" s="1"/>
  <c r="M61" i="1" s="1"/>
  <c r="N61" i="1" s="1"/>
  <c r="O61" i="1" s="1"/>
  <c r="K148" i="1"/>
  <c r="L148" i="1" s="1"/>
  <c r="M148" i="1" s="1"/>
  <c r="N148" i="1" s="1"/>
  <c r="O148" i="1" s="1"/>
  <c r="K118" i="1"/>
  <c r="L118" i="1" s="1"/>
  <c r="M118" i="1" s="1"/>
  <c r="N118" i="1" s="1"/>
  <c r="O118" i="1" s="1"/>
  <c r="K162" i="1"/>
  <c r="L162" i="1" s="1"/>
  <c r="M162" i="1" s="1"/>
  <c r="N162" i="1" s="1"/>
  <c r="O162" i="1" s="1"/>
  <c r="K207" i="1"/>
  <c r="L207" i="1" s="1"/>
  <c r="M207" i="1" s="1"/>
  <c r="N207" i="1" s="1"/>
  <c r="O207" i="1" s="1"/>
  <c r="K35" i="1"/>
  <c r="L35" i="1" s="1"/>
  <c r="M35" i="1" s="1"/>
  <c r="N35" i="1" s="1"/>
  <c r="O35" i="1" s="1"/>
  <c r="K175" i="1"/>
  <c r="L175" i="1" s="1"/>
  <c r="M175" i="1" s="1"/>
  <c r="N175" i="1" s="1"/>
  <c r="O175" i="1" s="1"/>
  <c r="K65" i="1"/>
  <c r="L65" i="1" s="1"/>
  <c r="M65" i="1" s="1"/>
  <c r="N65" i="1" s="1"/>
  <c r="O65" i="1" s="1"/>
  <c r="K337" i="1"/>
  <c r="L337" i="1" s="1"/>
  <c r="M337" i="1" s="1"/>
  <c r="N337" i="1" s="1"/>
  <c r="O337" i="1" s="1"/>
  <c r="K260" i="1"/>
  <c r="L260" i="1" s="1"/>
  <c r="M260" i="1" s="1"/>
  <c r="N260" i="1" s="1"/>
  <c r="O260" i="1" s="1"/>
  <c r="K292" i="1"/>
  <c r="L292" i="1" s="1"/>
  <c r="M292" i="1" s="1"/>
  <c r="N292" i="1" s="1"/>
  <c r="O292" i="1" s="1"/>
  <c r="K273" i="1"/>
  <c r="L273" i="1" s="1"/>
  <c r="M273" i="1" s="1"/>
  <c r="N273" i="1" s="1"/>
  <c r="O273" i="1" s="1"/>
  <c r="K83" i="1"/>
  <c r="L83" i="1" s="1"/>
  <c r="M83" i="1" s="1"/>
  <c r="N83" i="1" s="1"/>
  <c r="O83" i="1" s="1"/>
  <c r="K205" i="1"/>
  <c r="L205" i="1" s="1"/>
  <c r="M205" i="1" s="1"/>
  <c r="N205" i="1" s="1"/>
  <c r="O205" i="1" s="1"/>
  <c r="K47" i="1"/>
  <c r="L47" i="1" s="1"/>
  <c r="M47" i="1" s="1"/>
  <c r="N47" i="1" s="1"/>
  <c r="O47" i="1" s="1"/>
  <c r="K68" i="1"/>
  <c r="L68" i="1" s="1"/>
  <c r="M68" i="1" s="1"/>
  <c r="N68" i="1" s="1"/>
  <c r="O68" i="1" s="1"/>
  <c r="K232" i="1"/>
  <c r="L232" i="1" s="1"/>
  <c r="M232" i="1" s="1"/>
  <c r="N232" i="1" s="1"/>
  <c r="O232" i="1" s="1"/>
  <c r="K221" i="1"/>
  <c r="L221" i="1" s="1"/>
  <c r="M221" i="1" s="1"/>
  <c r="N221" i="1" s="1"/>
  <c r="O221" i="1" s="1"/>
  <c r="K108" i="1"/>
  <c r="L108" i="1" s="1"/>
  <c r="M108" i="1" s="1"/>
  <c r="N108" i="1" s="1"/>
  <c r="O108" i="1" s="1"/>
  <c r="K59" i="1"/>
  <c r="L59" i="1" s="1"/>
  <c r="M59" i="1" s="1"/>
  <c r="N59" i="1" s="1"/>
  <c r="O59" i="1" s="1"/>
  <c r="K329" i="1"/>
  <c r="L329" i="1" s="1"/>
  <c r="M329" i="1" s="1"/>
  <c r="N329" i="1" s="1"/>
  <c r="O329" i="1" s="1"/>
  <c r="K191" i="1"/>
  <c r="L191" i="1" s="1"/>
  <c r="M191" i="1" s="1"/>
  <c r="N191" i="1" s="1"/>
  <c r="O191" i="1" s="1"/>
  <c r="K39" i="1"/>
  <c r="L39" i="1" s="1"/>
  <c r="M39" i="1" s="1"/>
  <c r="N39" i="1" s="1"/>
  <c r="O39" i="1" s="1"/>
  <c r="K245" i="1"/>
  <c r="L245" i="1" s="1"/>
  <c r="M245" i="1" s="1"/>
  <c r="N245" i="1" s="1"/>
  <c r="O245" i="1" s="1"/>
  <c r="K131" i="1"/>
  <c r="L131" i="1" s="1"/>
  <c r="M131" i="1" s="1"/>
  <c r="N131" i="1" s="1"/>
  <c r="O131" i="1" s="1"/>
  <c r="K143" i="1"/>
  <c r="L143" i="1" s="1"/>
  <c r="M143" i="1" s="1"/>
  <c r="N143" i="1" s="1"/>
  <c r="O143" i="1" s="1"/>
  <c r="K216" i="1"/>
  <c r="L216" i="1" s="1"/>
  <c r="M216" i="1" s="1"/>
  <c r="N216" i="1" s="1"/>
  <c r="O216" i="1" s="1"/>
  <c r="K215" i="1"/>
  <c r="L215" i="1" s="1"/>
  <c r="M215" i="1" s="1"/>
  <c r="N215" i="1" s="1"/>
  <c r="O215" i="1" s="1"/>
  <c r="K15" i="1"/>
  <c r="L15" i="1" s="1"/>
  <c r="M15" i="1" s="1"/>
  <c r="N15" i="1" s="1"/>
  <c r="O15" i="1" s="1"/>
  <c r="K302" i="1"/>
  <c r="L302" i="1" s="1"/>
  <c r="M302" i="1" s="1"/>
  <c r="N302" i="1" s="1"/>
  <c r="O302" i="1" s="1"/>
  <c r="K278" i="1"/>
  <c r="L278" i="1" s="1"/>
  <c r="M278" i="1" s="1"/>
  <c r="N278" i="1" s="1"/>
  <c r="O278" i="1" s="1"/>
  <c r="K283" i="1"/>
  <c r="L283" i="1" s="1"/>
  <c r="M283" i="1" s="1"/>
  <c r="N283" i="1" s="1"/>
  <c r="O283" i="1" s="1"/>
  <c r="K208" i="1"/>
  <c r="L208" i="1" s="1"/>
  <c r="M208" i="1" s="1"/>
  <c r="N208" i="1" s="1"/>
  <c r="O208" i="1" s="1"/>
  <c r="K212" i="1"/>
  <c r="L212" i="1" s="1"/>
  <c r="M212" i="1" s="1"/>
  <c r="N212" i="1" s="1"/>
  <c r="O212" i="1" s="1"/>
  <c r="K85" i="1"/>
  <c r="L85" i="1" s="1"/>
  <c r="M85" i="1" s="1"/>
  <c r="N85" i="1" s="1"/>
  <c r="O85" i="1" s="1"/>
  <c r="K178" i="1"/>
  <c r="L178" i="1" s="1"/>
  <c r="M178" i="1" s="1"/>
  <c r="N178" i="1" s="1"/>
  <c r="O178" i="1" s="1"/>
  <c r="K241" i="1"/>
  <c r="L241" i="1" s="1"/>
  <c r="M241" i="1" s="1"/>
  <c r="N241" i="1" s="1"/>
  <c r="O241" i="1" s="1"/>
  <c r="K174" i="1"/>
  <c r="L174" i="1" s="1"/>
  <c r="M174" i="1" s="1"/>
  <c r="N174" i="1" s="1"/>
  <c r="O174" i="1" s="1"/>
  <c r="K56" i="1"/>
  <c r="L56" i="1" s="1"/>
  <c r="M56" i="1" s="1"/>
  <c r="N56" i="1" s="1"/>
  <c r="O56" i="1" s="1"/>
  <c r="K154" i="1"/>
  <c r="L154" i="1" s="1"/>
  <c r="M154" i="1" s="1"/>
  <c r="N154" i="1" s="1"/>
  <c r="O154" i="1" s="1"/>
  <c r="K82" i="1"/>
  <c r="L82" i="1" s="1"/>
  <c r="M82" i="1" s="1"/>
  <c r="N82" i="1" s="1"/>
  <c r="O82" i="1" s="1"/>
  <c r="K81" i="1"/>
  <c r="L81" i="1" s="1"/>
  <c r="M81" i="1" s="1"/>
  <c r="N81" i="1" s="1"/>
  <c r="O81" i="1" s="1"/>
  <c r="K298" i="1"/>
  <c r="L298" i="1" s="1"/>
  <c r="M298" i="1" s="1"/>
  <c r="N298" i="1" s="1"/>
  <c r="O298" i="1" s="1"/>
  <c r="K206" i="1"/>
  <c r="L206" i="1" s="1"/>
  <c r="M206" i="1" s="1"/>
  <c r="N206" i="1" s="1"/>
  <c r="O206" i="1" s="1"/>
  <c r="K318" i="1"/>
  <c r="L318" i="1" s="1"/>
  <c r="M318" i="1" s="1"/>
  <c r="N318" i="1" s="1"/>
  <c r="O318" i="1" s="1"/>
  <c r="K227" i="1"/>
  <c r="L227" i="1" s="1"/>
  <c r="M227" i="1" s="1"/>
  <c r="N227" i="1" s="1"/>
  <c r="O227" i="1" s="1"/>
  <c r="K183" i="1"/>
  <c r="L183" i="1" s="1"/>
  <c r="M183" i="1" s="1"/>
  <c r="N183" i="1" s="1"/>
  <c r="O183" i="1" s="1"/>
  <c r="K19" i="1"/>
  <c r="L19" i="1" s="1"/>
  <c r="M19" i="1" s="1"/>
  <c r="N19" i="1" s="1"/>
  <c r="O19" i="1" s="1"/>
  <c r="K70" i="1"/>
  <c r="L70" i="1" s="1"/>
  <c r="M70" i="1" s="1"/>
  <c r="N70" i="1" s="1"/>
  <c r="O70" i="1" s="1"/>
  <c r="K188" i="1"/>
  <c r="L188" i="1" s="1"/>
  <c r="M188" i="1" s="1"/>
  <c r="N188" i="1" s="1"/>
  <c r="O188" i="1" s="1"/>
  <c r="K210" i="1"/>
  <c r="L210" i="1" s="1"/>
  <c r="M210" i="1" s="1"/>
  <c r="N210" i="1" s="1"/>
  <c r="O210" i="1" s="1"/>
  <c r="K229" i="1"/>
  <c r="L229" i="1" s="1"/>
  <c r="M229" i="1" s="1"/>
  <c r="N229" i="1" s="1"/>
  <c r="O229" i="1" s="1"/>
  <c r="K121" i="1"/>
  <c r="L121" i="1" s="1"/>
  <c r="M121" i="1" s="1"/>
  <c r="N121" i="1" s="1"/>
  <c r="O121" i="1" s="1"/>
  <c r="K291" i="1"/>
  <c r="L291" i="1" s="1"/>
  <c r="M291" i="1" s="1"/>
  <c r="N291" i="1" s="1"/>
  <c r="O291" i="1" s="1"/>
  <c r="K69" i="1"/>
  <c r="L69" i="1" s="1"/>
  <c r="M69" i="1" s="1"/>
  <c r="N69" i="1" s="1"/>
  <c r="O69" i="1" s="1"/>
  <c r="K55" i="1"/>
  <c r="L55" i="1" s="1"/>
  <c r="M55" i="1" s="1"/>
  <c r="N55" i="1" s="1"/>
  <c r="O55" i="1" s="1"/>
  <c r="K49" i="1"/>
  <c r="L49" i="1" s="1"/>
  <c r="M49" i="1" s="1"/>
  <c r="N49" i="1" s="1"/>
  <c r="O49" i="1" s="1"/>
  <c r="K218" i="1"/>
  <c r="L218" i="1" s="1"/>
  <c r="M218" i="1" s="1"/>
  <c r="N218" i="1" s="1"/>
  <c r="O218" i="1" s="1"/>
  <c r="K338" i="1"/>
  <c r="L338" i="1" s="1"/>
  <c r="M338" i="1" s="1"/>
  <c r="N338" i="1" s="1"/>
  <c r="O338" i="1" s="1"/>
  <c r="K279" i="1"/>
  <c r="L279" i="1" s="1"/>
  <c r="M279" i="1" s="1"/>
  <c r="N279" i="1" s="1"/>
  <c r="O279" i="1" s="1"/>
  <c r="K321" i="1"/>
  <c r="L321" i="1" s="1"/>
  <c r="M321" i="1" s="1"/>
  <c r="N321" i="1" s="1"/>
  <c r="O321" i="1" s="1"/>
  <c r="K22" i="1"/>
  <c r="L22" i="1" s="1"/>
  <c r="M22" i="1" s="1"/>
  <c r="N22" i="1" s="1"/>
  <c r="O22" i="1" s="1"/>
  <c r="K304" i="1"/>
  <c r="L304" i="1" s="1"/>
  <c r="M304" i="1" s="1"/>
  <c r="N304" i="1" s="1"/>
  <c r="O304" i="1" s="1"/>
  <c r="K290" i="1"/>
  <c r="L290" i="1" s="1"/>
  <c r="M290" i="1" s="1"/>
  <c r="N290" i="1" s="1"/>
  <c r="O290" i="1" s="1"/>
  <c r="K9" i="1"/>
  <c r="L9" i="1" s="1"/>
  <c r="M9" i="1" s="1"/>
  <c r="N9" i="1" s="1"/>
  <c r="O9" i="1" s="1"/>
  <c r="K301" i="1"/>
  <c r="L301" i="1" s="1"/>
  <c r="M301" i="1" s="1"/>
  <c r="N301" i="1" s="1"/>
  <c r="O301" i="1" s="1"/>
  <c r="K272" i="1"/>
  <c r="L272" i="1" s="1"/>
  <c r="M272" i="1" s="1"/>
  <c r="N272" i="1" s="1"/>
  <c r="O272" i="1" s="1"/>
  <c r="K224" i="1"/>
  <c r="L224" i="1" s="1"/>
  <c r="M224" i="1" s="1"/>
  <c r="N224" i="1" s="1"/>
  <c r="O224" i="1" s="1"/>
  <c r="K230" i="1"/>
  <c r="L230" i="1" s="1"/>
  <c r="M230" i="1" s="1"/>
  <c r="N230" i="1" s="1"/>
  <c r="O230" i="1" s="1"/>
  <c r="K249" i="1"/>
  <c r="L249" i="1" s="1"/>
  <c r="M249" i="1" s="1"/>
  <c r="N249" i="1" s="1"/>
  <c r="O249" i="1" s="1"/>
  <c r="K281" i="1"/>
  <c r="L281" i="1" s="1"/>
  <c r="M281" i="1" s="1"/>
  <c r="N281" i="1" s="1"/>
  <c r="O281" i="1" s="1"/>
  <c r="K46" i="1"/>
  <c r="L46" i="1" s="1"/>
  <c r="M46" i="1" s="1"/>
  <c r="N46" i="1" s="1"/>
  <c r="O46" i="1" s="1"/>
  <c r="K240" i="1"/>
  <c r="L240" i="1" s="1"/>
  <c r="M240" i="1" s="1"/>
  <c r="N240" i="1" s="1"/>
  <c r="O240" i="1" s="1"/>
  <c r="K195" i="1"/>
  <c r="L195" i="1" s="1"/>
  <c r="M195" i="1" s="1"/>
  <c r="N195" i="1" s="1"/>
  <c r="O195" i="1" s="1"/>
  <c r="K163" i="1"/>
  <c r="L163" i="1" s="1"/>
  <c r="M163" i="1" s="1"/>
  <c r="N163" i="1" s="1"/>
  <c r="O163" i="1" s="1"/>
  <c r="K263" i="1"/>
  <c r="L263" i="1" s="1"/>
  <c r="M263" i="1" s="1"/>
  <c r="N263" i="1" s="1"/>
  <c r="O263" i="1" s="1"/>
  <c r="K54" i="1"/>
  <c r="L54" i="1" s="1"/>
  <c r="M54" i="1" s="1"/>
  <c r="N54" i="1" s="1"/>
  <c r="O54" i="1" s="1"/>
  <c r="K76" i="1"/>
  <c r="L76" i="1" s="1"/>
  <c r="M76" i="1" s="1"/>
  <c r="N76" i="1" s="1"/>
  <c r="O76" i="1" s="1"/>
  <c r="K132" i="1"/>
  <c r="L132" i="1" s="1"/>
  <c r="M132" i="1" s="1"/>
  <c r="N132" i="1" s="1"/>
  <c r="O132" i="1" s="1"/>
  <c r="K106" i="1"/>
  <c r="L106" i="1" s="1"/>
  <c r="M106" i="1" s="1"/>
  <c r="N106" i="1" s="1"/>
  <c r="O106" i="1" s="1"/>
  <c r="K225" i="1"/>
  <c r="L225" i="1" s="1"/>
  <c r="M225" i="1" s="1"/>
  <c r="N225" i="1" s="1"/>
  <c r="O225" i="1" s="1"/>
  <c r="K203" i="1"/>
  <c r="L203" i="1" s="1"/>
  <c r="M203" i="1" s="1"/>
  <c r="N203" i="1" s="1"/>
  <c r="O203" i="1" s="1"/>
  <c r="K265" i="1"/>
  <c r="L265" i="1" s="1"/>
  <c r="M265" i="1" s="1"/>
  <c r="N265" i="1" s="1"/>
  <c r="O265" i="1" s="1"/>
  <c r="K153" i="1"/>
  <c r="L153" i="1" s="1"/>
  <c r="M153" i="1" s="1"/>
  <c r="N153" i="1" s="1"/>
  <c r="O153" i="1" s="1"/>
  <c r="K31" i="1"/>
  <c r="L31" i="1" s="1"/>
  <c r="M31" i="1" s="1"/>
  <c r="N31" i="1" s="1"/>
  <c r="O31" i="1" s="1"/>
  <c r="K41" i="1"/>
  <c r="L41" i="1" s="1"/>
  <c r="M41" i="1" s="1"/>
  <c r="N41" i="1" s="1"/>
  <c r="O41" i="1" s="1"/>
  <c r="K169" i="1"/>
  <c r="L169" i="1" s="1"/>
  <c r="M169" i="1" s="1"/>
  <c r="N169" i="1" s="1"/>
  <c r="O169" i="1" s="1"/>
  <c r="K101" i="1"/>
  <c r="L101" i="1" s="1"/>
  <c r="M101" i="1" s="1"/>
  <c r="N101" i="1" s="1"/>
  <c r="O101" i="1" s="1"/>
  <c r="K125" i="1"/>
  <c r="L125" i="1" s="1"/>
  <c r="M125" i="1" s="1"/>
  <c r="N125" i="1" s="1"/>
  <c r="O125" i="1" s="1"/>
  <c r="K248" i="1"/>
  <c r="L248" i="1" s="1"/>
  <c r="M248" i="1" s="1"/>
  <c r="N248" i="1" s="1"/>
  <c r="O248" i="1" s="1"/>
  <c r="K98" i="1"/>
  <c r="L98" i="1" s="1"/>
  <c r="M98" i="1" s="1"/>
  <c r="N98" i="1" s="1"/>
  <c r="O98" i="1" s="1"/>
  <c r="K331" i="1"/>
  <c r="L331" i="1" s="1"/>
  <c r="M331" i="1" s="1"/>
  <c r="N331" i="1" s="1"/>
  <c r="O331" i="1" s="1"/>
  <c r="K202" i="1"/>
  <c r="L202" i="1" s="1"/>
  <c r="M202" i="1" s="1"/>
  <c r="N202" i="1" s="1"/>
  <c r="O202" i="1" s="1"/>
  <c r="K261" i="1"/>
  <c r="L261" i="1" s="1"/>
  <c r="M261" i="1" s="1"/>
  <c r="N261" i="1" s="1"/>
  <c r="O261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247" i="1"/>
  <c r="L247" i="1" s="1"/>
  <c r="M247" i="1" s="1"/>
  <c r="N247" i="1" s="1"/>
  <c r="O247" i="1" s="1"/>
  <c r="K190" i="1"/>
  <c r="L190" i="1" s="1"/>
  <c r="M190" i="1" s="1"/>
  <c r="N190" i="1" s="1"/>
  <c r="O190" i="1" s="1"/>
  <c r="K176" i="1"/>
  <c r="L176" i="1" s="1"/>
  <c r="M176" i="1" s="1"/>
  <c r="N176" i="1" s="1"/>
  <c r="O176" i="1" s="1"/>
  <c r="K111" i="1"/>
  <c r="L111" i="1" s="1"/>
  <c r="M111" i="1" s="1"/>
  <c r="N111" i="1" s="1"/>
  <c r="O11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28" i="1"/>
  <c r="L228" i="1" s="1"/>
  <c r="M228" i="1" s="1"/>
  <c r="N228" i="1" s="1"/>
  <c r="O228" i="1" s="1"/>
  <c r="K74" i="1"/>
  <c r="L74" i="1" s="1"/>
  <c r="M74" i="1" s="1"/>
  <c r="N74" i="1" s="1"/>
  <c r="O74" i="1" s="1"/>
  <c r="K164" i="1"/>
  <c r="L164" i="1" s="1"/>
  <c r="M164" i="1" s="1"/>
  <c r="N164" i="1" s="1"/>
  <c r="O164" i="1" s="1"/>
  <c r="K285" i="1"/>
  <c r="L285" i="1" s="1"/>
  <c r="M285" i="1" s="1"/>
  <c r="N285" i="1" s="1"/>
  <c r="O285" i="1" s="1"/>
  <c r="K271" i="1"/>
  <c r="L271" i="1" s="1"/>
  <c r="M271" i="1" s="1"/>
  <c r="N271" i="1" s="1"/>
  <c r="O271" i="1" s="1"/>
  <c r="K199" i="1"/>
  <c r="L199" i="1" s="1"/>
  <c r="M199" i="1" s="1"/>
  <c r="N199" i="1" s="1"/>
  <c r="O199" i="1" s="1"/>
  <c r="K254" i="1"/>
  <c r="L254" i="1" s="1"/>
  <c r="M254" i="1" s="1"/>
  <c r="N254" i="1" s="1"/>
  <c r="O254" i="1" s="1"/>
  <c r="K353" i="1"/>
  <c r="L353" i="1" s="1"/>
  <c r="M353" i="1" s="1"/>
  <c r="N353" i="1" s="1"/>
  <c r="O353" i="1" s="1"/>
  <c r="K355" i="1"/>
  <c r="L355" i="1" s="1"/>
  <c r="M355" i="1" s="1"/>
  <c r="N355" i="1" s="1"/>
  <c r="O355" i="1" s="1"/>
  <c r="K349" i="1"/>
  <c r="L349" i="1" s="1"/>
  <c r="M349" i="1" s="1"/>
  <c r="N349" i="1" s="1"/>
  <c r="O349" i="1" s="1"/>
  <c r="K42" i="1"/>
  <c r="L42" i="1" s="1"/>
  <c r="M42" i="1" s="1"/>
  <c r="N42" i="1" s="1"/>
  <c r="O42" i="1" s="1"/>
  <c r="K319" i="1"/>
  <c r="L319" i="1" s="1"/>
  <c r="M319" i="1" s="1"/>
  <c r="N319" i="1" s="1"/>
  <c r="O319" i="1" s="1"/>
  <c r="K140" i="1"/>
  <c r="L140" i="1" s="1"/>
  <c r="M140" i="1" s="1"/>
  <c r="N140" i="1" s="1"/>
  <c r="O140" i="1" s="1"/>
  <c r="K356" i="1"/>
  <c r="L356" i="1" s="1"/>
  <c r="M356" i="1" s="1"/>
  <c r="N356" i="1" s="1"/>
  <c r="O356" i="1" s="1"/>
  <c r="K250" i="1"/>
  <c r="L250" i="1" s="1"/>
  <c r="M250" i="1" s="1"/>
  <c r="N250" i="1" s="1"/>
  <c r="O250" i="1" s="1"/>
  <c r="K129" i="1"/>
  <c r="L129" i="1" s="1"/>
  <c r="M129" i="1" s="1"/>
  <c r="N129" i="1" s="1"/>
  <c r="O129" i="1" s="1"/>
  <c r="K172" i="1"/>
  <c r="L172" i="1" s="1"/>
  <c r="M172" i="1" s="1"/>
  <c r="N172" i="1" s="1"/>
  <c r="O172" i="1" s="1"/>
  <c r="K95" i="1"/>
  <c r="L95" i="1" s="1"/>
  <c r="M95" i="1" s="1"/>
  <c r="N95" i="1" s="1"/>
  <c r="O95" i="1" s="1"/>
  <c r="K90" i="1"/>
  <c r="L90" i="1" s="1"/>
  <c r="M90" i="1" s="1"/>
  <c r="N90" i="1" s="1"/>
  <c r="O90" i="1" s="1"/>
  <c r="K231" i="1"/>
  <c r="L231" i="1" s="1"/>
  <c r="M231" i="1" s="1"/>
  <c r="N231" i="1" s="1"/>
  <c r="O231" i="1" s="1"/>
  <c r="K344" i="1"/>
  <c r="L344" i="1" s="1"/>
  <c r="M344" i="1" s="1"/>
  <c r="N344" i="1" s="1"/>
  <c r="O344" i="1" s="1"/>
  <c r="K288" i="1"/>
  <c r="L288" i="1" s="1"/>
  <c r="M288" i="1" s="1"/>
  <c r="N288" i="1" s="1"/>
  <c r="O288" i="1" s="1"/>
  <c r="K137" i="1"/>
  <c r="L137" i="1" s="1"/>
  <c r="M137" i="1" s="1"/>
  <c r="N137" i="1" s="1"/>
  <c r="O137" i="1" s="1"/>
  <c r="K194" i="1"/>
  <c r="L194" i="1" s="1"/>
  <c r="M194" i="1" s="1"/>
  <c r="N194" i="1" s="1"/>
  <c r="O194" i="1" s="1"/>
  <c r="K322" i="1"/>
  <c r="L322" i="1" s="1"/>
  <c r="M322" i="1" s="1"/>
  <c r="N322" i="1" s="1"/>
  <c r="O322" i="1" s="1"/>
  <c r="K109" i="1"/>
  <c r="L109" i="1" s="1"/>
  <c r="M109" i="1" s="1"/>
  <c r="N109" i="1" s="1"/>
  <c r="O109" i="1" s="1"/>
  <c r="K24" i="1"/>
  <c r="L24" i="1" s="1"/>
  <c r="M24" i="1" s="1"/>
  <c r="N24" i="1" s="1"/>
  <c r="O24" i="1" s="1"/>
  <c r="K32" i="1"/>
  <c r="L32" i="1" s="1"/>
  <c r="M32" i="1" s="1"/>
  <c r="N32" i="1" s="1"/>
  <c r="O32" i="1" s="1"/>
  <c r="K341" i="1"/>
  <c r="L341" i="1" s="1"/>
  <c r="M341" i="1" s="1"/>
  <c r="N341" i="1" s="1"/>
  <c r="O341" i="1" s="1"/>
  <c r="K351" i="1"/>
  <c r="L351" i="1" s="1"/>
  <c r="M351" i="1" s="1"/>
  <c r="N351" i="1" s="1"/>
  <c r="O351" i="1" s="1"/>
  <c r="K340" i="1"/>
  <c r="L340" i="1" s="1"/>
  <c r="M340" i="1" s="1"/>
  <c r="N340" i="1" s="1"/>
  <c r="O340" i="1" s="1"/>
  <c r="K66" i="1"/>
  <c r="L66" i="1" s="1"/>
  <c r="M66" i="1" s="1"/>
  <c r="N66" i="1" s="1"/>
  <c r="O66" i="1" s="1"/>
  <c r="K38" i="1"/>
  <c r="L38" i="1" s="1"/>
  <c r="M38" i="1" s="1"/>
  <c r="N38" i="1" s="1"/>
  <c r="O38" i="1" s="1"/>
  <c r="K130" i="1"/>
  <c r="L130" i="1" s="1"/>
  <c r="M130" i="1" s="1"/>
  <c r="N130" i="1" s="1"/>
  <c r="O130" i="1" s="1"/>
  <c r="K187" i="1"/>
  <c r="L187" i="1" s="1"/>
  <c r="M187" i="1" s="1"/>
  <c r="N187" i="1" s="1"/>
  <c r="O187" i="1" s="1"/>
  <c r="K274" i="1"/>
  <c r="L274" i="1" s="1"/>
  <c r="M274" i="1" s="1"/>
  <c r="N274" i="1" s="1"/>
  <c r="O274" i="1" s="1"/>
  <c r="K75" i="1"/>
  <c r="L75" i="1" s="1"/>
  <c r="M75" i="1" s="1"/>
  <c r="N75" i="1" s="1"/>
  <c r="O75" i="1" s="1"/>
  <c r="K57" i="1"/>
  <c r="L57" i="1" s="1"/>
  <c r="M57" i="1" s="1"/>
  <c r="N57" i="1" s="1"/>
  <c r="O57" i="1" s="1"/>
  <c r="K170" i="1"/>
  <c r="L170" i="1" s="1"/>
  <c r="M170" i="1" s="1"/>
  <c r="N170" i="1" s="1"/>
  <c r="O170" i="1" s="1"/>
  <c r="K151" i="1"/>
  <c r="L151" i="1" s="1"/>
  <c r="M151" i="1" s="1"/>
  <c r="N151" i="1" s="1"/>
  <c r="O151" i="1" s="1"/>
  <c r="K335" i="1"/>
  <c r="L335" i="1" s="1"/>
  <c r="M335" i="1" s="1"/>
  <c r="N335" i="1" s="1"/>
  <c r="O335" i="1" s="1"/>
  <c r="K262" i="1"/>
  <c r="L262" i="1" s="1"/>
  <c r="M262" i="1" s="1"/>
  <c r="N262" i="1" s="1"/>
  <c r="O262" i="1" s="1"/>
  <c r="K333" i="1"/>
  <c r="L333" i="1" s="1"/>
  <c r="M333" i="1" s="1"/>
  <c r="N333" i="1" s="1"/>
  <c r="O333" i="1" s="1"/>
  <c r="K328" i="1"/>
  <c r="L328" i="1" s="1"/>
  <c r="M328" i="1" s="1"/>
  <c r="N328" i="1" s="1"/>
  <c r="O328" i="1" s="1"/>
  <c r="K135" i="1"/>
  <c r="L135" i="1" s="1"/>
  <c r="M135" i="1" s="1"/>
  <c r="N135" i="1" s="1"/>
  <c r="O135" i="1" s="1"/>
  <c r="K359" i="1"/>
  <c r="L359" i="1" s="1"/>
  <c r="M359" i="1" s="1"/>
  <c r="N359" i="1" s="1"/>
  <c r="O359" i="1" s="1"/>
  <c r="K50" i="1"/>
  <c r="L50" i="1" s="1"/>
  <c r="M50" i="1" s="1"/>
  <c r="N50" i="1" s="1"/>
  <c r="O50" i="1" s="1"/>
  <c r="K145" i="1"/>
  <c r="L145" i="1" s="1"/>
  <c r="M145" i="1" s="1"/>
  <c r="N145" i="1" s="1"/>
  <c r="O145" i="1" s="1"/>
  <c r="K17" i="1"/>
  <c r="L17" i="1" s="1"/>
  <c r="M17" i="1" s="1"/>
  <c r="N17" i="1" s="1"/>
  <c r="O17" i="1" s="1"/>
  <c r="K243" i="1"/>
  <c r="L243" i="1" s="1"/>
  <c r="M243" i="1" s="1"/>
  <c r="N243" i="1" s="1"/>
  <c r="O243" i="1" s="1"/>
  <c r="K237" i="1"/>
  <c r="L237" i="1" s="1"/>
  <c r="M237" i="1" s="1"/>
  <c r="N237" i="1" s="1"/>
  <c r="O237" i="1" s="1"/>
  <c r="K343" i="1"/>
  <c r="L343" i="1" s="1"/>
  <c r="M343" i="1" s="1"/>
  <c r="N343" i="1" s="1"/>
  <c r="O343" i="1" s="1"/>
  <c r="K21" i="1"/>
  <c r="L21" i="1" s="1"/>
  <c r="M21" i="1" s="1"/>
  <c r="N21" i="1" s="1"/>
  <c r="O21" i="1" s="1"/>
  <c r="K123" i="1"/>
  <c r="L123" i="1" s="1"/>
  <c r="M123" i="1" s="1"/>
  <c r="N123" i="1" s="1"/>
  <c r="O123" i="1" s="1"/>
  <c r="K173" i="1"/>
  <c r="L173" i="1" s="1"/>
  <c r="M173" i="1" s="1"/>
  <c r="N173" i="1" s="1"/>
  <c r="O173" i="1" s="1"/>
  <c r="K223" i="1"/>
  <c r="L223" i="1" s="1"/>
  <c r="M223" i="1" s="1"/>
  <c r="N223" i="1" s="1"/>
  <c r="O223" i="1" s="1"/>
  <c r="K346" i="1"/>
  <c r="L346" i="1" s="1"/>
  <c r="M346" i="1" s="1"/>
  <c r="N346" i="1" s="1"/>
  <c r="O346" i="1" s="1"/>
  <c r="K64" i="1"/>
  <c r="L64" i="1" s="1"/>
  <c r="M64" i="1" s="1"/>
  <c r="N64" i="1" s="1"/>
  <c r="O64" i="1" s="1"/>
  <c r="K155" i="1"/>
  <c r="L155" i="1" s="1"/>
  <c r="M155" i="1" s="1"/>
  <c r="N155" i="1" s="1"/>
  <c r="O155" i="1" s="1"/>
  <c r="K198" i="1"/>
  <c r="L198" i="1" s="1"/>
  <c r="M198" i="1" s="1"/>
  <c r="N198" i="1" s="1"/>
  <c r="O198" i="1" s="1"/>
  <c r="K51" i="1"/>
  <c r="L51" i="1" s="1"/>
  <c r="M51" i="1" s="1"/>
  <c r="N51" i="1" s="1"/>
  <c r="O51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00" i="1"/>
  <c r="L200" i="1" s="1"/>
  <c r="M200" i="1" s="1"/>
  <c r="N200" i="1" s="1"/>
  <c r="O200" i="1" s="1"/>
  <c r="K177" i="1"/>
  <c r="L177" i="1" s="1"/>
  <c r="M177" i="1" s="1"/>
  <c r="N177" i="1" s="1"/>
  <c r="O177" i="1" s="1"/>
  <c r="K300" i="1"/>
  <c r="L300" i="1" s="1"/>
  <c r="M300" i="1" s="1"/>
  <c r="N300" i="1" s="1"/>
  <c r="O300" i="1" s="1"/>
  <c r="K73" i="1"/>
  <c r="L73" i="1" s="1"/>
  <c r="M73" i="1" s="1"/>
  <c r="N73" i="1" s="1"/>
  <c r="O73" i="1" s="1"/>
  <c r="K354" i="1"/>
  <c r="L354" i="1" s="1"/>
  <c r="M354" i="1" s="1"/>
  <c r="N354" i="1" s="1"/>
  <c r="O354" i="1" s="1"/>
  <c r="K16" i="1"/>
  <c r="L16" i="1" s="1"/>
  <c r="M16" i="1" s="1"/>
  <c r="N16" i="1" s="1"/>
  <c r="O16" i="1" s="1"/>
  <c r="K267" i="1"/>
  <c r="L267" i="1" s="1"/>
  <c r="M267" i="1" s="1"/>
  <c r="N267" i="1" s="1"/>
  <c r="O267" i="1" s="1"/>
  <c r="K120" i="1"/>
  <c r="L120" i="1" s="1"/>
  <c r="M120" i="1" s="1"/>
  <c r="N120" i="1" s="1"/>
  <c r="O120" i="1" s="1"/>
  <c r="K296" i="1"/>
  <c r="L296" i="1" s="1"/>
  <c r="M296" i="1" s="1"/>
  <c r="N296" i="1" s="1"/>
  <c r="O296" i="1" s="1"/>
  <c r="K12" i="1"/>
  <c r="L12" i="1" s="1"/>
  <c r="M12" i="1" s="1"/>
  <c r="N12" i="1" s="1"/>
  <c r="O12" i="1" s="1"/>
  <c r="K53" i="1"/>
  <c r="L53" i="1" s="1"/>
  <c r="M53" i="1" s="1"/>
  <c r="N53" i="1" s="1"/>
  <c r="O53" i="1" s="1"/>
  <c r="K133" i="1"/>
  <c r="L133" i="1" s="1"/>
  <c r="M133" i="1" s="1"/>
  <c r="N133" i="1" s="1"/>
  <c r="O133" i="1" s="1"/>
  <c r="K345" i="1"/>
  <c r="L345" i="1" s="1"/>
  <c r="M345" i="1" s="1"/>
  <c r="N345" i="1" s="1"/>
  <c r="O345" i="1" s="1"/>
  <c r="K234" i="1"/>
  <c r="L234" i="1" s="1"/>
  <c r="M234" i="1" s="1"/>
  <c r="N234" i="1" s="1"/>
  <c r="O234" i="1" s="1"/>
  <c r="K259" i="1"/>
  <c r="L259" i="1" s="1"/>
  <c r="M259" i="1" s="1"/>
  <c r="N259" i="1" s="1"/>
  <c r="O259" i="1" s="1"/>
  <c r="K48" i="1"/>
  <c r="L48" i="1" s="1"/>
  <c r="M48" i="1" s="1"/>
  <c r="N48" i="1" s="1"/>
  <c r="O48" i="1" s="1"/>
  <c r="K117" i="1"/>
  <c r="L117" i="1" s="1"/>
  <c r="M117" i="1" s="1"/>
  <c r="N117" i="1" s="1"/>
  <c r="O117" i="1" s="1"/>
  <c r="K255" i="1"/>
  <c r="L255" i="1" s="1"/>
  <c r="M255" i="1" s="1"/>
  <c r="N255" i="1" s="1"/>
  <c r="O255" i="1" s="1"/>
  <c r="K220" i="1"/>
  <c r="L220" i="1" s="1"/>
  <c r="M220" i="1" s="1"/>
  <c r="N220" i="1" s="1"/>
  <c r="O220" i="1" s="1"/>
  <c r="K29" i="1"/>
  <c r="L29" i="1" s="1"/>
  <c r="M29" i="1" s="1"/>
  <c r="N29" i="1" s="1"/>
  <c r="O29" i="1" s="1"/>
  <c r="C4" i="1"/>
  <c r="K320" i="1"/>
  <c r="L320" i="1" s="1"/>
  <c r="M320" i="1" s="1"/>
  <c r="N320" i="1" s="1"/>
  <c r="O320" i="1" s="1"/>
  <c r="K311" i="1"/>
  <c r="L311" i="1" s="1"/>
  <c r="M311" i="1" s="1"/>
  <c r="N311" i="1" s="1"/>
  <c r="O311" i="1" s="1"/>
  <c r="K284" i="1"/>
  <c r="L284" i="1" s="1"/>
  <c r="M284" i="1" s="1"/>
  <c r="N284" i="1" s="1"/>
  <c r="O284" i="1" s="1"/>
  <c r="K293" i="1"/>
  <c r="L293" i="1" s="1"/>
  <c r="M293" i="1" s="1"/>
  <c r="N293" i="1" s="1"/>
  <c r="O293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3" i="1"/>
  <c r="L23" i="1" s="1"/>
  <c r="M23" i="1" s="1"/>
  <c r="N23" i="1" s="1"/>
  <c r="O23" i="1" s="1"/>
  <c r="K186" i="1"/>
  <c r="L186" i="1" s="1"/>
  <c r="M186" i="1" s="1"/>
  <c r="N186" i="1" s="1"/>
  <c r="O186" i="1" s="1"/>
  <c r="K114" i="1"/>
  <c r="L114" i="1" s="1"/>
  <c r="M114" i="1" s="1"/>
  <c r="N114" i="1" s="1"/>
  <c r="O114" i="1" s="1"/>
  <c r="K149" i="1"/>
  <c r="L149" i="1" s="1"/>
  <c r="M149" i="1" s="1"/>
  <c r="N149" i="1" s="1"/>
  <c r="O149" i="1" s="1"/>
  <c r="K13" i="1"/>
  <c r="L13" i="1" s="1"/>
  <c r="M13" i="1" s="1"/>
  <c r="N13" i="1" s="1"/>
  <c r="O13" i="1" s="1"/>
  <c r="K270" i="1"/>
  <c r="L270" i="1" s="1"/>
  <c r="M270" i="1" s="1"/>
  <c r="N270" i="1" s="1"/>
  <c r="O270" i="1" s="1"/>
  <c r="K246" i="1"/>
  <c r="L246" i="1" s="1"/>
  <c r="M246" i="1" s="1"/>
  <c r="N246" i="1" s="1"/>
  <c r="O246" i="1" s="1"/>
  <c r="K87" i="1"/>
  <c r="L87" i="1" s="1"/>
  <c r="M87" i="1" s="1"/>
  <c r="N87" i="1" s="1"/>
  <c r="O87" i="1" s="1"/>
  <c r="K197" i="1"/>
  <c r="L197" i="1" s="1"/>
  <c r="M197" i="1" s="1"/>
  <c r="N197" i="1" s="1"/>
  <c r="O197" i="1" s="1"/>
  <c r="K72" i="1"/>
  <c r="L72" i="1" s="1"/>
  <c r="M72" i="1" s="1"/>
  <c r="N72" i="1" s="1"/>
  <c r="O72" i="1" s="1"/>
  <c r="K264" i="1"/>
  <c r="L264" i="1" s="1"/>
  <c r="M264" i="1" s="1"/>
  <c r="N264" i="1" s="1"/>
  <c r="O264" i="1" s="1"/>
  <c r="K204" i="1"/>
  <c r="L204" i="1" s="1"/>
  <c r="M204" i="1" s="1"/>
  <c r="N204" i="1" s="1"/>
  <c r="O204" i="1" s="1"/>
  <c r="K184" i="1"/>
  <c r="L184" i="1" s="1"/>
  <c r="M184" i="1" s="1"/>
  <c r="N184" i="1" s="1"/>
  <c r="O184" i="1" s="1"/>
  <c r="K201" i="1"/>
  <c r="L201" i="1" s="1"/>
  <c r="M201" i="1" s="1"/>
  <c r="N201" i="1" s="1"/>
  <c r="O201" i="1" s="1"/>
  <c r="K276" i="1"/>
  <c r="L276" i="1" s="1"/>
  <c r="M276" i="1" s="1"/>
  <c r="N276" i="1" s="1"/>
  <c r="O276" i="1" s="1"/>
  <c r="K303" i="1"/>
  <c r="L303" i="1" s="1"/>
  <c r="M303" i="1" s="1"/>
  <c r="N303" i="1" s="1"/>
  <c r="O303" i="1" s="1"/>
  <c r="K239" i="1"/>
  <c r="L239" i="1" s="1"/>
  <c r="M239" i="1" s="1"/>
  <c r="N239" i="1" s="1"/>
  <c r="O239" i="1" s="1"/>
  <c r="K181" i="1"/>
  <c r="L181" i="1" s="1"/>
  <c r="M181" i="1" s="1"/>
  <c r="N181" i="1" s="1"/>
  <c r="O181" i="1" s="1"/>
  <c r="K348" i="1"/>
  <c r="L348" i="1" s="1"/>
  <c r="M348" i="1" s="1"/>
  <c r="N348" i="1" s="1"/>
  <c r="O348" i="1" s="1"/>
  <c r="K307" i="1"/>
  <c r="L307" i="1" s="1"/>
  <c r="M307" i="1" s="1"/>
  <c r="N307" i="1" s="1"/>
  <c r="O307" i="1" s="1"/>
  <c r="K308" i="1"/>
  <c r="L308" i="1" s="1"/>
  <c r="M308" i="1" s="1"/>
  <c r="N308" i="1" s="1"/>
  <c r="O308" i="1" s="1"/>
  <c r="K92" i="1"/>
  <c r="L92" i="1" s="1"/>
  <c r="M92" i="1" s="1"/>
  <c r="N92" i="1" s="1"/>
  <c r="O92" i="1" s="1"/>
  <c r="K43" i="1"/>
  <c r="L43" i="1" s="1"/>
  <c r="M43" i="1" s="1"/>
  <c r="N43" i="1" s="1"/>
  <c r="O43" i="1" s="1"/>
  <c r="K122" i="1"/>
  <c r="L122" i="1" s="1"/>
  <c r="M122" i="1" s="1"/>
  <c r="N122" i="1" s="1"/>
  <c r="O122" i="1" s="1"/>
  <c r="K182" i="1"/>
  <c r="L182" i="1" s="1"/>
  <c r="M182" i="1" s="1"/>
  <c r="N182" i="1" s="1"/>
  <c r="O182" i="1" s="1"/>
  <c r="K36" i="1"/>
  <c r="L36" i="1" s="1"/>
  <c r="M36" i="1" s="1"/>
  <c r="N36" i="1" s="1"/>
  <c r="O36" i="1" s="1"/>
  <c r="K86" i="1"/>
  <c r="L86" i="1" s="1"/>
  <c r="M86" i="1" s="1"/>
  <c r="N86" i="1" s="1"/>
  <c r="O86" i="1" s="1"/>
  <c r="K309" i="1"/>
  <c r="L309" i="1" s="1"/>
  <c r="M309" i="1" s="1"/>
  <c r="N309" i="1" s="1"/>
  <c r="O309" i="1" s="1"/>
  <c r="K352" i="1"/>
  <c r="L352" i="1" s="1"/>
  <c r="M352" i="1" s="1"/>
  <c r="N352" i="1" s="1"/>
  <c r="O352" i="1" s="1"/>
  <c r="K233" i="1"/>
  <c r="L233" i="1" s="1"/>
  <c r="M233" i="1" s="1"/>
  <c r="N233" i="1" s="1"/>
  <c r="O233" i="1" s="1"/>
  <c r="K113" i="1"/>
  <c r="L113" i="1" s="1"/>
  <c r="M113" i="1" s="1"/>
  <c r="N113" i="1" s="1"/>
  <c r="O113" i="1" s="1"/>
  <c r="K316" i="1"/>
  <c r="L316" i="1" s="1"/>
  <c r="M316" i="1" s="1"/>
  <c r="N316" i="1" s="1"/>
  <c r="O316" i="1" s="1"/>
  <c r="K157" i="1"/>
  <c r="L157" i="1" s="1"/>
  <c r="M157" i="1" s="1"/>
  <c r="N157" i="1" s="1"/>
  <c r="O157" i="1" s="1"/>
  <c r="K89" i="1"/>
  <c r="L89" i="1" s="1"/>
  <c r="M89" i="1" s="1"/>
  <c r="N89" i="1" s="1"/>
  <c r="O89" i="1" s="1"/>
  <c r="K244" i="1"/>
  <c r="L244" i="1" s="1"/>
  <c r="M244" i="1" s="1"/>
  <c r="N244" i="1" s="1"/>
  <c r="O244" i="1" s="1"/>
  <c r="K257" i="1"/>
  <c r="L257" i="1" s="1"/>
  <c r="M257" i="1" s="1"/>
  <c r="N257" i="1" s="1"/>
  <c r="O257" i="1" s="1"/>
  <c r="K67" i="1"/>
  <c r="L67" i="1" s="1"/>
  <c r="M67" i="1" s="1"/>
  <c r="N67" i="1" s="1"/>
  <c r="O67" i="1" s="1"/>
  <c r="K27" i="1"/>
  <c r="L27" i="1" s="1"/>
  <c r="M27" i="1" s="1"/>
  <c r="N27" i="1" s="1"/>
  <c r="O27" i="1" s="1"/>
  <c r="K116" i="1"/>
  <c r="L116" i="1" s="1"/>
  <c r="M116" i="1" s="1"/>
  <c r="N116" i="1" s="1"/>
  <c r="O116" i="1" s="1"/>
  <c r="K242" i="1"/>
  <c r="L242" i="1" s="1"/>
  <c r="M242" i="1" s="1"/>
  <c r="N242" i="1" s="1"/>
  <c r="O242" i="1" s="1"/>
  <c r="K252" i="1"/>
  <c r="L252" i="1" s="1"/>
  <c r="M252" i="1" s="1"/>
  <c r="N252" i="1" s="1"/>
  <c r="O252" i="1" s="1"/>
  <c r="K342" i="1"/>
  <c r="L342" i="1" s="1"/>
  <c r="M342" i="1" s="1"/>
  <c r="N342" i="1" s="1"/>
  <c r="O342" i="1" s="1"/>
  <c r="K314" i="1"/>
  <c r="L314" i="1" s="1"/>
  <c r="M314" i="1" s="1"/>
  <c r="N314" i="1" s="1"/>
  <c r="O314" i="1" s="1"/>
  <c r="K295" i="1"/>
  <c r="L295" i="1" s="1"/>
  <c r="M295" i="1" s="1"/>
  <c r="N295" i="1" s="1"/>
  <c r="O295" i="1" s="1"/>
  <c r="M7" i="1"/>
  <c r="L364" i="1" l="1"/>
  <c r="N7" i="1"/>
  <c r="M364" i="1"/>
  <c r="O7" i="1" l="1"/>
  <c r="N364" i="1"/>
  <c r="O364" i="1" s="1"/>
  <c r="P364" i="1" l="1"/>
  <c r="P60" i="1"/>
  <c r="P37" i="1"/>
  <c r="P79" i="1"/>
  <c r="P178" i="1"/>
  <c r="P154" i="1"/>
  <c r="P206" i="1"/>
  <c r="P19" i="1"/>
  <c r="P229" i="1"/>
  <c r="P15" i="1"/>
  <c r="P189" i="1"/>
  <c r="P329" i="1"/>
  <c r="P22" i="1"/>
  <c r="P249" i="1"/>
  <c r="P76" i="1"/>
  <c r="P41" i="1"/>
  <c r="P261" i="1"/>
  <c r="P103" i="1"/>
  <c r="P306" i="1"/>
  <c r="P228" i="1"/>
  <c r="P355" i="1"/>
  <c r="P172" i="1"/>
  <c r="P322" i="1"/>
  <c r="P38" i="1"/>
  <c r="P335" i="1"/>
  <c r="P294" i="1"/>
  <c r="P50" i="1"/>
  <c r="P177" i="1"/>
  <c r="P255" i="1"/>
  <c r="P100" i="1"/>
  <c r="P205" i="1"/>
  <c r="P21" i="1"/>
  <c r="P354" i="1"/>
  <c r="P35" i="1"/>
  <c r="P18" i="1"/>
  <c r="P91" i="1"/>
  <c r="P96" i="1"/>
  <c r="P358" i="1"/>
  <c r="P138" i="1"/>
  <c r="P23" i="1"/>
  <c r="P197" i="1"/>
  <c r="P239" i="1"/>
  <c r="P182" i="1"/>
  <c r="P157" i="1"/>
  <c r="P252" i="1"/>
  <c r="P174" i="1"/>
  <c r="P81" i="1"/>
  <c r="P227" i="1"/>
  <c r="P188" i="1"/>
  <c r="P291" i="1"/>
  <c r="P83" i="1"/>
  <c r="P301" i="1"/>
  <c r="P203" i="1"/>
  <c r="P190" i="1"/>
  <c r="P68" i="1"/>
  <c r="P344" i="1"/>
  <c r="P104" i="1"/>
  <c r="P311" i="1"/>
  <c r="P208" i="1"/>
  <c r="P212" i="1"/>
  <c r="P308" i="1"/>
  <c r="P126" i="1"/>
  <c r="P139" i="1"/>
  <c r="P357" i="1"/>
  <c r="P305" i="1"/>
  <c r="P14" i="1"/>
  <c r="P93" i="1"/>
  <c r="P286" i="1"/>
  <c r="P312" i="1"/>
  <c r="P28" i="1"/>
  <c r="P78" i="1"/>
  <c r="P191" i="1"/>
  <c r="P304" i="1"/>
  <c r="P281" i="1"/>
  <c r="P132" i="1"/>
  <c r="P169" i="1"/>
  <c r="P180" i="1"/>
  <c r="P112" i="1"/>
  <c r="P131" i="1"/>
  <c r="P74" i="1"/>
  <c r="P349" i="1"/>
  <c r="P95" i="1"/>
  <c r="P109" i="1"/>
  <c r="P130" i="1"/>
  <c r="P262" i="1"/>
  <c r="P214" i="1"/>
  <c r="P17" i="1"/>
  <c r="P73" i="1"/>
  <c r="P220" i="1"/>
  <c r="P147" i="1"/>
  <c r="P213" i="1"/>
  <c r="P173" i="1"/>
  <c r="P267" i="1"/>
  <c r="P142" i="1"/>
  <c r="P10" i="1"/>
  <c r="P33" i="1"/>
  <c r="P124" i="1"/>
  <c r="P162" i="1"/>
  <c r="P165" i="1"/>
  <c r="P186" i="1"/>
  <c r="P72" i="1"/>
  <c r="P181" i="1"/>
  <c r="P36" i="1"/>
  <c r="P89" i="1"/>
  <c r="P342" i="1"/>
  <c r="P134" i="1"/>
  <c r="P77" i="1"/>
  <c r="P195" i="1"/>
  <c r="P315" i="1"/>
  <c r="P271" i="1"/>
  <c r="P75" i="1"/>
  <c r="P337" i="1"/>
  <c r="P53" i="1"/>
  <c r="P198" i="1"/>
  <c r="P235" i="1"/>
  <c r="P13" i="1"/>
  <c r="P67" i="1"/>
  <c r="P209" i="1"/>
  <c r="P260" i="1"/>
  <c r="P143" i="1"/>
  <c r="P241" i="1"/>
  <c r="P82" i="1"/>
  <c r="P318" i="1"/>
  <c r="P70" i="1"/>
  <c r="P121" i="1"/>
  <c r="P44" i="1"/>
  <c r="P65" i="1"/>
  <c r="P245" i="1"/>
  <c r="P290" i="1"/>
  <c r="P46" i="1"/>
  <c r="P106" i="1"/>
  <c r="P101" i="1"/>
  <c r="P334" i="1"/>
  <c r="P128" i="1"/>
  <c r="P292" i="1"/>
  <c r="P52" i="1"/>
  <c r="P164" i="1"/>
  <c r="P42" i="1"/>
  <c r="P90" i="1"/>
  <c r="P24" i="1"/>
  <c r="P187" i="1"/>
  <c r="P333" i="1"/>
  <c r="P26" i="1"/>
  <c r="P343" i="1"/>
  <c r="P16" i="1"/>
  <c r="P29" i="1"/>
  <c r="P105" i="1"/>
  <c r="P299" i="1"/>
  <c r="P346" i="1"/>
  <c r="P296" i="1"/>
  <c r="P347" i="1"/>
  <c r="P88" i="1"/>
  <c r="P330" i="1"/>
  <c r="P269" i="1"/>
  <c r="P361" i="1"/>
  <c r="P84" i="1"/>
  <c r="P114" i="1"/>
  <c r="P264" i="1"/>
  <c r="P348" i="1"/>
  <c r="P86" i="1"/>
  <c r="P244" i="1"/>
  <c r="P314" i="1"/>
  <c r="P336" i="1"/>
  <c r="P140" i="1"/>
  <c r="P359" i="1"/>
  <c r="P217" i="1"/>
  <c r="P352" i="1"/>
  <c r="P160" i="1"/>
  <c r="P310" i="1"/>
  <c r="P80" i="1"/>
  <c r="P327" i="1"/>
  <c r="P325" i="1"/>
  <c r="P8" i="1"/>
  <c r="P127" i="1"/>
  <c r="P40" i="1"/>
  <c r="P99" i="1"/>
  <c r="P115" i="1"/>
  <c r="P159" i="1"/>
  <c r="P9" i="1"/>
  <c r="P240" i="1"/>
  <c r="P225" i="1"/>
  <c r="P125" i="1"/>
  <c r="P247" i="1"/>
  <c r="P275" i="1"/>
  <c r="P150" i="1"/>
  <c r="P148" i="1"/>
  <c r="P285" i="1"/>
  <c r="P319" i="1"/>
  <c r="P231" i="1"/>
  <c r="P32" i="1"/>
  <c r="P274" i="1"/>
  <c r="P328" i="1"/>
  <c r="P61" i="1"/>
  <c r="P123" i="1"/>
  <c r="P120" i="1"/>
  <c r="P320" i="1"/>
  <c r="P45" i="1"/>
  <c r="P39" i="1"/>
  <c r="P155" i="1"/>
  <c r="P12" i="1"/>
  <c r="P196" i="1"/>
  <c r="P266" i="1"/>
  <c r="P287" i="1"/>
  <c r="P302" i="1"/>
  <c r="P362" i="1"/>
  <c r="P55" i="1"/>
  <c r="P149" i="1"/>
  <c r="P204" i="1"/>
  <c r="P307" i="1"/>
  <c r="P309" i="1"/>
  <c r="P257" i="1"/>
  <c r="P295" i="1"/>
  <c r="P226" i="1"/>
  <c r="P216" i="1"/>
  <c r="P248" i="1"/>
  <c r="P49" i="1"/>
  <c r="P341" i="1"/>
  <c r="P223" i="1"/>
  <c r="P110" i="1"/>
  <c r="P133" i="1"/>
  <c r="P222" i="1"/>
  <c r="P58" i="1"/>
  <c r="P184" i="1"/>
  <c r="P277" i="1"/>
  <c r="P168" i="1"/>
  <c r="P171" i="1"/>
  <c r="P282" i="1"/>
  <c r="P94" i="1"/>
  <c r="P332" i="1"/>
  <c r="P251" i="1"/>
  <c r="P97" i="1"/>
  <c r="P144" i="1"/>
  <c r="P136" i="1"/>
  <c r="P47" i="1"/>
  <c r="P215" i="1"/>
  <c r="P272" i="1"/>
  <c r="P163" i="1"/>
  <c r="P265" i="1"/>
  <c r="P98" i="1"/>
  <c r="P176" i="1"/>
  <c r="P161" i="1"/>
  <c r="P221" i="1"/>
  <c r="P218" i="1"/>
  <c r="P199" i="1"/>
  <c r="P356" i="1"/>
  <c r="P288" i="1"/>
  <c r="P351" i="1"/>
  <c r="P57" i="1"/>
  <c r="P152" i="1"/>
  <c r="P273" i="1"/>
  <c r="P64" i="1"/>
  <c r="P345" i="1"/>
  <c r="P284" i="1"/>
  <c r="P158" i="1"/>
  <c r="P145" i="1"/>
  <c r="P297" i="1"/>
  <c r="P234" i="1"/>
  <c r="P317" i="1"/>
  <c r="P146" i="1"/>
  <c r="P350" i="1"/>
  <c r="P118" i="1"/>
  <c r="P207" i="1"/>
  <c r="P268" i="1"/>
  <c r="P270" i="1"/>
  <c r="P201" i="1"/>
  <c r="P92" i="1"/>
  <c r="P233" i="1"/>
  <c r="P27" i="1"/>
  <c r="P238" i="1"/>
  <c r="P108" i="1"/>
  <c r="P85" i="1"/>
  <c r="P56" i="1"/>
  <c r="P298" i="1"/>
  <c r="P183" i="1"/>
  <c r="P210" i="1"/>
  <c r="P69" i="1"/>
  <c r="P256" i="1"/>
  <c r="P232" i="1"/>
  <c r="P279" i="1"/>
  <c r="P224" i="1"/>
  <c r="P263" i="1"/>
  <c r="P153" i="1"/>
  <c r="P331" i="1"/>
  <c r="P111" i="1"/>
  <c r="P34" i="1"/>
  <c r="P59" i="1"/>
  <c r="P338" i="1"/>
  <c r="P254" i="1"/>
  <c r="P250" i="1"/>
  <c r="P137" i="1"/>
  <c r="P340" i="1"/>
  <c r="P170" i="1"/>
  <c r="P192" i="1"/>
  <c r="P71" i="1"/>
  <c r="P51" i="1"/>
  <c r="P259" i="1"/>
  <c r="P293" i="1"/>
  <c r="P219" i="1"/>
  <c r="P243" i="1"/>
  <c r="P200" i="1"/>
  <c r="P48" i="1"/>
  <c r="P179" i="1"/>
  <c r="P63" i="1"/>
  <c r="P323" i="1"/>
  <c r="P166" i="1"/>
  <c r="P175" i="1"/>
  <c r="P258" i="1"/>
  <c r="P246" i="1"/>
  <c r="P276" i="1"/>
  <c r="P20" i="1"/>
  <c r="P289" i="1"/>
  <c r="P62" i="1"/>
  <c r="P66" i="1"/>
  <c r="P237" i="1"/>
  <c r="P253" i="1"/>
  <c r="P242" i="1"/>
  <c r="P141" i="1"/>
  <c r="P167" i="1"/>
  <c r="P119" i="1"/>
  <c r="P151" i="1"/>
  <c r="P300" i="1"/>
  <c r="P87" i="1"/>
  <c r="P102" i="1"/>
  <c r="P129" i="1"/>
  <c r="P280" i="1"/>
  <c r="P211" i="1"/>
  <c r="P321" i="1"/>
  <c r="P326" i="1"/>
  <c r="P339" i="1"/>
  <c r="P303" i="1"/>
  <c r="P30" i="1"/>
  <c r="P360" i="1"/>
  <c r="P11" i="1"/>
  <c r="P122" i="1"/>
  <c r="P202" i="1"/>
  <c r="P278" i="1"/>
  <c r="P194" i="1"/>
  <c r="P116" i="1"/>
  <c r="P107" i="1"/>
  <c r="P230" i="1"/>
  <c r="P324" i="1"/>
  <c r="P135" i="1"/>
  <c r="P185" i="1"/>
  <c r="P43" i="1"/>
  <c r="P54" i="1"/>
  <c r="P156" i="1"/>
  <c r="P283" i="1"/>
  <c r="P236" i="1"/>
  <c r="P31" i="1"/>
  <c r="P353" i="1"/>
  <c r="P117" i="1"/>
  <c r="P313" i="1"/>
  <c r="P113" i="1"/>
  <c r="P25" i="1"/>
  <c r="P316" i="1"/>
  <c r="P193" i="1"/>
  <c r="P7" i="1"/>
</calcChain>
</file>

<file path=xl/sharedStrings.xml><?xml version="1.0" encoding="utf-8"?>
<sst xmlns="http://schemas.openxmlformats.org/spreadsheetml/2006/main" count="498" uniqueCount="448">
  <si>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</si>
  <si>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</si>
  <si>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</si>
  <si>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</si>
  <si>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</si>
  <si>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</si>
  <si>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</si>
  <si>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</si>
  <si>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</si>
  <si>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</si>
  <si>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</si>
  <si>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</si>
  <si>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</si>
  <si>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</si>
  <si>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</si>
  <si>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</si>
  <si>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</si>
  <si>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</si>
  <si>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</si>
  <si>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</si>
  <si>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</si>
  <si>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</si>
  <si>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</si>
  <si>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</si>
  <si>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</si>
  <si>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</si>
  <si>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</si>
  <si>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</si>
  <si>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</si>
  <si>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</si>
  <si>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</si>
  <si>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</si>
  <si>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</si>
  <si>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</si>
  <si>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</si>
  <si>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</si>
  <si>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</si>
  <si>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</si>
  <si>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</si>
  <si>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</si>
  <si>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</si>
  <si>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</si>
  <si>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</si>
  <si>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</si>
  <si>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</si>
  <si>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</si>
  <si>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</si>
  <si>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</si>
  <si>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</si>
  <si>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</si>
  <si>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</si>
  <si>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</si>
  <si>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</si>
  <si>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</si>
  <si>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</si>
  <si>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</si>
  <si>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</si>
  <si>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</si>
  <si>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</si>
  <si>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</si>
  <si>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</si>
  <si>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</si>
  <si>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</si>
  <si>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</si>
  <si>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</si>
  <si>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</si>
  <si>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</si>
  <si>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</si>
  <si>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</si>
  <si>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</si>
  <si>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</si>
  <si>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</si>
  <si>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</si>
  <si>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</si>
  <si>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</si>
  <si>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</si>
  <si>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</si>
  <si>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</si>
  <si>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</si>
  <si>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</si>
  <si>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</si>
  <si>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</si>
  <si>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</si>
  <si>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</si>
  <si>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</si>
  <si>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</si>
  <si>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</si>
  <si>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</si>
  <si>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</si>
  <si>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</si>
  <si>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</si>
  <si>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</si>
  <si>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</si>
  <si>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</si>
  <si>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</si>
  <si>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</si>
  <si>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</si>
  <si>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</si>
  <si>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</si>
  <si>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</si>
  <si>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</si>
  <si>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</si>
  <si>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</si>
  <si>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</si>
  <si>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</si>
  <si>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</si>
  <si>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</si>
  <si>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</si>
  <si>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</si>
  <si>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</si>
  <si>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</si>
  <si>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</si>
  <si>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</si>
  <si>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</si>
  <si>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</si>
  <si>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</si>
  <si>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</si>
  <si>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</si>
  <si>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</si>
  <si>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</si>
  <si>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</si>
  <si>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</si>
  <si>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</si>
  <si>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</si>
  <si>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</si>
  <si>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</si>
  <si>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</si>
  <si>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</si>
  <si>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</si>
  <si>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</si>
  <si>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</si>
  <si>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</si>
  <si>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</si>
  <si>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</si>
  <si>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</si>
  <si>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</si>
  <si>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</si>
  <si>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</si>
  <si>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</si>
  <si>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</si>
  <si>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</si>
  <si>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</si>
  <si>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</si>
  <si>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</si>
  <si>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</si>
  <si>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</si>
  <si>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</si>
  <si>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</si>
  <si>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</si>
  <si>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</si>
  <si>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</si>
  <si>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</si>
  <si>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</si>
  <si>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</si>
  <si>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</si>
  <si>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</si>
  <si>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</si>
  <si>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</si>
  <si>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</si>
  <si>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</si>
  <si>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</si>
  <si>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</si>
  <si>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</si>
  <si>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</si>
  <si>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</si>
  <si>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</si>
  <si>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</si>
  <si>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</si>
  <si>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</si>
  <si>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</si>
  <si>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</si>
  <si>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</si>
  <si>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</si>
  <si>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</si>
  <si>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</si>
  <si>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</si>
  <si>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</si>
  <si>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</si>
  <si>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</si>
  <si>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</si>
  <si>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</si>
  <si>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</si>
  <si>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</si>
  <si>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</si>
  <si>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</si>
  <si>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</si>
  <si>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</si>
  <si>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</si>
  <si>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</si>
  <si>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</si>
  <si>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</si>
  <si>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</si>
  <si>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</si>
  <si>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</si>
  <si>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</si>
  <si>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</si>
  <si>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</si>
  <si>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</si>
  <si>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</si>
  <si>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</si>
  <si>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</si>
  <si>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</si>
  <si>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</si>
  <si>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</si>
  <si>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</si>
  <si>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</si>
  <si>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</si>
  <si>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</si>
  <si>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</si>
  <si>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</si>
  <si>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</si>
  <si>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</si>
  <si>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</si>
  <si>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</si>
  <si>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</si>
  <si>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</si>
  <si>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</si>
  <si>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</si>
  <si>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</si>
  <si>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</si>
  <si>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</si>
  <si>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</si>
  <si>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</si>
  <si>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</si>
  <si>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</si>
  <si>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</si>
  <si>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</si>
  <si>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</si>
  <si>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</si>
  <si>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</si>
  <si>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</si>
  <si>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</si>
  <si>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</si>
  <si>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</si>
  <si>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</si>
  <si>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</si>
  <si>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</si>
  <si>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</si>
  <si>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</si>
  <si>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</si>
  <si>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</si>
  <si>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</si>
  <si>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</si>
  <si>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</si>
  <si>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</si>
  <si>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</si>
  <si>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</si>
  <si>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</si>
  <si>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</si>
  <si>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</si>
  <si>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</si>
  <si>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</si>
  <si>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</si>
  <si>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</si>
  <si>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</si>
  <si>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</si>
  <si>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</si>
  <si>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</si>
  <si>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</si>
  <si>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</si>
  <si>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</si>
  <si>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</si>
  <si>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</si>
  <si>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</si>
  <si>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</si>
  <si>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</si>
  <si>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</si>
  <si>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</si>
  <si>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</si>
  <si>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</si>
  <si>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</si>
  <si>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</si>
  <si>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</si>
  <si>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</si>
  <si>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</si>
  <si>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</si>
  <si>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</si>
  <si>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</si>
  <si>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</si>
  <si>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</si>
  <si>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</si>
  <si>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</si>
  <si>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</si>
  <si>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</si>
  <si>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</si>
  <si>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</si>
  <si>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</si>
  <si>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</si>
  <si>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</si>
  <si>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</si>
  <si>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</si>
  <si>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</si>
  <si>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</si>
  <si>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</si>
  <si>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</si>
  <si>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</si>
  <si>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</si>
  <si>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</si>
  <si>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</si>
  <si>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</si>
  <si>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</si>
  <si>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</si>
  <si>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</si>
  <si>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</si>
  <si>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</si>
  <si>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</si>
  <si>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</si>
  <si>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</si>
  <si>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</si>
  <si>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</si>
  <si>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</si>
  <si>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</si>
  <si>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</si>
  <si>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</si>
  <si>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</si>
  <si>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</si>
  <si>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</si>
  <si>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</si>
  <si>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</si>
  <si>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</si>
  <si>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</si>
  <si>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</si>
  <si>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</si>
  <si>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</si>
  <si>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</si>
  <si>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</si>
  <si>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</si>
  <si>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</si>
  <si>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</si>
  <si>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</si>
  <si>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</si>
  <si>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</si>
  <si>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</si>
  <si>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</si>
  <si>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</si>
  <si>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</si>
  <si>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</si>
  <si>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</si>
  <si>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</si>
  <si>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</si>
  <si>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</si>
  <si>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</si>
  <si>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</si>
  <si>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</si>
  <si>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</si>
  <si>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</si>
  <si>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</si>
  <si>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</si>
  <si>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</si>
  <si>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</si>
  <si>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</si>
  <si>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</si>
  <si>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</si>
  <si>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</si>
  <si>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</si>
  <si>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</si>
  <si>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</si>
  <si>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</si>
  <si>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</si>
  <si>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</si>
  <si>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</si>
  <si>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</si>
  <si>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</si>
  <si>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</si>
  <si>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</si>
  <si>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</si>
  <si>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</si>
  <si>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</si>
  <si>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</si>
  <si>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</si>
  <si>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</si>
  <si>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</si>
  <si>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</si>
  <si>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</si>
  <si>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</si>
  <si>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</si>
  <si>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</si>
  <si>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</si>
  <si>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</si>
  <si>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</si>
  <si>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</si>
  <si>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</si>
  <si>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</si>
  <si>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</si>
  <si>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</si>
  <si>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</si>
  <si>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</si>
  <si>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</si>
  <si>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</si>
  <si>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</si>
  <si>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</si>
  <si>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</si>
  <si>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</si>
  <si>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</si>
  <si>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</si>
  <si>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</si>
  <si>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</si>
  <si>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</si>
  <si>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</si>
  <si>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</si>
  <si>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</si>
  <si>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</si>
  <si>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</si>
  <si>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</si>
  <si>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</si>
  <si>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</si>
  <si>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</si>
  <si>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</si>
  <si>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</si>
  <si>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</si>
  <si>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</si>
  <si>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</si>
  <si>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</si>
  <si>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</si>
  <si>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</si>
  <si>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</si>
  <si>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</si>
  <si>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</si>
  <si>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</si>
  <si>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</si>
  <si>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</si>
  <si>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</si>
  <si>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</si>
  <si>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</si>
  <si>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</si>
  <si>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</si>
  <si>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</si>
  <si>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</si>
  <si>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</si>
  <si>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</si>
  <si>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</si>
  <si>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</si>
  <si>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</si>
  <si>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</si>
  <si>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</si>
  <si>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</si>
  <si>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</si>
  <si>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</si>
  <si>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</si>
  <si>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</si>
  <si>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</si>
  <si>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</si>
  <si>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</si>
  <si>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</si>
  <si>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 xml:space="preserve">    </t>
  </si>
  <si>
    <t>Jan-des</t>
  </si>
  <si>
    <t>Utbetales/trekkes ved 2. termin rammetilskudd i februar 2024</t>
  </si>
  <si>
    <t>Jan-Des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</si>
</sst>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  <numFmt numFmtId="176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164" fontId="0" fillId="0" borderId="4" xfId="0" applyNumberFormat="1" applyBorder="1"/>
    <xf numFmtId="167" fontId="6" fillId="0" borderId="0" xfId="5" applyNumberFormat="1" applyFont="1" applyFill="1" applyBorder="1"/>
    <xf numFmtId="164" fontId="1" fillId="0" borderId="0" xfId="0" applyNumberFormat="1" applyFont="1" applyAlignment="1">
      <alignment horizontal="center"/>
    </xf>
    <xf numFmtId="10" fontId="6" fillId="0" borderId="0" xfId="5" applyNumberFormat="1" applyFont="1" applyBorder="1"/>
    <xf numFmtId="164" fontId="19" fillId="0" borderId="0" xfId="5" applyNumberFormat="1" applyFont="1"/>
    <xf numFmtId="3" fontId="28" fillId="0" borderId="0" xfId="0" applyNumberFormat="1" applyFont="1"/>
    <xf numFmtId="168" fontId="24" fillId="0" borderId="0" xfId="1" applyNumberFormat="1" applyFont="1" applyFill="1" applyBorder="1"/>
    <xf numFmtId="3" fontId="0" fillId="0" borderId="0" xfId="0" applyNumberFormat="1" applyFill="1"/>
    <xf numFmtId="9" fontId="28" fillId="0" borderId="0" xfId="5" applyFont="1" applyFill="1"/>
    <xf numFmtId="3" fontId="24" fillId="0" borderId="0" xfId="2" applyNumberFormat="1" applyFont="1" applyFill="1"/>
    <xf numFmtId="164" fontId="24" fillId="0" borderId="0" xfId="1" applyNumberFormat="1" applyFont="1" applyFill="1"/>
    <xf numFmtId="164" fontId="28" fillId="0" borderId="0" xfId="0" applyNumberFormat="1" applyFont="1" applyFill="1"/>
    <xf numFmtId="170" fontId="0" fillId="0" borderId="0" xfId="0" applyNumberFormat="1" applyFill="1"/>
    <xf numFmtId="0" fontId="0" fillId="0" borderId="0" xfId="0" applyFill="1"/>
    <xf numFmtId="3" fontId="45" fillId="0" borderId="0" xfId="7" applyNumberFormat="1" applyFont="1" applyAlignment="1">
      <alignment horizontal="right" indent="1"/>
    </xf>
    <xf numFmtId="176" fontId="1" fillId="0" borderId="0" xfId="1" applyNumberFormat="1" applyFont="1"/>
    <xf numFmtId="3" fontId="6" fillId="0" borderId="3" xfId="11" applyNumberFormat="1" applyFont="1" applyFill="1" applyBorder="1"/>
    <xf numFmtId="164" fontId="19" fillId="0" borderId="14" xfId="1" applyNumberFormat="1" applyFon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0.84190126259980269</c:v>
                </c:pt>
                <c:pt idx="1">
                  <c:v>0.91978229233353237</c:v>
                </c:pt>
                <c:pt idx="2">
                  <c:v>0.95128822979599381</c:v>
                </c:pt>
                <c:pt idx="3">
                  <c:v>0.84836708796129845</c:v>
                </c:pt>
                <c:pt idx="4">
                  <c:v>0.96776976877650511</c:v>
                </c:pt>
                <c:pt idx="5">
                  <c:v>0.953301957567808</c:v>
                </c:pt>
                <c:pt idx="6">
                  <c:v>0.90027168880709418</c:v>
                </c:pt>
                <c:pt idx="7">
                  <c:v>0.73885309639449348</c:v>
                </c:pt>
                <c:pt idx="8">
                  <c:v>0.81965954810887276</c:v>
                </c:pt>
                <c:pt idx="9">
                  <c:v>0.8915168168968427</c:v>
                </c:pt>
                <c:pt idx="10">
                  <c:v>0.75807640721327596</c:v>
                </c:pt>
                <c:pt idx="11">
                  <c:v>0.76663935236820047</c:v>
                </c:pt>
                <c:pt idx="12">
                  <c:v>0.87676928109217889</c:v>
                </c:pt>
                <c:pt idx="13">
                  <c:v>0.86856698498666829</c:v>
                </c:pt>
                <c:pt idx="14">
                  <c:v>0.89350938524537127</c:v>
                </c:pt>
                <c:pt idx="15">
                  <c:v>0.84205780182195511</c:v>
                </c:pt>
                <c:pt idx="16">
                  <c:v>0.88537338651817343</c:v>
                </c:pt>
                <c:pt idx="17">
                  <c:v>0.73070095611750774</c:v>
                </c:pt>
                <c:pt idx="18">
                  <c:v>0.76164930639298933</c:v>
                </c:pt>
                <c:pt idx="19">
                  <c:v>0.94468347164412048</c:v>
                </c:pt>
                <c:pt idx="20">
                  <c:v>0.8078356609734485</c:v>
                </c:pt>
                <c:pt idx="21">
                  <c:v>0.79446546558273667</c:v>
                </c:pt>
                <c:pt idx="22">
                  <c:v>0.85797402659322297</c:v>
                </c:pt>
                <c:pt idx="23">
                  <c:v>0.74826442009664884</c:v>
                </c:pt>
                <c:pt idx="24">
                  <c:v>0.93657139812917223</c:v>
                </c:pt>
                <c:pt idx="25">
                  <c:v>0.78638431209451976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0.94365079064416213</c:v>
                </c:pt>
                <c:pt idx="1">
                  <c:v>0.95446956120238757</c:v>
                </c:pt>
                <c:pt idx="2">
                  <c:v>0.96707193618737231</c:v>
                </c:pt>
                <c:pt idx="3">
                  <c:v>0.94397408191223675</c:v>
                </c:pt>
                <c:pt idx="4">
                  <c:v>0.96279894336986116</c:v>
                </c:pt>
                <c:pt idx="5">
                  <c:v>0.96787742729609794</c:v>
                </c:pt>
                <c:pt idx="6">
                  <c:v>0.94666531979181234</c:v>
                </c:pt>
                <c:pt idx="7">
                  <c:v>0.9384983823338966</c:v>
                </c:pt>
                <c:pt idx="8">
                  <c:v>0.94253870491961567</c:v>
                </c:pt>
                <c:pt idx="9">
                  <c:v>0.94613156835901413</c:v>
                </c:pt>
                <c:pt idx="10">
                  <c:v>0.93945954787483588</c:v>
                </c:pt>
                <c:pt idx="11">
                  <c:v>0.93988769513258186</c:v>
                </c:pt>
                <c:pt idx="12">
                  <c:v>0.94539419156878091</c:v>
                </c:pt>
                <c:pt idx="13">
                  <c:v>0.94498407676350538</c:v>
                </c:pt>
                <c:pt idx="14">
                  <c:v>0.94623119677644052</c:v>
                </c:pt>
                <c:pt idx="15">
                  <c:v>0.94365861760526948</c:v>
                </c:pt>
                <c:pt idx="16">
                  <c:v>0.94582439684008068</c:v>
                </c:pt>
                <c:pt idx="17">
                  <c:v>0.93809077532004737</c:v>
                </c:pt>
                <c:pt idx="18">
                  <c:v>0.93963819283382144</c:v>
                </c:pt>
                <c:pt idx="19">
                  <c:v>0.96443003292662255</c:v>
                </c:pt>
                <c:pt idx="20">
                  <c:v>0.94194751056284443</c:v>
                </c:pt>
                <c:pt idx="21">
                  <c:v>0.94127900079330884</c:v>
                </c:pt>
                <c:pt idx="22">
                  <c:v>0.94445442884383302</c:v>
                </c:pt>
                <c:pt idx="23">
                  <c:v>0.93896894851900425</c:v>
                </c:pt>
                <c:pt idx="24">
                  <c:v>0.96118520352064363</c:v>
                </c:pt>
                <c:pt idx="25">
                  <c:v>0.94087494311889797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0.94713042339288833</c:v>
                </c:pt>
                <c:pt idx="1">
                  <c:v>0.86421280667254319</c:v>
                </c:pt>
                <c:pt idx="2">
                  <c:v>0.86223217058137991</c:v>
                </c:pt>
                <c:pt idx="3">
                  <c:v>0.72717621072907934</c:v>
                </c:pt>
                <c:pt idx="4">
                  <c:v>0.81859833011836403</c:v>
                </c:pt>
                <c:pt idx="5">
                  <c:v>0.92825223500794107</c:v>
                </c:pt>
                <c:pt idx="6">
                  <c:v>0.68769911067629508</c:v>
                </c:pt>
                <c:pt idx="7">
                  <c:v>0.80118814965290897</c:v>
                </c:pt>
                <c:pt idx="8">
                  <c:v>0.98874863652277523</c:v>
                </c:pt>
                <c:pt idx="9">
                  <c:v>1.0357643975830055</c:v>
                </c:pt>
                <c:pt idx="10">
                  <c:v>0.5806348318518334</c:v>
                </c:pt>
                <c:pt idx="11">
                  <c:v>0.92780831334556191</c:v>
                </c:pt>
                <c:pt idx="12">
                  <c:v>0.7546035769598447</c:v>
                </c:pt>
                <c:pt idx="13">
                  <c:v>0.83516551451477705</c:v>
                </c:pt>
                <c:pt idx="14">
                  <c:v>0.78897609254995704</c:v>
                </c:pt>
                <c:pt idx="15">
                  <c:v>0.7051046196394366</c:v>
                </c:pt>
                <c:pt idx="16">
                  <c:v>0.85078705770539242</c:v>
                </c:pt>
                <c:pt idx="17">
                  <c:v>0.71756661202948391</c:v>
                </c:pt>
                <c:pt idx="18">
                  <c:v>0.83602383323685869</c:v>
                </c:pt>
                <c:pt idx="19">
                  <c:v>0.72054549479063035</c:v>
                </c:pt>
                <c:pt idx="20">
                  <c:v>0.74951684868845825</c:v>
                </c:pt>
                <c:pt idx="21">
                  <c:v>0.69481029961998964</c:v>
                </c:pt>
                <c:pt idx="22">
                  <c:v>0.74833223296850859</c:v>
                </c:pt>
                <c:pt idx="23">
                  <c:v>0.74966323526591627</c:v>
                </c:pt>
                <c:pt idx="24">
                  <c:v>0.74059334547201672</c:v>
                </c:pt>
                <c:pt idx="25">
                  <c:v>0.58510628333920356</c:v>
                </c:pt>
                <c:pt idx="26">
                  <c:v>0.72851048940062191</c:v>
                </c:pt>
                <c:pt idx="27">
                  <c:v>0.71033123743682158</c:v>
                </c:pt>
                <c:pt idx="28">
                  <c:v>0.89403730158504791</c:v>
                </c:pt>
                <c:pt idx="29">
                  <c:v>0.87064804961755582</c:v>
                </c:pt>
                <c:pt idx="30">
                  <c:v>0.79974683916326217</c:v>
                </c:pt>
                <c:pt idx="31">
                  <c:v>0.72493489451038373</c:v>
                </c:pt>
                <c:pt idx="32">
                  <c:v>0.86044184536233792</c:v>
                </c:pt>
                <c:pt idx="33">
                  <c:v>0.74582958564925816</c:v>
                </c:pt>
                <c:pt idx="34">
                  <c:v>0.82339365356067351</c:v>
                </c:pt>
                <c:pt idx="35">
                  <c:v>0.79147608300715155</c:v>
                </c:pt>
                <c:pt idx="36">
                  <c:v>0.77016435340271683</c:v>
                </c:pt>
                <c:pt idx="37">
                  <c:v>0.8137566124287805</c:v>
                </c:pt>
                <c:pt idx="38">
                  <c:v>0.81209332884972818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0.96540881362612985</c:v>
                </c:pt>
                <c:pt idx="1">
                  <c:v>0.94476636784779922</c:v>
                </c:pt>
                <c:pt idx="2">
                  <c:v>0.94466733604324093</c:v>
                </c:pt>
                <c:pt idx="3">
                  <c:v>0.93791453805062586</c:v>
                </c:pt>
                <c:pt idx="4">
                  <c:v>0.94248564402009016</c:v>
                </c:pt>
                <c:pt idx="5">
                  <c:v>0.95785753827215092</c:v>
                </c:pt>
                <c:pt idx="6">
                  <c:v>0.93594068304798661</c:v>
                </c:pt>
                <c:pt idx="7">
                  <c:v>0.94161513499681737</c:v>
                </c:pt>
                <c:pt idx="8">
                  <c:v>0.98205609887808476</c:v>
                </c:pt>
                <c:pt idx="9">
                  <c:v>1.0008624033021767</c:v>
                </c:pt>
                <c:pt idx="10">
                  <c:v>0.9305874691067636</c:v>
                </c:pt>
                <c:pt idx="11">
                  <c:v>0.95767996960719926</c:v>
                </c:pt>
                <c:pt idx="12">
                  <c:v>0.93928590636216414</c:v>
                </c:pt>
                <c:pt idx="13">
                  <c:v>0.94331400323991088</c:v>
                </c:pt>
                <c:pt idx="14">
                  <c:v>0.94100453214166979</c:v>
                </c:pt>
                <c:pt idx="15">
                  <c:v>0.93681095849614382</c:v>
                </c:pt>
                <c:pt idx="16">
                  <c:v>0.94409508039944168</c:v>
                </c:pt>
                <c:pt idx="17">
                  <c:v>0.93743405811564617</c:v>
                </c:pt>
                <c:pt idx="18">
                  <c:v>0.94335691917601505</c:v>
                </c:pt>
                <c:pt idx="19">
                  <c:v>0.9375830022537035</c:v>
                </c:pt>
                <c:pt idx="20">
                  <c:v>0.93903156994859471</c:v>
                </c:pt>
                <c:pt idx="21">
                  <c:v>0.93629624249517129</c:v>
                </c:pt>
                <c:pt idx="22">
                  <c:v>0.93897233916259726</c:v>
                </c:pt>
                <c:pt idx="23">
                  <c:v>0.93903888927746781</c:v>
                </c:pt>
                <c:pt idx="24">
                  <c:v>0.93858539478777281</c:v>
                </c:pt>
                <c:pt idx="25">
                  <c:v>0.93081104168113205</c:v>
                </c:pt>
                <c:pt idx="26">
                  <c:v>0.93798125198420312</c:v>
                </c:pt>
                <c:pt idx="27">
                  <c:v>0.93707228938601306</c:v>
                </c:pt>
                <c:pt idx="28">
                  <c:v>0.94625759259342435</c:v>
                </c:pt>
                <c:pt idx="29">
                  <c:v>0.94508812999504965</c:v>
                </c:pt>
                <c:pt idx="30">
                  <c:v>0.9415430694723349</c:v>
                </c:pt>
                <c:pt idx="31">
                  <c:v>0.93780247223969115</c:v>
                </c:pt>
                <c:pt idx="32">
                  <c:v>0.94457781978228894</c:v>
                </c:pt>
                <c:pt idx="33">
                  <c:v>0.93884720679663491</c:v>
                </c:pt>
                <c:pt idx="34">
                  <c:v>0.94272541019220568</c:v>
                </c:pt>
                <c:pt idx="35">
                  <c:v>0.94112953166452951</c:v>
                </c:pt>
                <c:pt idx="36">
                  <c:v>0.94006394518430769</c:v>
                </c:pt>
                <c:pt idx="37">
                  <c:v>0.94224355813561089</c:v>
                </c:pt>
                <c:pt idx="38">
                  <c:v>0.94216039395665829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-4.7321088364397433E-2</c:v>
                </c:pt>
                <c:pt idx="11">
                  <c:v>-4.6857387229888491E-2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  <c:pt idx="15">
                  <c:v>-5.724863547607436E-2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-6.4405510262950244E-2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  <c:pt idx="15">
                  <c:v>-7.9920320202090792E-2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kommunesektoren samlet.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tabellalle!$K$24:$K$39</c:f>
              <c:numCache>
                <c:formatCode>0.0\ %</c:formatCode>
                <c:ptCount val="16"/>
                <c:pt idx="0">
                  <c:v>0.19529161023657679</c:v>
                </c:pt>
                <c:pt idx="1">
                  <c:v>0.1916530304678177</c:v>
                </c:pt>
                <c:pt idx="2">
                  <c:v>8.6984731203032878E-2</c:v>
                </c:pt>
                <c:pt idx="3">
                  <c:v>9.201184396934145E-2</c:v>
                </c:pt>
                <c:pt idx="4">
                  <c:v>0.12071380458122613</c:v>
                </c:pt>
                <c:pt idx="5">
                  <c:v>0.13045700221438322</c:v>
                </c:pt>
                <c:pt idx="6">
                  <c:v>0.10157296296468447</c:v>
                </c:pt>
                <c:pt idx="7">
                  <c:v>0.11241047480797835</c:v>
                </c:pt>
                <c:pt idx="8">
                  <c:v>9.5987226461542535E-2</c:v>
                </c:pt>
                <c:pt idx="9">
                  <c:v>9.345721423387561E-2</c:v>
                </c:pt>
                <c:pt idx="10">
                  <c:v>0.13173230159837249</c:v>
                </c:pt>
                <c:pt idx="11">
                  <c:v>0.12266336426832546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5-478D-BE34-611AD3373427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tabellalle!$L$24:$L$39</c:f>
              <c:numCache>
                <c:formatCode>0.0\ %</c:formatCode>
                <c:ptCount val="16"/>
                <c:pt idx="0">
                  <c:v>-5.7280209693009064E-3</c:v>
                </c:pt>
                <c:pt idx="1">
                  <c:v>-7.9003838977869945E-3</c:v>
                </c:pt>
                <c:pt idx="2">
                  <c:v>3.4291285792708973E-2</c:v>
                </c:pt>
                <c:pt idx="3">
                  <c:v>2.6300359299116102E-2</c:v>
                </c:pt>
                <c:pt idx="4">
                  <c:v>1.6493280336366191E-2</c:v>
                </c:pt>
                <c:pt idx="5">
                  <c:v>1.6526928339740482E-2</c:v>
                </c:pt>
                <c:pt idx="6">
                  <c:v>2.1243950654319915E-2</c:v>
                </c:pt>
                <c:pt idx="7">
                  <c:v>7.0010705856122148E-3</c:v>
                </c:pt>
                <c:pt idx="8">
                  <c:v>6.5295814050128267E-3</c:v>
                </c:pt>
                <c:pt idx="9">
                  <c:v>4.638388570943985E-3</c:v>
                </c:pt>
                <c:pt idx="10">
                  <c:v>-5.0290202714143292E-2</c:v>
                </c:pt>
                <c:pt idx="11">
                  <c:v>-4.9803715324659603E-2</c:v>
                </c:pt>
                <c:pt idx="12">
                  <c:v>-9.1574682606141183E-2</c:v>
                </c:pt>
                <c:pt idx="13">
                  <c:v>-9.1989144592509189E-2</c:v>
                </c:pt>
                <c:pt idx="14">
                  <c:v>-7.6439284431229826E-2</c:v>
                </c:pt>
                <c:pt idx="15">
                  <c:v>-6.1055209064497656E-2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5-478D-BE34-611AD3373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-4.7321088364397433E-2</c:v>
                </c:pt>
                <c:pt idx="11">
                  <c:v>-4.6857387229888491E-2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  <c:pt idx="15">
                  <c:v>-5.724863547607436E-2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-6.4405510262950244E-2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  <c:pt idx="15">
                  <c:v>-7.9920320202090792E-2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0.91778385955042685</c:v>
                </c:pt>
                <c:pt idx="1">
                  <c:v>1.2808549775945113</c:v>
                </c:pt>
                <c:pt idx="2">
                  <c:v>1.0030818438091942</c:v>
                </c:pt>
                <c:pt idx="3">
                  <c:v>0.98954133019330792</c:v>
                </c:pt>
                <c:pt idx="4">
                  <c:v>0.85124636241523699</c:v>
                </c:pt>
                <c:pt idx="5">
                  <c:v>0.88377297721947745</c:v>
                </c:pt>
                <c:pt idx="6">
                  <c:v>0.86279763676215782</c:v>
                </c:pt>
                <c:pt idx="7">
                  <c:v>0.81323103481838599</c:v>
                </c:pt>
                <c:pt idx="8">
                  <c:v>0.9183962985763231</c:v>
                </c:pt>
                <c:pt idx="9">
                  <c:v>0.98321904097336588</c:v>
                </c:pt>
                <c:pt idx="10">
                  <c:v>0.84079037900144471</c:v>
                </c:pt>
                <c:pt idx="11">
                  <c:v>1.2608536691034977</c:v>
                </c:pt>
                <c:pt idx="12">
                  <c:v>1.0546701524516617</c:v>
                </c:pt>
                <c:pt idx="13">
                  <c:v>0.85195343270822033</c:v>
                </c:pt>
                <c:pt idx="14">
                  <c:v>1.12596234645154</c:v>
                </c:pt>
                <c:pt idx="15">
                  <c:v>1.2232544529644549</c:v>
                </c:pt>
                <c:pt idx="16">
                  <c:v>0.91037835257101285</c:v>
                </c:pt>
                <c:pt idx="17">
                  <c:v>0.92033244843851358</c:v>
                </c:pt>
                <c:pt idx="18">
                  <c:v>0.90366743021487039</c:v>
                </c:pt>
                <c:pt idx="19">
                  <c:v>0.88013294033225375</c:v>
                </c:pt>
                <c:pt idx="20">
                  <c:v>0.84254507122452726</c:v>
                </c:pt>
                <c:pt idx="21">
                  <c:v>0.94088790266755595</c:v>
                </c:pt>
                <c:pt idx="22">
                  <c:v>1.1093069877888821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0.95367018808914539</c:v>
                </c:pt>
                <c:pt idx="1">
                  <c:v>1.0988986353067791</c:v>
                </c:pt>
                <c:pt idx="2">
                  <c:v>0.98778938179265208</c:v>
                </c:pt>
                <c:pt idx="3">
                  <c:v>0.98237317634629773</c:v>
                </c:pt>
                <c:pt idx="4">
                  <c:v>0.94411804563493351</c:v>
                </c:pt>
                <c:pt idx="5">
                  <c:v>0.94574437637514563</c:v>
                </c:pt>
                <c:pt idx="6">
                  <c:v>0.94469560935227959</c:v>
                </c:pt>
                <c:pt idx="7">
                  <c:v>0.94221727925509113</c:v>
                </c:pt>
                <c:pt idx="8">
                  <c:v>0.9539151636995038</c:v>
                </c:pt>
                <c:pt idx="9">
                  <c:v>0.97984426065832064</c:v>
                </c:pt>
                <c:pt idx="10">
                  <c:v>0.94359524646424431</c:v>
                </c:pt>
                <c:pt idx="11">
                  <c:v>1.0908981119103736</c:v>
                </c:pt>
                <c:pt idx="12">
                  <c:v>1.0084247052496393</c:v>
                </c:pt>
                <c:pt idx="13">
                  <c:v>0.94415339914958285</c:v>
                </c:pt>
                <c:pt idx="14">
                  <c:v>1.0369415828495905</c:v>
                </c:pt>
                <c:pt idx="15">
                  <c:v>1.0758584254547565</c:v>
                </c:pt>
                <c:pt idx="16">
                  <c:v>0.95070798529737988</c:v>
                </c:pt>
                <c:pt idx="17">
                  <c:v>0.95468962364438004</c:v>
                </c:pt>
                <c:pt idx="18">
                  <c:v>0.94802361635492272</c:v>
                </c:pt>
                <c:pt idx="19">
                  <c:v>0.94556237453078473</c:v>
                </c:pt>
                <c:pt idx="20">
                  <c:v>0.94368298107539828</c:v>
                </c:pt>
                <c:pt idx="21">
                  <c:v>0.96291180533599718</c:v>
                </c:pt>
                <c:pt idx="22">
                  <c:v>1.0302794393845274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0.9294015101245976</c:v>
                </c:pt>
                <c:pt idx="1">
                  <c:v>0.85030839772501965</c:v>
                </c:pt>
                <c:pt idx="2">
                  <c:v>0.89802019989632187</c:v>
                </c:pt>
                <c:pt idx="3">
                  <c:v>0.7690074168775376</c:v>
                </c:pt>
                <c:pt idx="4">
                  <c:v>0.91715397630914663</c:v>
                </c:pt>
                <c:pt idx="5">
                  <c:v>0.81641708431774651</c:v>
                </c:pt>
                <c:pt idx="6">
                  <c:v>0.79832223437199956</c:v>
                </c:pt>
                <c:pt idx="7">
                  <c:v>0.89445908283410414</c:v>
                </c:pt>
                <c:pt idx="8">
                  <c:v>0.78405469315834919</c:v>
                </c:pt>
                <c:pt idx="9">
                  <c:v>0.69832374454959134</c:v>
                </c:pt>
                <c:pt idx="10">
                  <c:v>0.79615245982371685</c:v>
                </c:pt>
                <c:pt idx="11">
                  <c:v>0.71199447457473197</c:v>
                </c:pt>
                <c:pt idx="12">
                  <c:v>0.67262460393943779</c:v>
                </c:pt>
                <c:pt idx="13">
                  <c:v>1.0362954017508046</c:v>
                </c:pt>
                <c:pt idx="14">
                  <c:v>0.76672146001361574</c:v>
                </c:pt>
                <c:pt idx="15">
                  <c:v>0.86206496804485666</c:v>
                </c:pt>
                <c:pt idx="16">
                  <c:v>0.83263261856300796</c:v>
                </c:pt>
                <c:pt idx="17">
                  <c:v>1.3417185533390674</c:v>
                </c:pt>
                <c:pt idx="18">
                  <c:v>0.85917611041579622</c:v>
                </c:pt>
                <c:pt idx="19">
                  <c:v>0.77515419133182695</c:v>
                </c:pt>
                <c:pt idx="20">
                  <c:v>0.87763705162418759</c:v>
                </c:pt>
                <c:pt idx="21">
                  <c:v>0.79179188952707369</c:v>
                </c:pt>
                <c:pt idx="22">
                  <c:v>0.75454482304142922</c:v>
                </c:pt>
                <c:pt idx="23">
                  <c:v>0.73251618365132876</c:v>
                </c:pt>
                <c:pt idx="24">
                  <c:v>0.81913731040234306</c:v>
                </c:pt>
                <c:pt idx="25">
                  <c:v>0.9193794181345657</c:v>
                </c:pt>
                <c:pt idx="26">
                  <c:v>0.84766965654499515</c:v>
                </c:pt>
                <c:pt idx="27">
                  <c:v>0.73849906960180967</c:v>
                </c:pt>
                <c:pt idx="28">
                  <c:v>0.92295145393935363</c:v>
                </c:pt>
                <c:pt idx="29">
                  <c:v>0.96488881808195959</c:v>
                </c:pt>
                <c:pt idx="30">
                  <c:v>0.92787877132348273</c:v>
                </c:pt>
                <c:pt idx="31">
                  <c:v>0.8811744402614119</c:v>
                </c:pt>
                <c:pt idx="32">
                  <c:v>0.82840472118322683</c:v>
                </c:pt>
                <c:pt idx="33">
                  <c:v>0.92353013233842662</c:v>
                </c:pt>
                <c:pt idx="34">
                  <c:v>0.91568155323685763</c:v>
                </c:pt>
                <c:pt idx="35">
                  <c:v>0.94228868787812869</c:v>
                </c:pt>
                <c:pt idx="36">
                  <c:v>0.8401454326767982</c:v>
                </c:pt>
                <c:pt idx="37">
                  <c:v>0.83484047436296005</c:v>
                </c:pt>
                <c:pt idx="38">
                  <c:v>0.85709714518181179</c:v>
                </c:pt>
                <c:pt idx="39">
                  <c:v>0.98933827141544117</c:v>
                </c:pt>
                <c:pt idx="40">
                  <c:v>0.84279252048413411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0.95831724831881371</c:v>
                </c:pt>
                <c:pt idx="1">
                  <c:v>0.94407114740042286</c:v>
                </c:pt>
                <c:pt idx="2">
                  <c:v>0.94645673750898829</c:v>
                </c:pt>
                <c:pt idx="3">
                  <c:v>0.94000609835804894</c:v>
                </c:pt>
                <c:pt idx="4">
                  <c:v>0.9534182347926331</c:v>
                </c:pt>
                <c:pt idx="5">
                  <c:v>0.94237658173005912</c:v>
                </c:pt>
                <c:pt idx="6">
                  <c:v>0.94147183923277189</c:v>
                </c:pt>
                <c:pt idx="7">
                  <c:v>0.94627868165587725</c:v>
                </c:pt>
                <c:pt idx="8">
                  <c:v>0.94075846217208958</c:v>
                </c:pt>
                <c:pt idx="9">
                  <c:v>0.93647191474165148</c:v>
                </c:pt>
                <c:pt idx="10">
                  <c:v>0.94136335050535769</c:v>
                </c:pt>
                <c:pt idx="11">
                  <c:v>0.93715545124290855</c:v>
                </c:pt>
                <c:pt idx="12">
                  <c:v>0.9351869577111438</c:v>
                </c:pt>
                <c:pt idx="13">
                  <c:v>1.0010748049692964</c:v>
                </c:pt>
                <c:pt idx="14">
                  <c:v>0.93989180051485266</c:v>
                </c:pt>
                <c:pt idx="15">
                  <c:v>0.94465897591641479</c:v>
                </c:pt>
                <c:pt idx="16">
                  <c:v>0.94318735844232238</c:v>
                </c:pt>
                <c:pt idx="17">
                  <c:v>1.1232440656046017</c:v>
                </c:pt>
                <c:pt idx="18">
                  <c:v>0.94451453303496169</c:v>
                </c:pt>
                <c:pt idx="19">
                  <c:v>0.94031343708076331</c:v>
                </c:pt>
                <c:pt idx="20">
                  <c:v>0.94543758009538126</c:v>
                </c:pt>
                <c:pt idx="21">
                  <c:v>0.94114532199052559</c:v>
                </c:pt>
                <c:pt idx="22">
                  <c:v>0.9392829686662435</c:v>
                </c:pt>
                <c:pt idx="23">
                  <c:v>0.93818153669673865</c:v>
                </c:pt>
                <c:pt idx="24">
                  <c:v>0.94251259303428914</c:v>
                </c:pt>
                <c:pt idx="25">
                  <c:v>0.95430841152280099</c:v>
                </c:pt>
                <c:pt idx="26">
                  <c:v>0.9439392103414217</c:v>
                </c:pt>
                <c:pt idx="27">
                  <c:v>0.93848068099426263</c:v>
                </c:pt>
                <c:pt idx="28">
                  <c:v>0.95573722584471599</c:v>
                </c:pt>
                <c:pt idx="29">
                  <c:v>0.97251217150175839</c:v>
                </c:pt>
                <c:pt idx="30">
                  <c:v>0.95770815279836763</c:v>
                </c:pt>
                <c:pt idx="31">
                  <c:v>0.94561444952724272</c:v>
                </c:pt>
                <c:pt idx="32">
                  <c:v>0.94297596357333335</c:v>
                </c:pt>
                <c:pt idx="33">
                  <c:v>0.95596869720434552</c:v>
                </c:pt>
                <c:pt idx="34">
                  <c:v>0.95282926556371772</c:v>
                </c:pt>
                <c:pt idx="35">
                  <c:v>0.97744993580330042</c:v>
                </c:pt>
                <c:pt idx="36">
                  <c:v>0.94356299914801156</c:v>
                </c:pt>
                <c:pt idx="37">
                  <c:v>0.94329775123231985</c:v>
                </c:pt>
                <c:pt idx="38">
                  <c:v>0.94441058477326245</c:v>
                </c:pt>
                <c:pt idx="39">
                  <c:v>0.98229195283515081</c:v>
                </c:pt>
                <c:pt idx="40">
                  <c:v>0.94369535353837875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0.75583765867642849</c:v>
                </c:pt>
                <c:pt idx="1">
                  <c:v>0.92083587030401848</c:v>
                </c:pt>
                <c:pt idx="2">
                  <c:v>0.76390915128967907</c:v>
                </c:pt>
                <c:pt idx="3">
                  <c:v>0.82989241591549545</c:v>
                </c:pt>
                <c:pt idx="4">
                  <c:v>0.90503010780393012</c:v>
                </c:pt>
                <c:pt idx="5">
                  <c:v>0.96440846471838404</c:v>
                </c:pt>
                <c:pt idx="6">
                  <c:v>0.85029416599228647</c:v>
                </c:pt>
                <c:pt idx="7">
                  <c:v>1.0833879878147838</c:v>
                </c:pt>
                <c:pt idx="8">
                  <c:v>0.83113436782518813</c:v>
                </c:pt>
                <c:pt idx="9">
                  <c:v>0.80325018535106274</c:v>
                </c:pt>
                <c:pt idx="10">
                  <c:v>0.81958430855796782</c:v>
                </c:pt>
                <c:pt idx="11">
                  <c:v>0.78449150090464448</c:v>
                </c:pt>
                <c:pt idx="12">
                  <c:v>0.80068257405709986</c:v>
                </c:pt>
                <c:pt idx="13">
                  <c:v>0.79831562530877487</c:v>
                </c:pt>
                <c:pt idx="14">
                  <c:v>0.79297807798259823</c:v>
                </c:pt>
                <c:pt idx="15">
                  <c:v>0.90947804408286703</c:v>
                </c:pt>
                <c:pt idx="16">
                  <c:v>1.078177602861867</c:v>
                </c:pt>
                <c:pt idx="17">
                  <c:v>0.90002041348667705</c:v>
                </c:pt>
                <c:pt idx="18">
                  <c:v>1.2205960581543065</c:v>
                </c:pt>
                <c:pt idx="19">
                  <c:v>1.0252204642040796</c:v>
                </c:pt>
                <c:pt idx="20">
                  <c:v>1.6848878968398007</c:v>
                </c:pt>
                <c:pt idx="21">
                  <c:v>1.3081277444220321</c:v>
                </c:pt>
                <c:pt idx="22">
                  <c:v>0.76514144840016285</c:v>
                </c:pt>
                <c:pt idx="23">
                  <c:v>0.9429596275030927</c:v>
                </c:pt>
                <c:pt idx="24">
                  <c:v>0.7995564524816986</c:v>
                </c:pt>
                <c:pt idx="25">
                  <c:v>0.96874941230191658</c:v>
                </c:pt>
                <c:pt idx="26">
                  <c:v>0.96038126575223992</c:v>
                </c:pt>
                <c:pt idx="27">
                  <c:v>1.0106763258509983</c:v>
                </c:pt>
                <c:pt idx="28">
                  <c:v>1.074311872347625</c:v>
                </c:pt>
                <c:pt idx="29">
                  <c:v>0.87242155463140958</c:v>
                </c:pt>
                <c:pt idx="30">
                  <c:v>0.79098259357949552</c:v>
                </c:pt>
                <c:pt idx="31">
                  <c:v>0.76414242183606296</c:v>
                </c:pt>
                <c:pt idx="32">
                  <c:v>0.80042822995933838</c:v>
                </c:pt>
                <c:pt idx="33">
                  <c:v>0.73375792959819863</c:v>
                </c:pt>
                <c:pt idx="34">
                  <c:v>1.1026097475650531</c:v>
                </c:pt>
                <c:pt idx="35">
                  <c:v>1.1419257174523358</c:v>
                </c:pt>
                <c:pt idx="36">
                  <c:v>1.0853751228767543</c:v>
                </c:pt>
                <c:pt idx="37">
                  <c:v>1.0392392491972828</c:v>
                </c:pt>
                <c:pt idx="38">
                  <c:v>1.4225978523088618</c:v>
                </c:pt>
                <c:pt idx="39">
                  <c:v>0.9747393121517095</c:v>
                </c:pt>
                <c:pt idx="40">
                  <c:v>1.5056240823176545</c:v>
                </c:pt>
                <c:pt idx="41">
                  <c:v>0.97377525626569195</c:v>
                </c:pt>
                <c:pt idx="42">
                  <c:v>1.0428506457459834</c:v>
                </c:pt>
                <c:pt idx="43">
                  <c:v>0.78982201912891215</c:v>
                </c:pt>
                <c:pt idx="44">
                  <c:v>0.90036892542118874</c:v>
                </c:pt>
                <c:pt idx="45">
                  <c:v>1.1072318426596388</c:v>
                </c:pt>
                <c:pt idx="46">
                  <c:v>0.91862518656830383</c:v>
                </c:pt>
                <c:pt idx="47">
                  <c:v>0.86297040955827631</c:v>
                </c:pt>
                <c:pt idx="48">
                  <c:v>1.1025271757572559</c:v>
                </c:pt>
                <c:pt idx="49">
                  <c:v>0.80238250705020708</c:v>
                </c:pt>
                <c:pt idx="50">
                  <c:v>0.80275331860041155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0.93934761044799342</c:v>
                </c:pt>
                <c:pt idx="1">
                  <c:v>0.95489099239058217</c:v>
                </c:pt>
                <c:pt idx="2">
                  <c:v>0.93975118507865596</c:v>
                </c:pt>
                <c:pt idx="3">
                  <c:v>0.94305034830994672</c:v>
                </c:pt>
                <c:pt idx="4">
                  <c:v>0.94856868739054656</c:v>
                </c:pt>
                <c:pt idx="5">
                  <c:v>0.97232003015632806</c:v>
                </c:pt>
                <c:pt idx="6">
                  <c:v>0.94407043581378602</c:v>
                </c:pt>
                <c:pt idx="7">
                  <c:v>1.0199118393948878</c:v>
                </c:pt>
                <c:pt idx="8">
                  <c:v>0.94311244590543153</c:v>
                </c:pt>
                <c:pt idx="9">
                  <c:v>0.94171823678172517</c:v>
                </c:pt>
                <c:pt idx="10">
                  <c:v>0.9425349429420703</c:v>
                </c:pt>
                <c:pt idx="11">
                  <c:v>0.94078030255940437</c:v>
                </c:pt>
                <c:pt idx="12">
                  <c:v>0.94158985621702684</c:v>
                </c:pt>
                <c:pt idx="13">
                  <c:v>0.94147150877961072</c:v>
                </c:pt>
                <c:pt idx="14">
                  <c:v>0.94120463141330191</c:v>
                </c:pt>
                <c:pt idx="15">
                  <c:v>0.95034786190212139</c:v>
                </c:pt>
                <c:pt idx="16">
                  <c:v>1.0178276854137216</c:v>
                </c:pt>
                <c:pt idx="17">
                  <c:v>0.94656480966364542</c:v>
                </c:pt>
                <c:pt idx="18">
                  <c:v>1.074795067530697</c:v>
                </c:pt>
                <c:pt idx="19">
                  <c:v>0.99664482995060655</c:v>
                </c:pt>
                <c:pt idx="20">
                  <c:v>1.2605118030048945</c:v>
                </c:pt>
                <c:pt idx="21">
                  <c:v>1.1098077420377872</c:v>
                </c:pt>
                <c:pt idx="22">
                  <c:v>0.93981279993417999</c:v>
                </c:pt>
                <c:pt idx="23">
                  <c:v>0.96374049527021166</c:v>
                </c:pt>
                <c:pt idx="24">
                  <c:v>0.9415335501382569</c:v>
                </c:pt>
                <c:pt idx="25">
                  <c:v>0.97405640918974135</c:v>
                </c:pt>
                <c:pt idx="26">
                  <c:v>0.97070915056987062</c:v>
                </c:pt>
                <c:pt idx="27">
                  <c:v>0.99082717460937397</c:v>
                </c:pt>
                <c:pt idx="28">
                  <c:v>1.0162813932080244</c:v>
                </c:pt>
                <c:pt idx="29">
                  <c:v>0.94517680524574244</c:v>
                </c:pt>
                <c:pt idx="30">
                  <c:v>0.94110485719314663</c:v>
                </c:pt>
                <c:pt idx="31">
                  <c:v>0.93976284860597503</c:v>
                </c:pt>
                <c:pt idx="32">
                  <c:v>0.9415771390121388</c:v>
                </c:pt>
                <c:pt idx="33">
                  <c:v>0.93824362399408179</c:v>
                </c:pt>
                <c:pt idx="34">
                  <c:v>1.0276005432949959</c:v>
                </c:pt>
                <c:pt idx="35">
                  <c:v>1.0433269312499087</c:v>
                </c:pt>
                <c:pt idx="36">
                  <c:v>1.0207066934196762</c:v>
                </c:pt>
                <c:pt idx="37">
                  <c:v>1.0022523439478876</c:v>
                </c:pt>
                <c:pt idx="38">
                  <c:v>1.1555957851925194</c:v>
                </c:pt>
                <c:pt idx="39">
                  <c:v>0.97645236912965827</c:v>
                </c:pt>
                <c:pt idx="40">
                  <c:v>1.1888062771960364</c:v>
                </c:pt>
                <c:pt idx="41">
                  <c:v>0.97606674677525118</c:v>
                </c:pt>
                <c:pt idx="42">
                  <c:v>1.0036969025673681</c:v>
                </c:pt>
                <c:pt idx="43">
                  <c:v>0.9410468284706176</c:v>
                </c:pt>
                <c:pt idx="44">
                  <c:v>0.94670421443745023</c:v>
                </c:pt>
                <c:pt idx="45">
                  <c:v>1.02944938133283</c:v>
                </c:pt>
                <c:pt idx="46">
                  <c:v>0.95400671889629596</c:v>
                </c:pt>
                <c:pt idx="47">
                  <c:v>0.94470424799208563</c:v>
                </c:pt>
                <c:pt idx="48">
                  <c:v>1.027567514571877</c:v>
                </c:pt>
                <c:pt idx="49">
                  <c:v>0.94167485286668229</c:v>
                </c:pt>
                <c:pt idx="50">
                  <c:v>0.94169339344419245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0.81727195317518131</c:v>
                </c:pt>
                <c:pt idx="1">
                  <c:v>0.89448537701483</c:v>
                </c:pt>
                <c:pt idx="2">
                  <c:v>0.9585515247478188</c:v>
                </c:pt>
                <c:pt idx="3">
                  <c:v>0.89143951787964204</c:v>
                </c:pt>
                <c:pt idx="4">
                  <c:v>0.9130027444884653</c:v>
                </c:pt>
                <c:pt idx="5">
                  <c:v>0.87612600107788907</c:v>
                </c:pt>
                <c:pt idx="6">
                  <c:v>0.81049444533869186</c:v>
                </c:pt>
                <c:pt idx="7">
                  <c:v>0.78804305889058945</c:v>
                </c:pt>
                <c:pt idx="8">
                  <c:v>1.0225761131355637</c:v>
                </c:pt>
                <c:pt idx="9">
                  <c:v>0.8226253106190119</c:v>
                </c:pt>
                <c:pt idx="10">
                  <c:v>0.88509101193673378</c:v>
                </c:pt>
                <c:pt idx="11">
                  <c:v>0.86685011107197996</c:v>
                </c:pt>
                <c:pt idx="12">
                  <c:v>0.7142151011212885</c:v>
                </c:pt>
                <c:pt idx="13">
                  <c:v>0.7944071658516102</c:v>
                </c:pt>
                <c:pt idx="14">
                  <c:v>0.7392143803795318</c:v>
                </c:pt>
                <c:pt idx="15">
                  <c:v>1.1072951901269168</c:v>
                </c:pt>
                <c:pt idx="16">
                  <c:v>0.96471827059993409</c:v>
                </c:pt>
                <c:pt idx="17">
                  <c:v>0.88547667706843236</c:v>
                </c:pt>
                <c:pt idx="18">
                  <c:v>0.89245917619152082</c:v>
                </c:pt>
                <c:pt idx="19">
                  <c:v>0.9016490653957836</c:v>
                </c:pt>
                <c:pt idx="20">
                  <c:v>0.81597944425879188</c:v>
                </c:pt>
                <c:pt idx="21">
                  <c:v>1.0613450125389736</c:v>
                </c:pt>
                <c:pt idx="22">
                  <c:v>1.2016727433938177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0.94241932517293114</c:v>
                </c:pt>
                <c:pt idx="1">
                  <c:v>0.94627999636491356</c:v>
                </c:pt>
                <c:pt idx="2">
                  <c:v>0.96997725416810221</c:v>
                </c:pt>
                <c:pt idx="3">
                  <c:v>0.94612770340815411</c:v>
                </c:pt>
                <c:pt idx="4">
                  <c:v>0.95175774206436081</c:v>
                </c:pt>
                <c:pt idx="5">
                  <c:v>0.94536202756806642</c:v>
                </c:pt>
                <c:pt idx="6">
                  <c:v>0.94208044978110639</c:v>
                </c:pt>
                <c:pt idx="7">
                  <c:v>0.94095788045870143</c:v>
                </c:pt>
                <c:pt idx="8">
                  <c:v>0.99558708952319996</c:v>
                </c:pt>
                <c:pt idx="9">
                  <c:v>0.94268699304512249</c:v>
                </c:pt>
                <c:pt idx="10">
                  <c:v>0.94581027811100882</c:v>
                </c:pt>
                <c:pt idx="11">
                  <c:v>0.9448982330677711</c:v>
                </c:pt>
                <c:pt idx="12">
                  <c:v>0.93726648257023637</c:v>
                </c:pt>
                <c:pt idx="13">
                  <c:v>0.94127608580675237</c:v>
                </c:pt>
                <c:pt idx="14">
                  <c:v>0.93851644653314847</c:v>
                </c:pt>
                <c:pt idx="15">
                  <c:v>1.0294747203197412</c:v>
                </c:pt>
                <c:pt idx="16">
                  <c:v>0.97244395250894844</c:v>
                </c:pt>
                <c:pt idx="17">
                  <c:v>0.94582956136759355</c:v>
                </c:pt>
                <c:pt idx="18">
                  <c:v>0.94617868632374802</c:v>
                </c:pt>
                <c:pt idx="19">
                  <c:v>0.94721627042728818</c:v>
                </c:pt>
                <c:pt idx="20">
                  <c:v>0.9423546997271115</c:v>
                </c:pt>
                <c:pt idx="21">
                  <c:v>1.0110946492845638</c:v>
                </c:pt>
                <c:pt idx="22">
                  <c:v>1.0672257416265016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0.81390956967402717</c:v>
                </c:pt>
                <c:pt idx="1">
                  <c:v>0.8982969666638595</c:v>
                </c:pt>
                <c:pt idx="2">
                  <c:v>0.89728430114692637</c:v>
                </c:pt>
                <c:pt idx="3">
                  <c:v>0.81610042193803378</c:v>
                </c:pt>
                <c:pt idx="4">
                  <c:v>0.786659103109563</c:v>
                </c:pt>
                <c:pt idx="5">
                  <c:v>0.68658326715205831</c:v>
                </c:pt>
                <c:pt idx="6">
                  <c:v>0.75266495572656011</c:v>
                </c:pt>
                <c:pt idx="7">
                  <c:v>0.71487286572740871</c:v>
                </c:pt>
                <c:pt idx="8">
                  <c:v>0.78373854098493112</c:v>
                </c:pt>
                <c:pt idx="9">
                  <c:v>0.67525260997675007</c:v>
                </c:pt>
                <c:pt idx="10">
                  <c:v>0.77965646568770308</c:v>
                </c:pt>
                <c:pt idx="11">
                  <c:v>0.6869653847956243</c:v>
                </c:pt>
                <c:pt idx="12">
                  <c:v>0.68747199217381205</c:v>
                </c:pt>
                <c:pt idx="13">
                  <c:v>0.76427162706710694</c:v>
                </c:pt>
                <c:pt idx="14">
                  <c:v>0.84646649255019779</c:v>
                </c:pt>
                <c:pt idx="15">
                  <c:v>0.85144066474873703</c:v>
                </c:pt>
                <c:pt idx="16">
                  <c:v>0.71273299949361402</c:v>
                </c:pt>
                <c:pt idx="17">
                  <c:v>0.75627959352085705</c:v>
                </c:pt>
                <c:pt idx="18">
                  <c:v>0.63143401542593747</c:v>
                </c:pt>
                <c:pt idx="19">
                  <c:v>0.68303852942787235</c:v>
                </c:pt>
                <c:pt idx="20">
                  <c:v>0.7551225227944921</c:v>
                </c:pt>
                <c:pt idx="21">
                  <c:v>0.76806125631100874</c:v>
                </c:pt>
                <c:pt idx="22">
                  <c:v>0.72641883186820355</c:v>
                </c:pt>
                <c:pt idx="23">
                  <c:v>0.7561074996281878</c:v>
                </c:pt>
                <c:pt idx="24">
                  <c:v>0.72100773894131698</c:v>
                </c:pt>
                <c:pt idx="25">
                  <c:v>0.82385259756060225</c:v>
                </c:pt>
                <c:pt idx="26">
                  <c:v>0.88548610343181955</c:v>
                </c:pt>
                <c:pt idx="27">
                  <c:v>0.71638666007463259</c:v>
                </c:pt>
                <c:pt idx="28">
                  <c:v>0.72249532219176582</c:v>
                </c:pt>
                <c:pt idx="29">
                  <c:v>0.861184787003762</c:v>
                </c:pt>
                <c:pt idx="30">
                  <c:v>0.65515575695455375</c:v>
                </c:pt>
                <c:pt idx="31">
                  <c:v>0.82389899619596851</c:v>
                </c:pt>
                <c:pt idx="32">
                  <c:v>0.86616621911518243</c:v>
                </c:pt>
                <c:pt idx="33">
                  <c:v>0.89836094483278361</c:v>
                </c:pt>
                <c:pt idx="34">
                  <c:v>0.83856031455135271</c:v>
                </c:pt>
                <c:pt idx="35">
                  <c:v>0.77644327889795528</c:v>
                </c:pt>
                <c:pt idx="36">
                  <c:v>0.72524430005125373</c:v>
                </c:pt>
                <c:pt idx="37">
                  <c:v>0.84316240141602938</c:v>
                </c:pt>
                <c:pt idx="38">
                  <c:v>0.65305788120970032</c:v>
                </c:pt>
                <c:pt idx="39">
                  <c:v>0.67694816642040123</c:v>
                </c:pt>
                <c:pt idx="40">
                  <c:v>0.81769983694202819</c:v>
                </c:pt>
                <c:pt idx="41">
                  <c:v>0.77512035807255009</c:v>
                </c:pt>
                <c:pt idx="42">
                  <c:v>0.83838566836567019</c:v>
                </c:pt>
                <c:pt idx="43">
                  <c:v>0.95327272819050701</c:v>
                </c:pt>
                <c:pt idx="44">
                  <c:v>0.95810607980253215</c:v>
                </c:pt>
                <c:pt idx="45">
                  <c:v>0.9649447922929103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0.94225120599787338</c:v>
                </c:pt>
                <c:pt idx="1">
                  <c:v>0.94647057584736505</c:v>
                </c:pt>
                <c:pt idx="2">
                  <c:v>0.9464199425715184</c:v>
                </c:pt>
                <c:pt idx="3">
                  <c:v>0.94236074861107355</c:v>
                </c:pt>
                <c:pt idx="4">
                  <c:v>0.94088868266964987</c:v>
                </c:pt>
                <c:pt idx="5">
                  <c:v>0.93588489087177473</c:v>
                </c:pt>
                <c:pt idx="6">
                  <c:v>0.93918897530050005</c:v>
                </c:pt>
                <c:pt idx="7">
                  <c:v>0.93729937080054226</c:v>
                </c:pt>
                <c:pt idx="8">
                  <c:v>0.94074265456341832</c:v>
                </c:pt>
                <c:pt idx="9">
                  <c:v>0.93531835801300944</c:v>
                </c:pt>
                <c:pt idx="10">
                  <c:v>0.94053855079855708</c:v>
                </c:pt>
                <c:pt idx="11">
                  <c:v>0.93590399675395308</c:v>
                </c:pt>
                <c:pt idx="12">
                  <c:v>0.93592932712286248</c:v>
                </c:pt>
                <c:pt idx="13">
                  <c:v>0.9397693088675273</c:v>
                </c:pt>
                <c:pt idx="14">
                  <c:v>0.94387905214168177</c:v>
                </c:pt>
                <c:pt idx="15">
                  <c:v>0.94412776075160865</c:v>
                </c:pt>
                <c:pt idx="16">
                  <c:v>0.93719237748885276</c:v>
                </c:pt>
                <c:pt idx="17">
                  <c:v>0.93936970719021484</c:v>
                </c:pt>
                <c:pt idx="18">
                  <c:v>0.93312742828546857</c:v>
                </c:pt>
                <c:pt idx="19">
                  <c:v>0.93570765398556566</c:v>
                </c:pt>
                <c:pt idx="20">
                  <c:v>0.93931185365389658</c:v>
                </c:pt>
                <c:pt idx="21">
                  <c:v>0.93995879032972252</c:v>
                </c:pt>
                <c:pt idx="22">
                  <c:v>0.93787666910758205</c:v>
                </c:pt>
                <c:pt idx="23">
                  <c:v>0.93936110249558125</c:v>
                </c:pt>
                <c:pt idx="24">
                  <c:v>0.93760611446123787</c:v>
                </c:pt>
                <c:pt idx="25">
                  <c:v>0.9427483573922022</c:v>
                </c:pt>
                <c:pt idx="26">
                  <c:v>0.94583003268576293</c:v>
                </c:pt>
                <c:pt idx="27">
                  <c:v>0.93737506051790387</c:v>
                </c:pt>
                <c:pt idx="28">
                  <c:v>0.93768049362376016</c:v>
                </c:pt>
                <c:pt idx="29">
                  <c:v>0.94461496686435997</c:v>
                </c:pt>
                <c:pt idx="30">
                  <c:v>0.93431351536189966</c:v>
                </c:pt>
                <c:pt idx="31">
                  <c:v>0.94275067732397022</c:v>
                </c:pt>
                <c:pt idx="32">
                  <c:v>0.94486403846993117</c:v>
                </c:pt>
                <c:pt idx="33">
                  <c:v>0.94647377475581096</c:v>
                </c:pt>
                <c:pt idx="34">
                  <c:v>0.94348374324173967</c:v>
                </c:pt>
                <c:pt idx="35">
                  <c:v>0.9403778914590698</c:v>
                </c:pt>
                <c:pt idx="36">
                  <c:v>0.93781794251673478</c:v>
                </c:pt>
                <c:pt idx="37">
                  <c:v>0.94371384758497334</c:v>
                </c:pt>
                <c:pt idx="38">
                  <c:v>0.93420862157465701</c:v>
                </c:pt>
                <c:pt idx="39">
                  <c:v>0.93540313583519197</c:v>
                </c:pt>
                <c:pt idx="40">
                  <c:v>0.94244071936127338</c:v>
                </c:pt>
                <c:pt idx="41">
                  <c:v>0.94031174541779938</c:v>
                </c:pt>
                <c:pt idx="42">
                  <c:v>0.94347501093245545</c:v>
                </c:pt>
                <c:pt idx="43">
                  <c:v>0.96786573554517752</c:v>
                </c:pt>
                <c:pt idx="44">
                  <c:v>0.9697990761899874</c:v>
                </c:pt>
                <c:pt idx="45">
                  <c:v>0.97253456118613868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0.83006721791939075</c:v>
                </c:pt>
                <c:pt idx="1">
                  <c:v>0.80727183045240003</c:v>
                </c:pt>
                <c:pt idx="2">
                  <c:v>0.81613293697857647</c:v>
                </c:pt>
                <c:pt idx="3">
                  <c:v>0.85134442485125628</c:v>
                </c:pt>
                <c:pt idx="4">
                  <c:v>0.77835667445600965</c:v>
                </c:pt>
                <c:pt idx="5">
                  <c:v>0.81392761110433676</c:v>
                </c:pt>
                <c:pt idx="6">
                  <c:v>0.80811063449651765</c:v>
                </c:pt>
                <c:pt idx="7">
                  <c:v>0.65248519890781342</c:v>
                </c:pt>
                <c:pt idx="8">
                  <c:v>0.68117899291880368</c:v>
                </c:pt>
                <c:pt idx="9">
                  <c:v>0.75294840807435648</c:v>
                </c:pt>
                <c:pt idx="10">
                  <c:v>0.71608787970383569</c:v>
                </c:pt>
                <c:pt idx="11">
                  <c:v>0.91277826615498303</c:v>
                </c:pt>
                <c:pt idx="12">
                  <c:v>0.686568602643439</c:v>
                </c:pt>
                <c:pt idx="13">
                  <c:v>0.83231867087705425</c:v>
                </c:pt>
                <c:pt idx="14">
                  <c:v>0.68588761018624089</c:v>
                </c:pt>
                <c:pt idx="15">
                  <c:v>0.68843756980472881</c:v>
                </c:pt>
                <c:pt idx="16">
                  <c:v>0.80323191744819999</c:v>
                </c:pt>
                <c:pt idx="17">
                  <c:v>1.2709235726945058</c:v>
                </c:pt>
                <c:pt idx="18">
                  <c:v>2.2875051629712146</c:v>
                </c:pt>
                <c:pt idx="19">
                  <c:v>0.66563974601383025</c:v>
                </c:pt>
                <c:pt idx="20">
                  <c:v>1.3703511277998741</c:v>
                </c:pt>
                <c:pt idx="21">
                  <c:v>0.721766372273273</c:v>
                </c:pt>
                <c:pt idx="22">
                  <c:v>0.82713400898814582</c:v>
                </c:pt>
                <c:pt idx="23">
                  <c:v>0.86544008972009434</c:v>
                </c:pt>
                <c:pt idx="24">
                  <c:v>1.6842457068417387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0.94305908841014163</c:v>
                </c:pt>
                <c:pt idx="1">
                  <c:v>0.94191931903679194</c:v>
                </c:pt>
                <c:pt idx="2">
                  <c:v>0.94236237436310089</c:v>
                </c:pt>
                <c:pt idx="3">
                  <c:v>0.94412294875673486</c:v>
                </c:pt>
                <c:pt idx="4">
                  <c:v>0.94047356123697234</c:v>
                </c:pt>
                <c:pt idx="5">
                  <c:v>0.94225210806938886</c:v>
                </c:pt>
                <c:pt idx="6">
                  <c:v>0.94196125923899776</c:v>
                </c:pt>
                <c:pt idx="7">
                  <c:v>0.93417998745956277</c:v>
                </c:pt>
                <c:pt idx="8">
                  <c:v>0.93561467716011204</c:v>
                </c:pt>
                <c:pt idx="9">
                  <c:v>0.93920314791788984</c:v>
                </c:pt>
                <c:pt idx="10">
                  <c:v>0.93736012149936387</c:v>
                </c:pt>
                <c:pt idx="11">
                  <c:v>0.95166795073096766</c:v>
                </c:pt>
                <c:pt idx="12">
                  <c:v>0.93588415764634392</c:v>
                </c:pt>
                <c:pt idx="13">
                  <c:v>0.94317166105802452</c:v>
                </c:pt>
                <c:pt idx="14">
                  <c:v>0.93585010802348412</c:v>
                </c:pt>
                <c:pt idx="15">
                  <c:v>0.93597760600440849</c:v>
                </c:pt>
                <c:pt idx="16">
                  <c:v>0.94171732338658198</c:v>
                </c:pt>
                <c:pt idx="17">
                  <c:v>1.0949260733467769</c:v>
                </c:pt>
                <c:pt idx="18">
                  <c:v>1.5015587094574603</c:v>
                </c:pt>
                <c:pt idx="19">
                  <c:v>0.93483771481486333</c:v>
                </c:pt>
                <c:pt idx="20">
                  <c:v>1.1346970953889239</c:v>
                </c:pt>
                <c:pt idx="21">
                  <c:v>0.93764404612783536</c:v>
                </c:pt>
                <c:pt idx="22">
                  <c:v>0.9429124279635791</c:v>
                </c:pt>
                <c:pt idx="23">
                  <c:v>0.94482773200017656</c:v>
                </c:pt>
                <c:pt idx="24">
                  <c:v>1.2602549270056698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1.0460597657167052</c:v>
                </c:pt>
                <c:pt idx="1">
                  <c:v>0.92604547212677513</c:v>
                </c:pt>
                <c:pt idx="2">
                  <c:v>0.89234636167974013</c:v>
                </c:pt>
                <c:pt idx="3">
                  <c:v>0.77121056546563094</c:v>
                </c:pt>
                <c:pt idx="4">
                  <c:v>0.90780092295719328</c:v>
                </c:pt>
                <c:pt idx="5">
                  <c:v>0.96283016329524473</c:v>
                </c:pt>
                <c:pt idx="6">
                  <c:v>0.84764029282523445</c:v>
                </c:pt>
                <c:pt idx="7">
                  <c:v>1.1698165914946559</c:v>
                </c:pt>
                <c:pt idx="8">
                  <c:v>0.9562362159730029</c:v>
                </c:pt>
                <c:pt idx="9">
                  <c:v>0.9768165587412756</c:v>
                </c:pt>
                <c:pt idx="10">
                  <c:v>1.8870819272199002</c:v>
                </c:pt>
                <c:pt idx="11">
                  <c:v>0.95359757290103409</c:v>
                </c:pt>
                <c:pt idx="12">
                  <c:v>0.87032986767883957</c:v>
                </c:pt>
                <c:pt idx="13">
                  <c:v>0.87249995616542997</c:v>
                </c:pt>
                <c:pt idx="14">
                  <c:v>0.81952556212146765</c:v>
                </c:pt>
                <c:pt idx="15">
                  <c:v>0.88514461107865516</c:v>
                </c:pt>
                <c:pt idx="16">
                  <c:v>1.4970522912319455</c:v>
                </c:pt>
                <c:pt idx="17">
                  <c:v>0.88813690691664626</c:v>
                </c:pt>
                <c:pt idx="18">
                  <c:v>0.80696599506806732</c:v>
                </c:pt>
                <c:pt idx="19">
                  <c:v>0.80961199365111247</c:v>
                </c:pt>
                <c:pt idx="20">
                  <c:v>1.8455351747617306</c:v>
                </c:pt>
                <c:pt idx="21">
                  <c:v>0.76526042359408708</c:v>
                </c:pt>
                <c:pt idx="22">
                  <c:v>0.83113325691906903</c:v>
                </c:pt>
                <c:pt idx="23">
                  <c:v>1.2653529441086833</c:v>
                </c:pt>
                <c:pt idx="24">
                  <c:v>0.8430408785498984</c:v>
                </c:pt>
                <c:pt idx="25">
                  <c:v>1.0986530214955925</c:v>
                </c:pt>
                <c:pt idx="26">
                  <c:v>1.177308134427469</c:v>
                </c:pt>
                <c:pt idx="27">
                  <c:v>0.9897715280369469</c:v>
                </c:pt>
                <c:pt idx="28">
                  <c:v>0.8595603632175326</c:v>
                </c:pt>
                <c:pt idx="29">
                  <c:v>0.93800386396835056</c:v>
                </c:pt>
                <c:pt idx="30">
                  <c:v>1.0028942218364441</c:v>
                </c:pt>
                <c:pt idx="31">
                  <c:v>0.84393138039783655</c:v>
                </c:pt>
                <c:pt idx="32">
                  <c:v>1.3762995102386779</c:v>
                </c:pt>
                <c:pt idx="33">
                  <c:v>0.99929985824431322</c:v>
                </c:pt>
                <c:pt idx="34">
                  <c:v>1.0182115400502796</c:v>
                </c:pt>
                <c:pt idx="35">
                  <c:v>0.93135959287015613</c:v>
                </c:pt>
                <c:pt idx="36">
                  <c:v>0.89596771956303323</c:v>
                </c:pt>
                <c:pt idx="37">
                  <c:v>0.93816582591241771</c:v>
                </c:pt>
                <c:pt idx="38">
                  <c:v>0.93741143817556705</c:v>
                </c:pt>
                <c:pt idx="39">
                  <c:v>0.94660507877433608</c:v>
                </c:pt>
                <c:pt idx="40">
                  <c:v>0.82966568314639699</c:v>
                </c:pt>
                <c:pt idx="41">
                  <c:v>0.81142755087877627</c:v>
                </c:pt>
                <c:pt idx="42">
                  <c:v>0.8502820415139859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1.0049805505556566</c:v>
                </c:pt>
                <c:pt idx="1">
                  <c:v>0.95697483311968479</c:v>
                </c:pt>
                <c:pt idx="2">
                  <c:v>0.94617304559815885</c:v>
                </c:pt>
                <c:pt idx="3">
                  <c:v>0.94011625578745361</c:v>
                </c:pt>
                <c:pt idx="4">
                  <c:v>0.94967701345185185</c:v>
                </c:pt>
                <c:pt idx="5">
                  <c:v>0.97168870958707232</c:v>
                </c:pt>
                <c:pt idx="6">
                  <c:v>0.94393774215543369</c:v>
                </c:pt>
                <c:pt idx="7">
                  <c:v>1.0544832808668367</c:v>
                </c:pt>
                <c:pt idx="8">
                  <c:v>0.96905113065817583</c:v>
                </c:pt>
                <c:pt idx="9">
                  <c:v>0.97728326776548502</c:v>
                </c:pt>
                <c:pt idx="10">
                  <c:v>1.3413894151569343</c:v>
                </c:pt>
                <c:pt idx="11">
                  <c:v>0.96799567342938819</c:v>
                </c:pt>
                <c:pt idx="12">
                  <c:v>0.94507222089811371</c:v>
                </c:pt>
                <c:pt idx="13">
                  <c:v>0.94518072532244357</c:v>
                </c:pt>
                <c:pt idx="14">
                  <c:v>0.94253200562024542</c:v>
                </c:pt>
                <c:pt idx="15">
                  <c:v>0.94581295806810473</c:v>
                </c:pt>
                <c:pt idx="16">
                  <c:v>1.1853775607617525</c:v>
                </c:pt>
                <c:pt idx="17">
                  <c:v>0.94596257286000451</c:v>
                </c:pt>
                <c:pt idx="18">
                  <c:v>0.94190402726757549</c:v>
                </c:pt>
                <c:pt idx="19">
                  <c:v>0.94203632719672759</c:v>
                </c:pt>
                <c:pt idx="20">
                  <c:v>1.3247707141736667</c:v>
                </c:pt>
                <c:pt idx="21">
                  <c:v>0.93981874869387627</c:v>
                </c:pt>
                <c:pt idx="22">
                  <c:v>0.94311239036012562</c:v>
                </c:pt>
                <c:pt idx="23">
                  <c:v>1.0926978219124479</c:v>
                </c:pt>
                <c:pt idx="24">
                  <c:v>0.94370777144166673</c:v>
                </c:pt>
                <c:pt idx="25">
                  <c:v>1.0260178528672115</c:v>
                </c:pt>
                <c:pt idx="26">
                  <c:v>1.057479898039962</c:v>
                </c:pt>
                <c:pt idx="27">
                  <c:v>0.9824652554837533</c:v>
                </c:pt>
                <c:pt idx="28">
                  <c:v>0.94453374567504844</c:v>
                </c:pt>
                <c:pt idx="29">
                  <c:v>0.96175818985631467</c:v>
                </c:pt>
                <c:pt idx="30">
                  <c:v>0.98771433300355205</c:v>
                </c:pt>
                <c:pt idx="31">
                  <c:v>0.94375229653406378</c:v>
                </c:pt>
                <c:pt idx="32">
                  <c:v>1.1370764483644458</c:v>
                </c:pt>
                <c:pt idx="33">
                  <c:v>0.98627658756669989</c:v>
                </c:pt>
                <c:pt idx="34">
                  <c:v>0.99384126028908626</c:v>
                </c:pt>
                <c:pt idx="35">
                  <c:v>0.95910048141703708</c:v>
                </c:pt>
                <c:pt idx="36">
                  <c:v>0.94635411349232346</c:v>
                </c:pt>
                <c:pt idx="37">
                  <c:v>0.96182297463394195</c:v>
                </c:pt>
                <c:pt idx="38">
                  <c:v>0.96152121953920122</c:v>
                </c:pt>
                <c:pt idx="39">
                  <c:v>0.96519867577870921</c:v>
                </c:pt>
                <c:pt idx="40">
                  <c:v>0.94303901167149173</c:v>
                </c:pt>
                <c:pt idx="41">
                  <c:v>0.94212710505811081</c:v>
                </c:pt>
                <c:pt idx="42">
                  <c:v>0.94406982958987129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0.99941600719099932</c:v>
                </c:pt>
                <c:pt idx="1">
                  <c:v>0.72312498982938067</c:v>
                </c:pt>
                <c:pt idx="2">
                  <c:v>0.7760257553081914</c:v>
                </c:pt>
                <c:pt idx="3">
                  <c:v>2.7574561586023467</c:v>
                </c:pt>
                <c:pt idx="4">
                  <c:v>0.75873021183574718</c:v>
                </c:pt>
                <c:pt idx="5">
                  <c:v>0.82385225024576514</c:v>
                </c:pt>
                <c:pt idx="6">
                  <c:v>0.73609300488306895</c:v>
                </c:pt>
                <c:pt idx="7">
                  <c:v>0.81881744932764422</c:v>
                </c:pt>
                <c:pt idx="8">
                  <c:v>0.67900942387947583</c:v>
                </c:pt>
                <c:pt idx="9">
                  <c:v>0.68035493629495836</c:v>
                </c:pt>
                <c:pt idx="10">
                  <c:v>0.77084245960680675</c:v>
                </c:pt>
                <c:pt idx="11">
                  <c:v>0.74049930770850381</c:v>
                </c:pt>
                <c:pt idx="12">
                  <c:v>0.91393925877792626</c:v>
                </c:pt>
                <c:pt idx="13">
                  <c:v>0.77159976753013781</c:v>
                </c:pt>
                <c:pt idx="14">
                  <c:v>1.3176115095477907</c:v>
                </c:pt>
                <c:pt idx="15">
                  <c:v>0.73691579666125961</c:v>
                </c:pt>
                <c:pt idx="16">
                  <c:v>0.7883134848300033</c:v>
                </c:pt>
                <c:pt idx="17">
                  <c:v>0.73411716027689256</c:v>
                </c:pt>
                <c:pt idx="18">
                  <c:v>0.769985687230899</c:v>
                </c:pt>
                <c:pt idx="19">
                  <c:v>0.72313386995653206</c:v>
                </c:pt>
                <c:pt idx="20">
                  <c:v>0.74193722247325666</c:v>
                </c:pt>
                <c:pt idx="21">
                  <c:v>0.79790287492106904</c:v>
                </c:pt>
                <c:pt idx="22">
                  <c:v>0.82423854546566111</c:v>
                </c:pt>
                <c:pt idx="23">
                  <c:v>1.0587281031996836</c:v>
                </c:pt>
                <c:pt idx="24">
                  <c:v>0.74954248323911754</c:v>
                </c:pt>
                <c:pt idx="25">
                  <c:v>0.6405058354068679</c:v>
                </c:pt>
                <c:pt idx="26">
                  <c:v>0.74340116305712489</c:v>
                </c:pt>
                <c:pt idx="27">
                  <c:v>0.94619364535316464</c:v>
                </c:pt>
                <c:pt idx="28">
                  <c:v>0.72915834424849768</c:v>
                </c:pt>
                <c:pt idx="29">
                  <c:v>0.77691874350939671</c:v>
                </c:pt>
                <c:pt idx="30">
                  <c:v>0.69290450382156388</c:v>
                </c:pt>
                <c:pt idx="31">
                  <c:v>0.84720037573835327</c:v>
                </c:pt>
                <c:pt idx="32">
                  <c:v>0.81761241910167193</c:v>
                </c:pt>
                <c:pt idx="33">
                  <c:v>0.78903049753560417</c:v>
                </c:pt>
                <c:pt idx="34">
                  <c:v>0.78969333421423116</c:v>
                </c:pt>
                <c:pt idx="35">
                  <c:v>0.76083181657583676</c:v>
                </c:pt>
                <c:pt idx="36">
                  <c:v>1.1118718700558872</c:v>
                </c:pt>
                <c:pt idx="37">
                  <c:v>0.74885203269512801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0.98632304714537433</c:v>
                </c:pt>
                <c:pt idx="1">
                  <c:v>0.93771197700564102</c:v>
                </c:pt>
                <c:pt idx="2">
                  <c:v>0.94035701527958149</c:v>
                </c:pt>
                <c:pt idx="3">
                  <c:v>1.6895391077099129</c:v>
                </c:pt>
                <c:pt idx="4">
                  <c:v>0.9394922381059595</c:v>
                </c:pt>
                <c:pt idx="5">
                  <c:v>0.94274834002646002</c:v>
                </c:pt>
                <c:pt idx="6">
                  <c:v>0.93836037775832548</c:v>
                </c:pt>
                <c:pt idx="7">
                  <c:v>0.94249659998055435</c:v>
                </c:pt>
                <c:pt idx="8">
                  <c:v>0.93550619870814578</c:v>
                </c:pt>
                <c:pt idx="9">
                  <c:v>0.93557347432891991</c:v>
                </c:pt>
                <c:pt idx="10">
                  <c:v>0.94009785049451233</c:v>
                </c:pt>
                <c:pt idx="11">
                  <c:v>0.93858069289959711</c:v>
                </c:pt>
                <c:pt idx="12">
                  <c:v>0.95213234778014511</c:v>
                </c:pt>
                <c:pt idx="13">
                  <c:v>0.94013571589067879</c:v>
                </c:pt>
                <c:pt idx="14">
                  <c:v>1.1136012480880908</c:v>
                </c:pt>
                <c:pt idx="15">
                  <c:v>0.93840151734723487</c:v>
                </c:pt>
                <c:pt idx="16">
                  <c:v>0.94097140175567218</c:v>
                </c:pt>
                <c:pt idx="17">
                  <c:v>0.93826158552801653</c:v>
                </c:pt>
                <c:pt idx="18">
                  <c:v>0.94005501187571694</c:v>
                </c:pt>
                <c:pt idx="19">
                  <c:v>0.93771242101199859</c:v>
                </c:pt>
                <c:pt idx="20">
                  <c:v>0.93865258863783496</c:v>
                </c:pt>
                <c:pt idx="21">
                  <c:v>0.94145087126022531</c:v>
                </c:pt>
                <c:pt idx="22">
                  <c:v>0.94276765478745506</c:v>
                </c:pt>
                <c:pt idx="23">
                  <c:v>1.0100478855488482</c:v>
                </c:pt>
                <c:pt idx="24">
                  <c:v>0.93903285167612771</c:v>
                </c:pt>
                <c:pt idx="25">
                  <c:v>0.93358101928451531</c:v>
                </c:pt>
                <c:pt idx="26">
                  <c:v>0.93872578566702813</c:v>
                </c:pt>
                <c:pt idx="27">
                  <c:v>0.96503410241024057</c:v>
                </c:pt>
                <c:pt idx="28">
                  <c:v>0.93801364472659698</c:v>
                </c:pt>
                <c:pt idx="29">
                  <c:v>0.94040166468964181</c:v>
                </c:pt>
                <c:pt idx="30">
                  <c:v>0.93620095270525006</c:v>
                </c:pt>
                <c:pt idx="31">
                  <c:v>0.94391574630108965</c:v>
                </c:pt>
                <c:pt idx="32">
                  <c:v>0.9424363484692555</c:v>
                </c:pt>
                <c:pt idx="33">
                  <c:v>0.94100725239095206</c:v>
                </c:pt>
                <c:pt idx="34">
                  <c:v>0.94104039422488361</c:v>
                </c:pt>
                <c:pt idx="35">
                  <c:v>0.93959731834296389</c:v>
                </c:pt>
                <c:pt idx="36">
                  <c:v>1.0313053922913291</c:v>
                </c:pt>
                <c:pt idx="37">
                  <c:v>0.93899832914892822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67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67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666750</xdr:colOff>
      <xdr:row>43</xdr:row>
      <xdr:rowOff>74083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306917</xdr:colOff>
      <xdr:row>18</xdr:row>
      <xdr:rowOff>74084</xdr:rowOff>
    </xdr:from>
    <xdr:to>
      <xdr:col>37</xdr:col>
      <xdr:colOff>254000</xdr:colOff>
      <xdr:row>40</xdr:row>
      <xdr:rowOff>85727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0</xdr:colOff>
      <xdr:row>18</xdr:row>
      <xdr:rowOff>0</xdr:rowOff>
    </xdr:from>
    <xdr:to>
      <xdr:col>49</xdr:col>
      <xdr:colOff>719667</xdr:colOff>
      <xdr:row>40</xdr:row>
      <xdr:rowOff>11643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A4057BA-21D1-429F-A6D9-37C10A862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M7" activePane="bottomRight" state="frozen"/>
      <selection pane="topRight" activeCell="D1" sqref="D1"/>
      <selection pane="bottomLeft" activeCell="A7" sqref="A7"/>
      <selection pane="bottomRight" activeCell="Q7" sqref="Q7:Q362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41" t="s">
        <v>430</v>
      </c>
      <c r="E1" s="241"/>
      <c r="F1" s="241"/>
      <c r="G1" s="242" t="s">
        <v>379</v>
      </c>
      <c r="H1" s="242"/>
      <c r="I1" s="242" t="s">
        <v>2</v>
      </c>
      <c r="J1" s="242"/>
      <c r="K1" s="242"/>
      <c r="L1" s="242"/>
      <c r="M1" s="68" t="s">
        <v>431</v>
      </c>
      <c r="N1" s="243" t="s">
        <v>3</v>
      </c>
      <c r="O1" s="243"/>
      <c r="P1" s="243"/>
      <c r="Q1" s="69" t="s">
        <v>4</v>
      </c>
      <c r="R1" s="235" t="s">
        <v>432</v>
      </c>
      <c r="S1" s="235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78" t="s">
        <v>8</v>
      </c>
      <c r="C2" s="179"/>
      <c r="D2" s="236" t="s">
        <v>447</v>
      </c>
      <c r="E2" s="237"/>
      <c r="F2" s="237"/>
      <c r="G2" s="238" t="s">
        <v>9</v>
      </c>
      <c r="H2" s="238"/>
      <c r="I2" s="180" t="s">
        <v>10</v>
      </c>
      <c r="J2" s="180"/>
      <c r="K2" s="180"/>
      <c r="L2" s="180"/>
      <c r="M2" s="181" t="str">
        <f>D2</f>
        <v>Jan-Des</v>
      </c>
      <c r="N2" s="239" t="str">
        <f>D2</f>
        <v>Jan-Des</v>
      </c>
      <c r="O2" s="240"/>
      <c r="P2" s="240"/>
      <c r="Q2" s="182" t="str">
        <f>RIGHT(N2,3)</f>
        <v>Des</v>
      </c>
      <c r="R2" s="244" t="s">
        <v>381</v>
      </c>
      <c r="S2" s="244"/>
      <c r="T2" s="73" t="s">
        <v>11</v>
      </c>
      <c r="U2" s="76" t="str">
        <f>D2</f>
        <v>Jan-Des</v>
      </c>
      <c r="V2" s="74" t="str">
        <f>U2</f>
        <v>Jan-Des</v>
      </c>
      <c r="X2" t="s">
        <v>427</v>
      </c>
      <c r="Y2"/>
    </row>
    <row r="3" spans="2:27" x14ac:dyDescent="0.25">
      <c r="B3" s="183" t="s">
        <v>12</v>
      </c>
      <c r="C3" s="184"/>
      <c r="D3" s="176"/>
      <c r="E3" s="176"/>
      <c r="F3" s="75" t="s">
        <v>13</v>
      </c>
      <c r="G3" s="240" t="s">
        <v>14</v>
      </c>
      <c r="H3" s="240"/>
      <c r="I3" s="180" t="s">
        <v>15</v>
      </c>
      <c r="J3" s="180"/>
      <c r="K3" s="180" t="s">
        <v>16</v>
      </c>
      <c r="L3" s="180"/>
      <c r="M3" s="181" t="s">
        <v>17</v>
      </c>
      <c r="N3" s="185" t="s">
        <v>18</v>
      </c>
      <c r="O3" s="180"/>
      <c r="P3" s="185" t="s">
        <v>19</v>
      </c>
      <c r="Q3" s="186" t="s">
        <v>435</v>
      </c>
      <c r="R3" s="177" t="s">
        <v>6</v>
      </c>
      <c r="S3" s="187" t="s">
        <v>7</v>
      </c>
      <c r="T3" s="166">
        <v>44927</v>
      </c>
      <c r="V3" s="74"/>
      <c r="X3" s="185"/>
      <c r="Y3" s="180"/>
    </row>
    <row r="4" spans="2:27" x14ac:dyDescent="0.25">
      <c r="B4" s="184"/>
      <c r="C4" s="77">
        <f>J366</f>
        <v>-515.46686363177173</v>
      </c>
      <c r="D4" s="188" t="s">
        <v>20</v>
      </c>
      <c r="E4" s="176" t="s">
        <v>21</v>
      </c>
      <c r="F4" s="176" t="s">
        <v>22</v>
      </c>
      <c r="G4" s="185" t="s">
        <v>23</v>
      </c>
      <c r="H4" s="185" t="s">
        <v>20</v>
      </c>
      <c r="I4" s="185" t="s">
        <v>21</v>
      </c>
      <c r="J4" s="185" t="s">
        <v>20</v>
      </c>
      <c r="K4" s="185" t="s">
        <v>21</v>
      </c>
      <c r="L4" s="185" t="s">
        <v>20</v>
      </c>
      <c r="M4" s="182" t="s">
        <v>20</v>
      </c>
      <c r="N4" s="185" t="s">
        <v>20</v>
      </c>
      <c r="O4" s="185" t="s">
        <v>21</v>
      </c>
      <c r="P4" s="185" t="s">
        <v>24</v>
      </c>
      <c r="Q4" s="182" t="s">
        <v>20</v>
      </c>
      <c r="R4" s="187" t="s">
        <v>25</v>
      </c>
      <c r="S4" s="187" t="s">
        <v>21</v>
      </c>
      <c r="T4" s="189"/>
      <c r="U4" s="78" t="s">
        <v>20</v>
      </c>
      <c r="V4" s="188" t="s">
        <v>21</v>
      </c>
      <c r="X4" s="185" t="s">
        <v>20</v>
      </c>
      <c r="Y4" s="185" t="s">
        <v>21</v>
      </c>
    </row>
    <row r="5" spans="2:27" x14ac:dyDescent="0.25">
      <c r="B5" s="79"/>
      <c r="C5" s="79"/>
      <c r="D5" s="212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2">
        <v>14</v>
      </c>
      <c r="R5" s="81">
        <v>15</v>
      </c>
      <c r="S5" s="81">
        <v>16</v>
      </c>
      <c r="T5" s="82">
        <v>17</v>
      </c>
      <c r="U5" s="212">
        <v>18</v>
      </c>
      <c r="V5" s="212">
        <v>19</v>
      </c>
      <c r="X5" s="80">
        <v>21</v>
      </c>
      <c r="Y5" s="80">
        <v>22</v>
      </c>
    </row>
    <row r="6" spans="2:27" ht="18.75" customHeight="1" x14ac:dyDescent="0.25">
      <c r="B6" s="83"/>
      <c r="M6" s="88"/>
      <c r="S6" s="213"/>
    </row>
    <row r="7" spans="2:27" ht="21.95" customHeight="1" x14ac:dyDescent="0.25">
      <c r="B7" s="85">
        <v>301</v>
      </c>
      <c r="C7" s="85" t="s">
        <v>26</v>
      </c>
      <c r="D7" s="1">
        <v>38429655</v>
      </c>
      <c r="E7" s="85">
        <f>D7/T7*1000</f>
        <v>54199.787881309443</v>
      </c>
      <c r="F7" s="86">
        <f t="shared" ref="F7:F70" si="0">E7/E$364</f>
        <v>1.4133447497523925</v>
      </c>
      <c r="G7" s="190">
        <f t="shared" ref="G7:G70" si="1">($E$364+$Y$364-E7-Y7)*0.6</f>
        <v>-9510.7816412547127</v>
      </c>
      <c r="H7" s="190">
        <f>G7*T7/1000</f>
        <v>-6743496.0825703172</v>
      </c>
      <c r="I7" s="190">
        <f t="shared" ref="I7:I70" si="2">IF(E7+Y7&lt;(E$364+Y$364)*0.9,((E$364+Y$364)*0.9-E7-Y7)*0.35,0)</f>
        <v>0</v>
      </c>
      <c r="J7" s="87">
        <f>I7*T7/1000</f>
        <v>0</v>
      </c>
      <c r="K7" s="190">
        <f>I7+J$366</f>
        <v>-515.46686363177173</v>
      </c>
      <c r="L7" s="87">
        <f t="shared" ref="L7:L70" si="3">K7*T7/1000</f>
        <v>-365485.07858888054</v>
      </c>
      <c r="M7" s="88">
        <f>+H7+L7</f>
        <v>-7108981.1611591978</v>
      </c>
      <c r="N7" s="88">
        <f>D7+M7</f>
        <v>31320673.838840801</v>
      </c>
      <c r="O7" s="88">
        <f>N7/T7*1000</f>
        <v>44173.539376422952</v>
      </c>
      <c r="P7" s="89">
        <f t="shared" ref="P7:P70" si="4">O7/O$364</f>
        <v>1.1518945441699313</v>
      </c>
      <c r="Q7" s="197">
        <v>-427711.54399171844</v>
      </c>
      <c r="R7" s="89">
        <f>(D7-U7)/U7</f>
        <v>-6.7394461707741701E-2</v>
      </c>
      <c r="S7" s="89">
        <f>(E7-V7)/V7</f>
        <v>-7.9508493849465789E-2</v>
      </c>
      <c r="T7" s="91">
        <v>709037</v>
      </c>
      <c r="U7" s="193">
        <v>41206762.582999997</v>
      </c>
      <c r="V7" s="193">
        <v>58881.355796503987</v>
      </c>
      <c r="W7" s="199"/>
      <c r="X7" s="88">
        <v>0</v>
      </c>
      <c r="Y7" s="88">
        <f>X7*1000/T7</f>
        <v>0</v>
      </c>
      <c r="Z7" s="1"/>
      <c r="AA7" s="1"/>
    </row>
    <row r="8" spans="2:27" ht="24.95" customHeight="1" x14ac:dyDescent="0.25">
      <c r="B8" s="85">
        <v>1101</v>
      </c>
      <c r="C8" s="85" t="s">
        <v>27</v>
      </c>
      <c r="D8" s="1">
        <v>528323</v>
      </c>
      <c r="E8" s="85">
        <f t="shared" ref="E8:E71" si="5">D8/T8*1000</f>
        <v>35195.723136366665</v>
      </c>
      <c r="F8" s="86">
        <f t="shared" si="0"/>
        <v>0.91778385955042685</v>
      </c>
      <c r="G8" s="190">
        <f t="shared" si="1"/>
        <v>1891.6572057109543</v>
      </c>
      <c r="H8" s="190">
        <f t="shared" ref="H8:H70" si="6">G8*T8/1000</f>
        <v>28395.666314927133</v>
      </c>
      <c r="I8" s="190">
        <f t="shared" si="2"/>
        <v>0</v>
      </c>
      <c r="J8" s="87">
        <f t="shared" ref="J8:J70" si="7">I8*T8/1000</f>
        <v>0</v>
      </c>
      <c r="K8" s="190">
        <f t="shared" ref="K8:K71" si="8">I8+J$366</f>
        <v>-515.46686363177173</v>
      </c>
      <c r="L8" s="87">
        <f t="shared" si="3"/>
        <v>-7737.6730899765262</v>
      </c>
      <c r="M8" s="88">
        <f t="shared" ref="M8:M71" si="9">+H8+L8</f>
        <v>20657.993224950609</v>
      </c>
      <c r="N8" s="88">
        <f t="shared" ref="N8:N71" si="10">D8+M8</f>
        <v>548980.99322495062</v>
      </c>
      <c r="O8" s="88">
        <f t="shared" ref="O8:O71" si="11">N8/T8*1000</f>
        <v>36571.913478445851</v>
      </c>
      <c r="P8" s="89">
        <f t="shared" si="4"/>
        <v>0.95367018808914539</v>
      </c>
      <c r="Q8" s="197">
        <v>811.64256271591148</v>
      </c>
      <c r="R8" s="89">
        <f t="shared" ref="R8:S71" si="12">(D8-U8)/U8</f>
        <v>-4.5509043656512052E-2</v>
      </c>
      <c r="S8" s="89">
        <f t="shared" si="12"/>
        <v>-5.5110544849494847E-2</v>
      </c>
      <c r="T8" s="91">
        <v>15011</v>
      </c>
      <c r="U8" s="193">
        <v>553512.84</v>
      </c>
      <c r="V8" s="193">
        <v>37248.508748317625</v>
      </c>
      <c r="W8" s="199"/>
      <c r="X8" s="88">
        <v>0</v>
      </c>
      <c r="Y8" s="88">
        <f t="shared" ref="Y8:Y71" si="13">X8*1000/T8</f>
        <v>0</v>
      </c>
    </row>
    <row r="9" spans="2:27" x14ac:dyDescent="0.25">
      <c r="B9" s="85">
        <v>1103</v>
      </c>
      <c r="C9" s="85" t="s">
        <v>28</v>
      </c>
      <c r="D9" s="1">
        <v>7171913</v>
      </c>
      <c r="E9" s="85">
        <f t="shared" si="5"/>
        <v>49118.991034922023</v>
      </c>
      <c r="F9" s="86">
        <f t="shared" si="0"/>
        <v>1.2808549775945113</v>
      </c>
      <c r="G9" s="190">
        <f t="shared" si="1"/>
        <v>-6462.3035334222595</v>
      </c>
      <c r="H9" s="190">
        <f t="shared" si="6"/>
        <v>-943567.40121851757</v>
      </c>
      <c r="I9" s="190">
        <f t="shared" si="2"/>
        <v>0</v>
      </c>
      <c r="J9" s="87">
        <f t="shared" si="7"/>
        <v>0</v>
      </c>
      <c r="K9" s="190">
        <f t="shared" si="8"/>
        <v>-515.46686363177173</v>
      </c>
      <c r="L9" s="87">
        <f t="shared" si="3"/>
        <v>-75263.832225738617</v>
      </c>
      <c r="M9" s="88">
        <f t="shared" si="9"/>
        <v>-1018831.2334442562</v>
      </c>
      <c r="N9" s="88">
        <f t="shared" si="10"/>
        <v>6153081.7665557433</v>
      </c>
      <c r="O9" s="88">
        <f t="shared" si="11"/>
        <v>42141.220637867991</v>
      </c>
      <c r="P9" s="89">
        <f t="shared" si="4"/>
        <v>1.0988986353067791</v>
      </c>
      <c r="Q9" s="197">
        <v>-22908.064697574009</v>
      </c>
      <c r="R9" s="92">
        <f t="shared" si="12"/>
        <v>-4.5028075161673009E-3</v>
      </c>
      <c r="S9" s="92">
        <f t="shared" si="12"/>
        <v>-1.3447971349979718E-2</v>
      </c>
      <c r="T9" s="91">
        <v>146011</v>
      </c>
      <c r="U9" s="193">
        <v>7204352.8140000002</v>
      </c>
      <c r="V9" s="193">
        <v>49788.545974747576</v>
      </c>
      <c r="W9" s="199"/>
      <c r="X9" s="88">
        <v>0</v>
      </c>
      <c r="Y9" s="88">
        <f t="shared" si="13"/>
        <v>0</v>
      </c>
      <c r="Z9" s="1"/>
      <c r="AA9" s="1"/>
    </row>
    <row r="10" spans="2:27" x14ac:dyDescent="0.25">
      <c r="B10" s="85">
        <v>1106</v>
      </c>
      <c r="C10" s="85" t="s">
        <v>29</v>
      </c>
      <c r="D10" s="1">
        <v>1456160</v>
      </c>
      <c r="E10" s="85">
        <f>D10/T10*1000</f>
        <v>38466.781138555016</v>
      </c>
      <c r="F10" s="86">
        <f t="shared" si="0"/>
        <v>1.0030818438091942</v>
      </c>
      <c r="G10" s="190">
        <f t="shared" si="1"/>
        <v>-70.977595602055956</v>
      </c>
      <c r="H10" s="190">
        <f t="shared" si="6"/>
        <v>-2686.8568815158283</v>
      </c>
      <c r="I10" s="190">
        <f t="shared" si="2"/>
        <v>0</v>
      </c>
      <c r="J10" s="87">
        <f t="shared" si="7"/>
        <v>0</v>
      </c>
      <c r="K10" s="190">
        <f t="shared" si="8"/>
        <v>-515.46686363177173</v>
      </c>
      <c r="L10" s="87">
        <f t="shared" si="3"/>
        <v>-19512.998122780718</v>
      </c>
      <c r="M10" s="88">
        <f t="shared" si="9"/>
        <v>-22199.855004296547</v>
      </c>
      <c r="N10" s="88">
        <f t="shared" si="10"/>
        <v>1433960.1449957034</v>
      </c>
      <c r="O10" s="88">
        <f t="shared" si="11"/>
        <v>37880.336679321183</v>
      </c>
      <c r="P10" s="89">
        <f t="shared" si="4"/>
        <v>0.98778938179265208</v>
      </c>
      <c r="Q10" s="197">
        <v>6135.275638638861</v>
      </c>
      <c r="R10" s="92">
        <f t="shared" si="12"/>
        <v>1.8921982138287018E-2</v>
      </c>
      <c r="S10" s="92">
        <f t="shared" si="12"/>
        <v>7.8593237138031603E-3</v>
      </c>
      <c r="T10" s="91">
        <v>37855</v>
      </c>
      <c r="U10" s="193">
        <v>1429118.25</v>
      </c>
      <c r="V10" s="193">
        <v>38166.815778228825</v>
      </c>
      <c r="W10" s="199"/>
      <c r="X10" s="88">
        <v>0</v>
      </c>
      <c r="Y10" s="88">
        <f t="shared" si="13"/>
        <v>0</v>
      </c>
      <c r="Z10" s="1"/>
    </row>
    <row r="11" spans="2:27" x14ac:dyDescent="0.25">
      <c r="B11" s="85">
        <v>1108</v>
      </c>
      <c r="C11" s="85" t="s">
        <v>30</v>
      </c>
      <c r="D11" s="1">
        <v>3132492</v>
      </c>
      <c r="E11" s="85">
        <f t="shared" si="5"/>
        <v>37947.521442070072</v>
      </c>
      <c r="F11" s="86">
        <f t="shared" si="0"/>
        <v>0.98954133019330792</v>
      </c>
      <c r="G11" s="190">
        <f t="shared" si="1"/>
        <v>240.57822228891018</v>
      </c>
      <c r="H11" s="190">
        <f t="shared" si="6"/>
        <v>19859.251093504958</v>
      </c>
      <c r="I11" s="190">
        <f t="shared" si="2"/>
        <v>0</v>
      </c>
      <c r="J11" s="87">
        <f t="shared" si="7"/>
        <v>0</v>
      </c>
      <c r="K11" s="190">
        <f t="shared" si="8"/>
        <v>-515.46686363177173</v>
      </c>
      <c r="L11" s="87">
        <f t="shared" si="3"/>
        <v>-42550.758659075495</v>
      </c>
      <c r="M11" s="88">
        <f t="shared" si="9"/>
        <v>-22691.507565570537</v>
      </c>
      <c r="N11" s="88">
        <f t="shared" si="10"/>
        <v>3109800.4924344295</v>
      </c>
      <c r="O11" s="88">
        <f t="shared" si="11"/>
        <v>37672.63280072721</v>
      </c>
      <c r="P11" s="89">
        <f t="shared" si="4"/>
        <v>0.98237317634629773</v>
      </c>
      <c r="Q11" s="197">
        <v>11515.160460133862</v>
      </c>
      <c r="R11" s="92">
        <f t="shared" si="12"/>
        <v>-1.8793336189513964E-2</v>
      </c>
      <c r="S11" s="92">
        <f t="shared" si="12"/>
        <v>-3.3568253608669066E-2</v>
      </c>
      <c r="T11" s="91">
        <v>82548</v>
      </c>
      <c r="U11" s="193">
        <v>3192489.5290000001</v>
      </c>
      <c r="V11" s="193">
        <v>39265.599028350036</v>
      </c>
      <c r="W11" s="199"/>
      <c r="X11" s="88">
        <v>0</v>
      </c>
      <c r="Y11" s="88">
        <f t="shared" si="13"/>
        <v>0</v>
      </c>
      <c r="Z11" s="1"/>
      <c r="AA11" s="1"/>
    </row>
    <row r="12" spans="2:27" s="230" customFormat="1" x14ac:dyDescent="0.25">
      <c r="B12" s="223">
        <v>1111</v>
      </c>
      <c r="C12" s="223" t="s">
        <v>31</v>
      </c>
      <c r="D12" s="1">
        <v>108509</v>
      </c>
      <c r="E12" s="223">
        <f t="shared" si="5"/>
        <v>32644.103489771362</v>
      </c>
      <c r="F12" s="225">
        <f t="shared" si="0"/>
        <v>0.85124636241523699</v>
      </c>
      <c r="G12" s="226">
        <f t="shared" si="1"/>
        <v>3422.6289936681364</v>
      </c>
      <c r="H12" s="226">
        <f t="shared" si="6"/>
        <v>11376.818774952884</v>
      </c>
      <c r="I12" s="226">
        <f>IF(E12+Y12&lt;(E$364+Y$364)*0.9,((E$364+Y$364)*0.9-E12-Y12)*0.35,0)</f>
        <v>654.33659953377423</v>
      </c>
      <c r="J12" s="227">
        <f>I12*T12/1000</f>
        <v>2175.0148568502655</v>
      </c>
      <c r="K12" s="226">
        <f t="shared" si="8"/>
        <v>138.8697359020025</v>
      </c>
      <c r="L12" s="227">
        <f t="shared" si="3"/>
        <v>461.60300213825633</v>
      </c>
      <c r="M12" s="228">
        <f t="shared" si="9"/>
        <v>11838.42177709114</v>
      </c>
      <c r="N12" s="228">
        <f t="shared" si="10"/>
        <v>120347.42177709113</v>
      </c>
      <c r="O12" s="228">
        <f t="shared" si="11"/>
        <v>36205.60221934149</v>
      </c>
      <c r="P12" s="92">
        <f t="shared" si="4"/>
        <v>0.94411804563493351</v>
      </c>
      <c r="Q12" s="197">
        <v>1328.570815601166</v>
      </c>
      <c r="R12" s="92">
        <f t="shared" si="12"/>
        <v>4.1908018003061376E-2</v>
      </c>
      <c r="S12" s="92">
        <f t="shared" si="12"/>
        <v>2.8429665182925508E-2</v>
      </c>
      <c r="T12" s="91">
        <v>3324</v>
      </c>
      <c r="U12" s="193">
        <v>104144.51</v>
      </c>
      <c r="V12" s="193">
        <v>31741.697653154526</v>
      </c>
      <c r="W12" s="229"/>
      <c r="X12" s="228">
        <v>0</v>
      </c>
      <c r="Y12" s="228">
        <f>X12*1000/T12</f>
        <v>0</v>
      </c>
      <c r="Z12" s="224"/>
      <c r="AA12" s="224"/>
    </row>
    <row r="13" spans="2:27" x14ac:dyDescent="0.25">
      <c r="B13" s="85">
        <v>1112</v>
      </c>
      <c r="C13" s="85" t="s">
        <v>32</v>
      </c>
      <c r="D13" s="1">
        <v>108656</v>
      </c>
      <c r="E13" s="85">
        <f t="shared" si="5"/>
        <v>33891.4535246413</v>
      </c>
      <c r="F13" s="86">
        <f t="shared" si="0"/>
        <v>0.88377297721947745</v>
      </c>
      <c r="G13" s="190">
        <f t="shared" si="1"/>
        <v>2674.2189727461737</v>
      </c>
      <c r="H13" s="190">
        <f t="shared" si="6"/>
        <v>8573.5460266242317</v>
      </c>
      <c r="I13" s="190">
        <f t="shared" si="2"/>
        <v>217.76408732929593</v>
      </c>
      <c r="J13" s="87">
        <f t="shared" si="7"/>
        <v>698.15166397772271</v>
      </c>
      <c r="K13" s="190">
        <f t="shared" si="8"/>
        <v>-297.7027763024758</v>
      </c>
      <c r="L13" s="87">
        <f t="shared" si="3"/>
        <v>-954.43510082573744</v>
      </c>
      <c r="M13" s="88">
        <f t="shared" si="9"/>
        <v>7619.1109257984945</v>
      </c>
      <c r="N13" s="88">
        <f t="shared" si="10"/>
        <v>116275.11092579849</v>
      </c>
      <c r="O13" s="88">
        <f t="shared" si="11"/>
        <v>36267.969721084992</v>
      </c>
      <c r="P13" s="89">
        <f t="shared" si="4"/>
        <v>0.94574437637514563</v>
      </c>
      <c r="Q13" s="197">
        <v>-193.98380420658941</v>
      </c>
      <c r="R13" s="92">
        <f t="shared" si="12"/>
        <v>2.6767411383620324E-2</v>
      </c>
      <c r="S13" s="92">
        <f t="shared" si="12"/>
        <v>1.780001041083774E-2</v>
      </c>
      <c r="T13" s="91">
        <v>3206</v>
      </c>
      <c r="U13" s="193">
        <v>105823.382</v>
      </c>
      <c r="V13" s="193">
        <v>33298.735682819381</v>
      </c>
      <c r="W13" s="199"/>
      <c r="X13" s="88">
        <v>0</v>
      </c>
      <c r="Y13" s="88">
        <f t="shared" si="13"/>
        <v>0</v>
      </c>
      <c r="Z13" s="1"/>
      <c r="AA13" s="1"/>
    </row>
    <row r="14" spans="2:27" x14ac:dyDescent="0.25">
      <c r="B14" s="85">
        <v>1114</v>
      </c>
      <c r="C14" s="85" t="s">
        <v>33</v>
      </c>
      <c r="D14" s="1">
        <v>94232</v>
      </c>
      <c r="E14" s="85">
        <f t="shared" si="5"/>
        <v>33087.078651685399</v>
      </c>
      <c r="F14" s="86">
        <f t="shared" si="0"/>
        <v>0.86279763676215782</v>
      </c>
      <c r="G14" s="190">
        <f t="shared" si="1"/>
        <v>3156.8438965197142</v>
      </c>
      <c r="H14" s="190">
        <f t="shared" si="6"/>
        <v>8990.6914172881461</v>
      </c>
      <c r="I14" s="190">
        <f t="shared" si="2"/>
        <v>499.29529286386128</v>
      </c>
      <c r="J14" s="87">
        <f t="shared" si="7"/>
        <v>1421.992994076277</v>
      </c>
      <c r="K14" s="190">
        <f t="shared" si="8"/>
        <v>-16.171570767910453</v>
      </c>
      <c r="L14" s="87">
        <f t="shared" si="3"/>
        <v>-46.056633547008971</v>
      </c>
      <c r="M14" s="88">
        <f t="shared" si="9"/>
        <v>8944.6347837411377</v>
      </c>
      <c r="N14" s="88">
        <f t="shared" si="10"/>
        <v>103176.63478374114</v>
      </c>
      <c r="O14" s="88">
        <f t="shared" si="11"/>
        <v>36227.750977437194</v>
      </c>
      <c r="P14" s="89">
        <f t="shared" si="4"/>
        <v>0.94469560935227959</v>
      </c>
      <c r="Q14" s="197">
        <v>-1066.1859558266933</v>
      </c>
      <c r="R14" s="92">
        <f t="shared" si="12"/>
        <v>-0.11803963849883146</v>
      </c>
      <c r="S14" s="92">
        <f t="shared" si="12"/>
        <v>-0.13631058699903106</v>
      </c>
      <c r="T14" s="91">
        <v>2848</v>
      </c>
      <c r="U14" s="193">
        <v>106843.804</v>
      </c>
      <c r="V14" s="193">
        <v>38309.001075654356</v>
      </c>
      <c r="W14" s="199"/>
      <c r="X14" s="88">
        <v>0</v>
      </c>
      <c r="Y14" s="88">
        <f t="shared" si="13"/>
        <v>0</v>
      </c>
      <c r="Z14" s="1"/>
      <c r="AA14" s="1"/>
    </row>
    <row r="15" spans="2:27" x14ac:dyDescent="0.25">
      <c r="B15" s="85">
        <v>1119</v>
      </c>
      <c r="C15" s="85" t="s">
        <v>34</v>
      </c>
      <c r="D15" s="1">
        <v>612779</v>
      </c>
      <c r="E15" s="85">
        <f t="shared" si="5"/>
        <v>31186.269021324239</v>
      </c>
      <c r="F15" s="86">
        <f t="shared" si="0"/>
        <v>0.81323103481838599</v>
      </c>
      <c r="G15" s="190">
        <f t="shared" si="1"/>
        <v>4297.3296747364102</v>
      </c>
      <c r="H15" s="190">
        <f t="shared" si="6"/>
        <v>84438.230778895726</v>
      </c>
      <c r="I15" s="190">
        <f t="shared" si="2"/>
        <v>1164.5786634902672</v>
      </c>
      <c r="J15" s="87">
        <f t="shared" si="7"/>
        <v>22882.806158920263</v>
      </c>
      <c r="K15" s="190">
        <f t="shared" si="8"/>
        <v>649.11179985849549</v>
      </c>
      <c r="L15" s="87">
        <f t="shared" si="3"/>
        <v>12754.397755419579</v>
      </c>
      <c r="M15" s="88">
        <f t="shared" si="9"/>
        <v>97192.628534315299</v>
      </c>
      <c r="N15" s="88">
        <f t="shared" si="10"/>
        <v>709971.62853431527</v>
      </c>
      <c r="O15" s="88">
        <f t="shared" si="11"/>
        <v>36132.710495919142</v>
      </c>
      <c r="P15" s="89">
        <f t="shared" si="4"/>
        <v>0.94221727925509113</v>
      </c>
      <c r="Q15" s="197">
        <v>1544.4633440877078</v>
      </c>
      <c r="R15" s="92">
        <f t="shared" si="12"/>
        <v>-3.7534895130249615E-2</v>
      </c>
      <c r="S15" s="92">
        <f t="shared" si="12"/>
        <v>-5.4825860676538218E-2</v>
      </c>
      <c r="T15" s="91">
        <v>19649</v>
      </c>
      <c r="U15" s="193">
        <v>636676.58900000004</v>
      </c>
      <c r="V15" s="193">
        <v>32995.262696932012</v>
      </c>
      <c r="W15" s="199"/>
      <c r="X15" s="88">
        <v>0</v>
      </c>
      <c r="Y15" s="88">
        <f t="shared" si="13"/>
        <v>0</v>
      </c>
      <c r="Z15" s="1"/>
      <c r="AA15" s="1"/>
    </row>
    <row r="16" spans="2:27" x14ac:dyDescent="0.25">
      <c r="B16" s="85">
        <v>1120</v>
      </c>
      <c r="C16" s="85" t="s">
        <v>35</v>
      </c>
      <c r="D16" s="1">
        <v>726044</v>
      </c>
      <c r="E16" s="85">
        <f t="shared" si="5"/>
        <v>35219.209313606596</v>
      </c>
      <c r="F16" s="86">
        <f t="shared" si="0"/>
        <v>0.9183962985763231</v>
      </c>
      <c r="G16" s="190">
        <f t="shared" si="1"/>
        <v>1877.5654993669959</v>
      </c>
      <c r="H16" s="190">
        <f t="shared" si="6"/>
        <v>38706.012769450623</v>
      </c>
      <c r="I16" s="190">
        <f t="shared" si="2"/>
        <v>0</v>
      </c>
      <c r="J16" s="87">
        <f t="shared" si="7"/>
        <v>0</v>
      </c>
      <c r="K16" s="190">
        <f t="shared" si="8"/>
        <v>-515.46686363177173</v>
      </c>
      <c r="L16" s="87">
        <f t="shared" si="3"/>
        <v>-10626.349393768975</v>
      </c>
      <c r="M16" s="88">
        <f t="shared" si="9"/>
        <v>28079.663375681648</v>
      </c>
      <c r="N16" s="88">
        <f t="shared" si="10"/>
        <v>754123.66337568162</v>
      </c>
      <c r="O16" s="88">
        <f t="shared" si="11"/>
        <v>36581.307949341819</v>
      </c>
      <c r="P16" s="89">
        <f t="shared" si="4"/>
        <v>0.9539151636995038</v>
      </c>
      <c r="Q16" s="197">
        <v>-92.521482220476173</v>
      </c>
      <c r="R16" s="92">
        <f t="shared" si="12"/>
        <v>-2.0721005307570164E-2</v>
      </c>
      <c r="S16" s="92">
        <f t="shared" si="12"/>
        <v>-4.2192463255713797E-2</v>
      </c>
      <c r="T16" s="91">
        <v>20615</v>
      </c>
      <c r="U16" s="193">
        <v>741406.69200000004</v>
      </c>
      <c r="V16" s="193">
        <v>36770.65377176016</v>
      </c>
      <c r="W16" s="199"/>
      <c r="X16" s="88">
        <v>0</v>
      </c>
      <c r="Y16" s="88">
        <f t="shared" si="13"/>
        <v>0</v>
      </c>
      <c r="Z16" s="1"/>
      <c r="AA16" s="1"/>
    </row>
    <row r="17" spans="2:27" x14ac:dyDescent="0.25">
      <c r="B17" s="85">
        <v>1121</v>
      </c>
      <c r="C17" s="85" t="s">
        <v>36</v>
      </c>
      <c r="D17" s="1">
        <v>745844</v>
      </c>
      <c r="E17" s="85">
        <f t="shared" si="5"/>
        <v>37705.070522218295</v>
      </c>
      <c r="F17" s="86">
        <f t="shared" si="0"/>
        <v>0.98321904097336588</v>
      </c>
      <c r="G17" s="190">
        <f t="shared" si="1"/>
        <v>386.04877419997644</v>
      </c>
      <c r="H17" s="190">
        <f t="shared" si="6"/>
        <v>7636.4308024497341</v>
      </c>
      <c r="I17" s="190">
        <f t="shared" si="2"/>
        <v>0</v>
      </c>
      <c r="J17" s="87">
        <f t="shared" si="7"/>
        <v>0</v>
      </c>
      <c r="K17" s="190">
        <f t="shared" si="8"/>
        <v>-515.46686363177173</v>
      </c>
      <c r="L17" s="87">
        <f t="shared" si="3"/>
        <v>-10196.450029500076</v>
      </c>
      <c r="M17" s="88">
        <f t="shared" si="9"/>
        <v>-2560.0192270503421</v>
      </c>
      <c r="N17" s="88">
        <f t="shared" si="10"/>
        <v>743283.98077294964</v>
      </c>
      <c r="O17" s="88">
        <f t="shared" si="11"/>
        <v>37575.65243278649</v>
      </c>
      <c r="P17" s="89">
        <f t="shared" si="4"/>
        <v>0.97984426065832064</v>
      </c>
      <c r="Q17" s="197">
        <v>-232.93839630386992</v>
      </c>
      <c r="R17" s="92">
        <f t="shared" si="12"/>
        <v>-3.062386457974315E-2</v>
      </c>
      <c r="S17" s="92">
        <f t="shared" si="12"/>
        <v>-5.1598182660723177E-2</v>
      </c>
      <c r="T17" s="91">
        <v>19781</v>
      </c>
      <c r="U17" s="193">
        <v>769406.19099999999</v>
      </c>
      <c r="V17" s="193">
        <v>39756.430062522602</v>
      </c>
      <c r="W17" s="199"/>
      <c r="X17" s="88">
        <v>0</v>
      </c>
      <c r="Y17" s="88">
        <f t="shared" si="13"/>
        <v>0</v>
      </c>
      <c r="Z17" s="1"/>
      <c r="AA17" s="1"/>
    </row>
    <row r="18" spans="2:27" x14ac:dyDescent="0.25">
      <c r="B18" s="85">
        <v>1122</v>
      </c>
      <c r="C18" s="85" t="s">
        <v>37</v>
      </c>
      <c r="D18" s="1">
        <v>396655</v>
      </c>
      <c r="E18" s="85">
        <f t="shared" si="5"/>
        <v>32243.131198179155</v>
      </c>
      <c r="F18" s="86">
        <f t="shared" si="0"/>
        <v>0.84079037900144471</v>
      </c>
      <c r="G18" s="190">
        <f t="shared" si="1"/>
        <v>3663.2123686234604</v>
      </c>
      <c r="H18" s="190">
        <f t="shared" si="6"/>
        <v>45064.838558805808</v>
      </c>
      <c r="I18" s="190">
        <f t="shared" si="2"/>
        <v>794.67690159104654</v>
      </c>
      <c r="J18" s="87">
        <f t="shared" si="7"/>
        <v>9776.1152433730549</v>
      </c>
      <c r="K18" s="190">
        <f t="shared" si="8"/>
        <v>279.21003795927481</v>
      </c>
      <c r="L18" s="87">
        <f t="shared" si="3"/>
        <v>3434.8418869749989</v>
      </c>
      <c r="M18" s="88">
        <f t="shared" si="9"/>
        <v>48499.68044578081</v>
      </c>
      <c r="N18" s="88">
        <f t="shared" si="10"/>
        <v>445154.6804457808</v>
      </c>
      <c r="O18" s="88">
        <f t="shared" si="11"/>
        <v>36185.553604761895</v>
      </c>
      <c r="P18" s="89">
        <f t="shared" si="4"/>
        <v>0.94359524646424431</v>
      </c>
      <c r="Q18" s="197">
        <v>3535.3926514818158</v>
      </c>
      <c r="R18" s="92">
        <f t="shared" si="12"/>
        <v>-9.223333829460582E-3</v>
      </c>
      <c r="S18" s="92">
        <f t="shared" si="12"/>
        <v>-2.2995306672507442E-2</v>
      </c>
      <c r="T18" s="91">
        <v>12302</v>
      </c>
      <c r="U18" s="193">
        <v>400347.53899999999</v>
      </c>
      <c r="V18" s="193">
        <v>33002.022834061492</v>
      </c>
      <c r="W18" s="199"/>
      <c r="X18" s="88">
        <v>0</v>
      </c>
      <c r="Y18" s="88">
        <f t="shared" si="13"/>
        <v>0</v>
      </c>
      <c r="Z18" s="1"/>
      <c r="AA18" s="1"/>
    </row>
    <row r="19" spans="2:27" x14ac:dyDescent="0.25">
      <c r="B19" s="85">
        <v>1124</v>
      </c>
      <c r="C19" s="85" t="s">
        <v>38</v>
      </c>
      <c r="D19" s="1">
        <v>1369086</v>
      </c>
      <c r="E19" s="85">
        <f t="shared" si="5"/>
        <v>48351.968921066575</v>
      </c>
      <c r="F19" s="86">
        <f t="shared" si="0"/>
        <v>1.2608536691034977</v>
      </c>
      <c r="G19" s="190">
        <f t="shared" si="1"/>
        <v>-6002.0902651089909</v>
      </c>
      <c r="H19" s="190">
        <f t="shared" si="6"/>
        <v>-169949.18585656106</v>
      </c>
      <c r="I19" s="190">
        <f t="shared" si="2"/>
        <v>0</v>
      </c>
      <c r="J19" s="87">
        <f t="shared" si="7"/>
        <v>0</v>
      </c>
      <c r="K19" s="190">
        <f t="shared" si="8"/>
        <v>-515.46686363177173</v>
      </c>
      <c r="L19" s="87">
        <f t="shared" si="3"/>
        <v>-14595.444243733617</v>
      </c>
      <c r="M19" s="88">
        <f t="shared" si="9"/>
        <v>-184544.63010029469</v>
      </c>
      <c r="N19" s="88">
        <f t="shared" si="10"/>
        <v>1184541.3698997053</v>
      </c>
      <c r="O19" s="88">
        <f t="shared" si="11"/>
        <v>41834.411792325809</v>
      </c>
      <c r="P19" s="89">
        <f t="shared" si="4"/>
        <v>1.0908981119103736</v>
      </c>
      <c r="Q19" s="197">
        <v>-3918.3624433216173</v>
      </c>
      <c r="R19" s="92">
        <f t="shared" si="12"/>
        <v>1.8954943883595435E-2</v>
      </c>
      <c r="S19" s="92">
        <f t="shared" si="12"/>
        <v>-7.9268976520233472E-3</v>
      </c>
      <c r="T19" s="91">
        <v>28315</v>
      </c>
      <c r="U19" s="193">
        <v>1343617.8</v>
      </c>
      <c r="V19" s="193">
        <v>48738.312536273945</v>
      </c>
      <c r="W19" s="199"/>
      <c r="X19" s="88">
        <v>0</v>
      </c>
      <c r="Y19" s="88">
        <f t="shared" si="13"/>
        <v>0</v>
      </c>
      <c r="Z19" s="1"/>
      <c r="AA19" s="1"/>
    </row>
    <row r="20" spans="2:27" x14ac:dyDescent="0.25">
      <c r="B20" s="85">
        <v>1127</v>
      </c>
      <c r="C20" s="85" t="s">
        <v>39</v>
      </c>
      <c r="D20" s="1">
        <v>472035</v>
      </c>
      <c r="E20" s="85">
        <f t="shared" si="5"/>
        <v>40445.120383857422</v>
      </c>
      <c r="F20" s="86">
        <f t="shared" si="0"/>
        <v>1.0546701524516617</v>
      </c>
      <c r="G20" s="190">
        <f t="shared" si="1"/>
        <v>-1257.9811427834995</v>
      </c>
      <c r="H20" s="190">
        <f t="shared" si="6"/>
        <v>-14681.897917426222</v>
      </c>
      <c r="I20" s="190">
        <f t="shared" si="2"/>
        <v>0</v>
      </c>
      <c r="J20" s="87">
        <f t="shared" si="7"/>
        <v>0</v>
      </c>
      <c r="K20" s="190">
        <f t="shared" si="8"/>
        <v>-515.46686363177173</v>
      </c>
      <c r="L20" s="87">
        <f t="shared" si="3"/>
        <v>-6016.0137654464079</v>
      </c>
      <c r="M20" s="88">
        <f t="shared" si="9"/>
        <v>-20697.911682872629</v>
      </c>
      <c r="N20" s="88">
        <f t="shared" si="10"/>
        <v>451337.08831712737</v>
      </c>
      <c r="O20" s="88">
        <f t="shared" si="11"/>
        <v>38671.672377442155</v>
      </c>
      <c r="P20" s="89">
        <f t="shared" si="4"/>
        <v>1.0084247052496393</v>
      </c>
      <c r="Q20" s="197">
        <v>1196.1273432454545</v>
      </c>
      <c r="R20" s="92">
        <f t="shared" si="12"/>
        <v>-2.15903373092056E-2</v>
      </c>
      <c r="S20" s="92">
        <f t="shared" si="12"/>
        <v>-3.9782000131920223E-2</v>
      </c>
      <c r="T20" s="91">
        <v>11671</v>
      </c>
      <c r="U20" s="193">
        <v>482451.28600000002</v>
      </c>
      <c r="V20" s="193">
        <v>42120.768814387986</v>
      </c>
      <c r="W20" s="199"/>
      <c r="X20" s="88">
        <v>0</v>
      </c>
      <c r="Y20" s="88">
        <f t="shared" si="13"/>
        <v>0</v>
      </c>
      <c r="Z20" s="1"/>
      <c r="AA20" s="1"/>
    </row>
    <row r="21" spans="2:27" x14ac:dyDescent="0.25">
      <c r="B21" s="85">
        <v>1130</v>
      </c>
      <c r="C21" s="85" t="s">
        <v>40</v>
      </c>
      <c r="D21" s="1">
        <v>440212</v>
      </c>
      <c r="E21" s="85">
        <f t="shared" si="5"/>
        <v>32671.218643313048</v>
      </c>
      <c r="F21" s="86">
        <f t="shared" si="0"/>
        <v>0.85195343270822033</v>
      </c>
      <c r="G21" s="190">
        <f t="shared" si="1"/>
        <v>3406.3599015431246</v>
      </c>
      <c r="H21" s="190">
        <f t="shared" si="6"/>
        <v>45897.29331339206</v>
      </c>
      <c r="I21" s="190">
        <f t="shared" si="2"/>
        <v>644.8462957941839</v>
      </c>
      <c r="J21" s="87">
        <f t="shared" si="7"/>
        <v>8688.6589895308334</v>
      </c>
      <c r="K21" s="190">
        <f t="shared" si="8"/>
        <v>129.37943216241217</v>
      </c>
      <c r="L21" s="87">
        <f t="shared" si="3"/>
        <v>1743.2584689563414</v>
      </c>
      <c r="M21" s="88">
        <f t="shared" si="9"/>
        <v>47640.551782348404</v>
      </c>
      <c r="N21" s="88">
        <f t="shared" si="10"/>
        <v>487852.55178234843</v>
      </c>
      <c r="O21" s="88">
        <f t="shared" si="11"/>
        <v>36206.957977018581</v>
      </c>
      <c r="P21" s="89">
        <f t="shared" si="4"/>
        <v>0.94415339914958285</v>
      </c>
      <c r="Q21" s="197">
        <v>3722.3622651654659</v>
      </c>
      <c r="R21" s="92">
        <f t="shared" si="12"/>
        <v>-5.2144918414618192E-2</v>
      </c>
      <c r="S21" s="93">
        <f t="shared" si="12"/>
        <v>-6.6636394353952341E-2</v>
      </c>
      <c r="T21" s="91">
        <v>13474</v>
      </c>
      <c r="U21" s="193">
        <v>464429.64600000001</v>
      </c>
      <c r="V21" s="193">
        <v>35003.741784745253</v>
      </c>
      <c r="W21" s="199"/>
      <c r="X21" s="88">
        <v>0</v>
      </c>
      <c r="Y21" s="88">
        <f t="shared" si="13"/>
        <v>0</v>
      </c>
      <c r="Z21" s="1"/>
      <c r="AA21" s="1"/>
    </row>
    <row r="22" spans="2:27" x14ac:dyDescent="0.25">
      <c r="B22" s="85">
        <v>1133</v>
      </c>
      <c r="C22" s="85" t="s">
        <v>41</v>
      </c>
      <c r="D22" s="1">
        <v>113086</v>
      </c>
      <c r="E22" s="85">
        <f t="shared" si="5"/>
        <v>43179.075983199698</v>
      </c>
      <c r="F22" s="86">
        <f t="shared" si="0"/>
        <v>1.12596234645154</v>
      </c>
      <c r="G22" s="190">
        <f t="shared" si="1"/>
        <v>-2898.3545023888655</v>
      </c>
      <c r="H22" s="190">
        <f t="shared" si="6"/>
        <v>-7590.7904417564387</v>
      </c>
      <c r="I22" s="190">
        <f t="shared" si="2"/>
        <v>0</v>
      </c>
      <c r="J22" s="87">
        <f t="shared" si="7"/>
        <v>0</v>
      </c>
      <c r="K22" s="190">
        <f t="shared" si="8"/>
        <v>-515.46686363177173</v>
      </c>
      <c r="L22" s="87">
        <f t="shared" si="3"/>
        <v>-1350.0077158516101</v>
      </c>
      <c r="M22" s="88">
        <f t="shared" si="9"/>
        <v>-8940.7981576080492</v>
      </c>
      <c r="N22" s="88">
        <f t="shared" si="10"/>
        <v>104145.20184239195</v>
      </c>
      <c r="O22" s="88">
        <f t="shared" si="11"/>
        <v>39765.25461717906</v>
      </c>
      <c r="P22" s="89">
        <f t="shared" si="4"/>
        <v>1.0369415828495905</v>
      </c>
      <c r="Q22" s="197">
        <v>-361.70803599008468</v>
      </c>
      <c r="R22" s="92">
        <f t="shared" si="12"/>
        <v>9.3952149149988009E-4</v>
      </c>
      <c r="S22" s="93">
        <f t="shared" si="12"/>
        <v>-3.1546106353776013E-2</v>
      </c>
      <c r="T22" s="91">
        <v>2619</v>
      </c>
      <c r="U22" s="193">
        <v>112979.853</v>
      </c>
      <c r="V22" s="193">
        <v>44585.577348066305</v>
      </c>
      <c r="W22" s="199"/>
      <c r="X22" s="88">
        <v>0</v>
      </c>
      <c r="Y22" s="88">
        <f t="shared" si="13"/>
        <v>0</v>
      </c>
      <c r="Z22" s="1"/>
      <c r="AA22" s="1"/>
    </row>
    <row r="23" spans="2:27" x14ac:dyDescent="0.25">
      <c r="B23" s="85">
        <v>1134</v>
      </c>
      <c r="C23" s="85" t="s">
        <v>42</v>
      </c>
      <c r="D23" s="1">
        <v>178962</v>
      </c>
      <c r="E23" s="85">
        <f t="shared" si="5"/>
        <v>46910.091743119265</v>
      </c>
      <c r="F23" s="86">
        <f t="shared" si="0"/>
        <v>1.2232544529644549</v>
      </c>
      <c r="G23" s="190">
        <f t="shared" si="1"/>
        <v>-5136.9639583406051</v>
      </c>
      <c r="H23" s="190">
        <f t="shared" si="6"/>
        <v>-19597.517501069407</v>
      </c>
      <c r="I23" s="190">
        <f t="shared" si="2"/>
        <v>0</v>
      </c>
      <c r="J23" s="87">
        <f t="shared" si="7"/>
        <v>0</v>
      </c>
      <c r="K23" s="190">
        <f t="shared" si="8"/>
        <v>-515.46686363177173</v>
      </c>
      <c r="L23" s="87">
        <f t="shared" si="3"/>
        <v>-1966.506084755209</v>
      </c>
      <c r="M23" s="88">
        <f t="shared" si="9"/>
        <v>-21564.023585824616</v>
      </c>
      <c r="N23" s="88">
        <f t="shared" si="10"/>
        <v>157397.97641417538</v>
      </c>
      <c r="O23" s="88">
        <f t="shared" si="11"/>
        <v>41257.660921146889</v>
      </c>
      <c r="P23" s="89">
        <f t="shared" si="4"/>
        <v>1.0758584254547565</v>
      </c>
      <c r="Q23" s="197">
        <v>-3808.2866580000627</v>
      </c>
      <c r="R23" s="92">
        <f t="shared" si="12"/>
        <v>4.2732058442940465E-2</v>
      </c>
      <c r="S23" s="92">
        <f t="shared" si="12"/>
        <v>3.4259006329773821E-2</v>
      </c>
      <c r="T23" s="91">
        <v>3815</v>
      </c>
      <c r="U23" s="193">
        <v>171627.98300000001</v>
      </c>
      <c r="V23" s="193">
        <v>45356.232293868918</v>
      </c>
      <c r="W23" s="199"/>
      <c r="X23" s="88">
        <v>0</v>
      </c>
      <c r="Y23" s="88">
        <f t="shared" si="13"/>
        <v>0</v>
      </c>
      <c r="Z23" s="1"/>
      <c r="AA23" s="1"/>
    </row>
    <row r="24" spans="2:27" x14ac:dyDescent="0.25">
      <c r="B24" s="85">
        <v>1135</v>
      </c>
      <c r="C24" s="85" t="s">
        <v>43</v>
      </c>
      <c r="D24" s="1">
        <v>158604</v>
      </c>
      <c r="E24" s="85">
        <f t="shared" si="5"/>
        <v>34911.732335461144</v>
      </c>
      <c r="F24" s="86">
        <f t="shared" si="0"/>
        <v>0.91037835257101285</v>
      </c>
      <c r="G24" s="190">
        <f t="shared" si="1"/>
        <v>2062.0516862542672</v>
      </c>
      <c r="H24" s="190">
        <f t="shared" si="6"/>
        <v>9367.9008106531346</v>
      </c>
      <c r="I24" s="190">
        <f t="shared" si="2"/>
        <v>0</v>
      </c>
      <c r="J24" s="87">
        <f t="shared" si="7"/>
        <v>0</v>
      </c>
      <c r="K24" s="190">
        <f t="shared" si="8"/>
        <v>-515.46686363177173</v>
      </c>
      <c r="L24" s="87">
        <f t="shared" si="3"/>
        <v>-2341.7659614791392</v>
      </c>
      <c r="M24" s="88">
        <f t="shared" si="9"/>
        <v>7026.1348491739955</v>
      </c>
      <c r="N24" s="88">
        <f t="shared" si="10"/>
        <v>165630.13484917401</v>
      </c>
      <c r="O24" s="88">
        <f t="shared" si="11"/>
        <v>36458.317158083642</v>
      </c>
      <c r="P24" s="89">
        <f t="shared" si="4"/>
        <v>0.95070798529737988</v>
      </c>
      <c r="Q24" s="197">
        <v>1212.7698329503937</v>
      </c>
      <c r="R24" s="92">
        <f t="shared" si="12"/>
        <v>-1.5944132251390651E-2</v>
      </c>
      <c r="S24" s="92">
        <f t="shared" si="12"/>
        <v>-1.9843098929681696E-2</v>
      </c>
      <c r="T24" s="91">
        <v>4543</v>
      </c>
      <c r="U24" s="193">
        <v>161173.77600000001</v>
      </c>
      <c r="V24" s="193">
        <v>35618.514033149178</v>
      </c>
      <c r="W24" s="199"/>
      <c r="X24" s="88">
        <v>0</v>
      </c>
      <c r="Y24" s="88">
        <f t="shared" si="13"/>
        <v>0</v>
      </c>
      <c r="Z24" s="1"/>
      <c r="AA24" s="1"/>
    </row>
    <row r="25" spans="2:27" x14ac:dyDescent="0.25">
      <c r="B25" s="85">
        <v>1144</v>
      </c>
      <c r="C25" s="85" t="s">
        <v>44</v>
      </c>
      <c r="D25" s="1">
        <v>18882</v>
      </c>
      <c r="E25" s="85">
        <f t="shared" si="5"/>
        <v>35293.457943925234</v>
      </c>
      <c r="F25" s="86">
        <f t="shared" si="0"/>
        <v>0.92033244843851358</v>
      </c>
      <c r="G25" s="190">
        <f t="shared" si="1"/>
        <v>1833.0163211758131</v>
      </c>
      <c r="H25" s="190">
        <f t="shared" si="6"/>
        <v>980.66373182906</v>
      </c>
      <c r="I25" s="190">
        <f t="shared" si="2"/>
        <v>0</v>
      </c>
      <c r="J25" s="87">
        <f t="shared" si="7"/>
        <v>0</v>
      </c>
      <c r="K25" s="190">
        <f t="shared" si="8"/>
        <v>-515.46686363177173</v>
      </c>
      <c r="L25" s="87">
        <f t="shared" si="3"/>
        <v>-275.77477204299788</v>
      </c>
      <c r="M25" s="88">
        <f t="shared" si="9"/>
        <v>704.88895978606206</v>
      </c>
      <c r="N25" s="88">
        <f t="shared" si="10"/>
        <v>19586.888959786062</v>
      </c>
      <c r="O25" s="88">
        <f t="shared" si="11"/>
        <v>36611.007401469273</v>
      </c>
      <c r="P25" s="89">
        <f t="shared" si="4"/>
        <v>0.95468962364438004</v>
      </c>
      <c r="Q25" s="197">
        <v>116.91156958583565</v>
      </c>
      <c r="R25" s="92">
        <f t="shared" si="12"/>
        <v>3.3076107486092216E-2</v>
      </c>
      <c r="S25" s="92">
        <f t="shared" si="12"/>
        <v>9.9043069443481759E-3</v>
      </c>
      <c r="T25" s="91">
        <v>535</v>
      </c>
      <c r="U25" s="193">
        <v>18277.453000000001</v>
      </c>
      <c r="V25" s="193">
        <v>34947.328871892925</v>
      </c>
      <c r="W25" s="199"/>
      <c r="X25" s="88">
        <v>0</v>
      </c>
      <c r="Y25" s="88">
        <f t="shared" si="13"/>
        <v>0</v>
      </c>
      <c r="Z25" s="1"/>
      <c r="AA25" s="1"/>
    </row>
    <row r="26" spans="2:27" x14ac:dyDescent="0.25">
      <c r="B26" s="85">
        <v>1145</v>
      </c>
      <c r="C26" s="85" t="s">
        <v>45</v>
      </c>
      <c r="D26" s="1">
        <v>30080</v>
      </c>
      <c r="E26" s="85">
        <f t="shared" si="5"/>
        <v>34654.377880184336</v>
      </c>
      <c r="F26" s="86">
        <f t="shared" si="0"/>
        <v>0.90366743021487039</v>
      </c>
      <c r="G26" s="190">
        <f t="shared" si="1"/>
        <v>2216.4643594203517</v>
      </c>
      <c r="H26" s="190">
        <f t="shared" si="6"/>
        <v>1923.8910639768653</v>
      </c>
      <c r="I26" s="190">
        <f t="shared" si="2"/>
        <v>0</v>
      </c>
      <c r="J26" s="87">
        <f t="shared" si="7"/>
        <v>0</v>
      </c>
      <c r="K26" s="190">
        <f t="shared" si="8"/>
        <v>-515.46686363177173</v>
      </c>
      <c r="L26" s="87">
        <f t="shared" si="3"/>
        <v>-447.4252376323779</v>
      </c>
      <c r="M26" s="88">
        <f t="shared" si="9"/>
        <v>1476.4658263444874</v>
      </c>
      <c r="N26" s="88">
        <f t="shared" si="10"/>
        <v>31556.465826344487</v>
      </c>
      <c r="O26" s="88">
        <f t="shared" si="11"/>
        <v>36355.375375972915</v>
      </c>
      <c r="P26" s="89">
        <f t="shared" si="4"/>
        <v>0.94802361635492272</v>
      </c>
      <c r="Q26" s="197">
        <v>131.52120074860909</v>
      </c>
      <c r="R26" s="92">
        <f t="shared" si="12"/>
        <v>-1.7822377029843302E-2</v>
      </c>
      <c r="S26" s="92">
        <f t="shared" si="12"/>
        <v>-3.2532410553589665E-2</v>
      </c>
      <c r="T26" s="91">
        <v>868</v>
      </c>
      <c r="U26" s="193">
        <v>30625.825000000001</v>
      </c>
      <c r="V26" s="193">
        <v>35819.678362573097</v>
      </c>
      <c r="W26" s="199"/>
      <c r="X26" s="88">
        <v>0</v>
      </c>
      <c r="Y26" s="88">
        <f t="shared" si="13"/>
        <v>0</v>
      </c>
      <c r="Z26" s="1"/>
      <c r="AA26" s="1"/>
    </row>
    <row r="27" spans="2:27" x14ac:dyDescent="0.25">
      <c r="B27" s="85">
        <v>1146</v>
      </c>
      <c r="C27" s="85" t="s">
        <v>46</v>
      </c>
      <c r="D27" s="1">
        <v>384940</v>
      </c>
      <c r="E27" s="85">
        <f t="shared" si="5"/>
        <v>33751.863217886894</v>
      </c>
      <c r="F27" s="86">
        <f t="shared" si="0"/>
        <v>0.88013294033225375</v>
      </c>
      <c r="G27" s="190">
        <f t="shared" si="1"/>
        <v>2757.9731567988169</v>
      </c>
      <c r="H27" s="190">
        <f t="shared" si="6"/>
        <v>31454.683853290506</v>
      </c>
      <c r="I27" s="190">
        <f t="shared" si="2"/>
        <v>266.62069469333801</v>
      </c>
      <c r="J27" s="87">
        <f t="shared" si="7"/>
        <v>3040.8090229775198</v>
      </c>
      <c r="K27" s="190">
        <f t="shared" si="8"/>
        <v>-248.84616893843372</v>
      </c>
      <c r="L27" s="87">
        <f t="shared" si="3"/>
        <v>-2838.0905567428367</v>
      </c>
      <c r="M27" s="88">
        <f t="shared" si="9"/>
        <v>28616.593296547668</v>
      </c>
      <c r="N27" s="88">
        <f t="shared" si="10"/>
        <v>413556.59329654765</v>
      </c>
      <c r="O27" s="88">
        <f t="shared" si="11"/>
        <v>36260.990205747279</v>
      </c>
      <c r="P27" s="89">
        <f t="shared" si="4"/>
        <v>0.94556237453078473</v>
      </c>
      <c r="Q27" s="197">
        <v>3894.6931263331389</v>
      </c>
      <c r="R27" s="92">
        <f t="shared" si="12"/>
        <v>-2.9458995448106151E-2</v>
      </c>
      <c r="S27" s="92">
        <f t="shared" si="12"/>
        <v>-3.9840933418762034E-2</v>
      </c>
      <c r="T27" s="91">
        <v>11405</v>
      </c>
      <c r="U27" s="193">
        <v>396624.14899999998</v>
      </c>
      <c r="V27" s="193">
        <v>35152.36630328813</v>
      </c>
      <c r="W27" s="199"/>
      <c r="X27" s="88">
        <v>0</v>
      </c>
      <c r="Y27" s="88">
        <f t="shared" si="13"/>
        <v>0</v>
      </c>
      <c r="Z27" s="1"/>
      <c r="AA27" s="1"/>
    </row>
    <row r="28" spans="2:27" x14ac:dyDescent="0.25">
      <c r="B28" s="85">
        <v>1149</v>
      </c>
      <c r="C28" s="85" t="s">
        <v>47</v>
      </c>
      <c r="D28" s="1">
        <v>1386214</v>
      </c>
      <c r="E28" s="85">
        <f t="shared" si="5"/>
        <v>32310.42118266788</v>
      </c>
      <c r="F28" s="86">
        <f t="shared" si="0"/>
        <v>0.84254507122452726</v>
      </c>
      <c r="G28" s="190">
        <f t="shared" si="1"/>
        <v>3622.8383779302253</v>
      </c>
      <c r="H28" s="190">
        <f t="shared" si="6"/>
        <v>155430.63492834047</v>
      </c>
      <c r="I28" s="190">
        <f t="shared" si="2"/>
        <v>771.12540701999274</v>
      </c>
      <c r="J28" s="87">
        <f t="shared" si="7"/>
        <v>33083.593337378748</v>
      </c>
      <c r="K28" s="190">
        <f t="shared" si="8"/>
        <v>255.65854338822101</v>
      </c>
      <c r="L28" s="87">
        <f t="shared" si="3"/>
        <v>10968.518486984845</v>
      </c>
      <c r="M28" s="88">
        <f t="shared" si="9"/>
        <v>166399.15341532533</v>
      </c>
      <c r="N28" s="88">
        <f t="shared" si="10"/>
        <v>1552613.1534153253</v>
      </c>
      <c r="O28" s="88">
        <f t="shared" si="11"/>
        <v>36188.918103986325</v>
      </c>
      <c r="P28" s="89">
        <f t="shared" si="4"/>
        <v>0.94368298107539828</v>
      </c>
      <c r="Q28" s="197">
        <v>15854.150030606746</v>
      </c>
      <c r="R28" s="92">
        <f t="shared" si="12"/>
        <v>-3.5252663463755905E-2</v>
      </c>
      <c r="S28" s="92">
        <f t="shared" si="12"/>
        <v>-4.3392852630623306E-2</v>
      </c>
      <c r="T28" s="91">
        <v>42903</v>
      </c>
      <c r="U28" s="193">
        <v>1436867.4029999999</v>
      </c>
      <c r="V28" s="193">
        <v>33776.060811922609</v>
      </c>
      <c r="W28" s="199"/>
      <c r="X28" s="88">
        <v>0</v>
      </c>
      <c r="Y28" s="88">
        <f t="shared" si="13"/>
        <v>0</v>
      </c>
      <c r="Z28" s="1"/>
      <c r="AA28" s="1"/>
    </row>
    <row r="29" spans="2:27" x14ac:dyDescent="0.25">
      <c r="B29" s="85">
        <v>1151</v>
      </c>
      <c r="C29" s="85" t="s">
        <v>48</v>
      </c>
      <c r="D29" s="1">
        <v>7505</v>
      </c>
      <c r="E29" s="85">
        <f t="shared" si="5"/>
        <v>36081.730769230766</v>
      </c>
      <c r="F29" s="86">
        <f t="shared" si="0"/>
        <v>0.94088790266755595</v>
      </c>
      <c r="G29" s="190">
        <f t="shared" si="1"/>
        <v>1360.0526259924939</v>
      </c>
      <c r="H29" s="190">
        <f t="shared" si="6"/>
        <v>282.89094620643868</v>
      </c>
      <c r="I29" s="190">
        <f t="shared" si="2"/>
        <v>0</v>
      </c>
      <c r="J29" s="87">
        <f t="shared" si="7"/>
        <v>0</v>
      </c>
      <c r="K29" s="190">
        <f t="shared" si="8"/>
        <v>-515.46686363177173</v>
      </c>
      <c r="L29" s="87">
        <f t="shared" si="3"/>
        <v>-107.21710763540852</v>
      </c>
      <c r="M29" s="88">
        <f t="shared" si="9"/>
        <v>175.67383857103016</v>
      </c>
      <c r="N29" s="88">
        <f t="shared" si="10"/>
        <v>7680.6738385710305</v>
      </c>
      <c r="O29" s="88">
        <f t="shared" si="11"/>
        <v>36926.316531591496</v>
      </c>
      <c r="P29" s="89">
        <f t="shared" si="4"/>
        <v>0.96291180533599718</v>
      </c>
      <c r="Q29" s="197">
        <v>66.073283128699643</v>
      </c>
      <c r="R29" s="92">
        <f t="shared" si="12"/>
        <v>-6.2244827196274437E-2</v>
      </c>
      <c r="S29" s="92">
        <f t="shared" si="12"/>
        <v>-0.15241359381201736</v>
      </c>
      <c r="T29" s="91">
        <v>208</v>
      </c>
      <c r="U29" s="193">
        <v>8003.1549999999997</v>
      </c>
      <c r="V29" s="193">
        <v>42569.973404255317</v>
      </c>
      <c r="W29" s="199"/>
      <c r="X29" s="88">
        <v>0</v>
      </c>
      <c r="Y29" s="88">
        <f t="shared" si="13"/>
        <v>0</v>
      </c>
      <c r="Z29" s="1"/>
      <c r="AA29" s="1"/>
    </row>
    <row r="30" spans="2:27" x14ac:dyDescent="0.25">
      <c r="B30" s="85">
        <v>1160</v>
      </c>
      <c r="C30" s="85" t="s">
        <v>49</v>
      </c>
      <c r="D30" s="1">
        <v>376227</v>
      </c>
      <c r="E30" s="85">
        <f t="shared" si="5"/>
        <v>42540.366350067845</v>
      </c>
      <c r="F30" s="86">
        <f t="shared" si="0"/>
        <v>1.1093069877888821</v>
      </c>
      <c r="G30" s="190">
        <f t="shared" si="1"/>
        <v>-2515.1287225097535</v>
      </c>
      <c r="H30" s="190">
        <f t="shared" si="6"/>
        <v>-22243.798421876258</v>
      </c>
      <c r="I30" s="190">
        <f t="shared" si="2"/>
        <v>0</v>
      </c>
      <c r="J30" s="87">
        <f t="shared" si="7"/>
        <v>0</v>
      </c>
      <c r="K30" s="190">
        <f t="shared" si="8"/>
        <v>-515.46686363177173</v>
      </c>
      <c r="L30" s="87">
        <f t="shared" si="3"/>
        <v>-4558.7889419593894</v>
      </c>
      <c r="M30" s="88">
        <f t="shared" si="9"/>
        <v>-26802.587363835646</v>
      </c>
      <c r="N30" s="88">
        <f t="shared" si="10"/>
        <v>349424.41263616434</v>
      </c>
      <c r="O30" s="88">
        <f t="shared" si="11"/>
        <v>39509.770763926317</v>
      </c>
      <c r="P30" s="89">
        <f t="shared" si="4"/>
        <v>1.0302794393845274</v>
      </c>
      <c r="Q30" s="197">
        <v>-1741.6379038932173</v>
      </c>
      <c r="R30" s="92">
        <f t="shared" si="12"/>
        <v>-7.6960260831427027E-2</v>
      </c>
      <c r="S30" s="92">
        <f t="shared" si="12"/>
        <v>-8.4161724196717677E-2</v>
      </c>
      <c r="T30" s="91">
        <v>8844</v>
      </c>
      <c r="U30" s="193">
        <v>407595.66899999999</v>
      </c>
      <c r="V30" s="193">
        <v>46449.648888888885</v>
      </c>
      <c r="W30" s="199"/>
      <c r="X30" s="88">
        <v>0</v>
      </c>
      <c r="Y30" s="88">
        <f t="shared" si="13"/>
        <v>0</v>
      </c>
      <c r="Z30" s="1"/>
      <c r="AA30" s="1"/>
    </row>
    <row r="31" spans="2:27" ht="27.95" customHeight="1" x14ac:dyDescent="0.25">
      <c r="B31" s="85">
        <v>1505</v>
      </c>
      <c r="C31" s="85" t="s">
        <v>50</v>
      </c>
      <c r="D31" s="1">
        <v>779991</v>
      </c>
      <c r="E31" s="85">
        <f t="shared" si="5"/>
        <v>32285.732025332174</v>
      </c>
      <c r="F31" s="86">
        <f t="shared" si="0"/>
        <v>0.84190126259980269</v>
      </c>
      <c r="G31" s="190">
        <f t="shared" si="1"/>
        <v>3637.651872331649</v>
      </c>
      <c r="H31" s="190">
        <f t="shared" si="6"/>
        <v>87882.031583660311</v>
      </c>
      <c r="I31" s="190">
        <f t="shared" si="2"/>
        <v>779.76661208748988</v>
      </c>
      <c r="J31" s="87">
        <f t="shared" si="7"/>
        <v>18838.381581421669</v>
      </c>
      <c r="K31" s="190">
        <f t="shared" si="8"/>
        <v>264.29974845571815</v>
      </c>
      <c r="L31" s="87">
        <f t="shared" si="3"/>
        <v>6385.2176229416946</v>
      </c>
      <c r="M31" s="88">
        <f t="shared" si="9"/>
        <v>94267.249206602006</v>
      </c>
      <c r="N31" s="88">
        <f t="shared" si="10"/>
        <v>874258.24920660199</v>
      </c>
      <c r="O31" s="88">
        <f t="shared" si="11"/>
        <v>36187.683646119542</v>
      </c>
      <c r="P31" s="89">
        <f t="shared" si="4"/>
        <v>0.94365079064416213</v>
      </c>
      <c r="Q31" s="197">
        <v>9814.1627960615442</v>
      </c>
      <c r="R31" s="92">
        <f t="shared" si="12"/>
        <v>-5.9001616049459832E-2</v>
      </c>
      <c r="S31" s="92">
        <f t="shared" si="12"/>
        <v>-6.4688348284104524E-2</v>
      </c>
      <c r="T31" s="91">
        <v>24159</v>
      </c>
      <c r="U31" s="193">
        <v>828897.27899999998</v>
      </c>
      <c r="V31" s="193">
        <v>34518.689001790699</v>
      </c>
      <c r="W31" s="199"/>
      <c r="X31" s="88">
        <v>0</v>
      </c>
      <c r="Y31" s="88">
        <f t="shared" si="13"/>
        <v>0</v>
      </c>
      <c r="Z31" s="1"/>
      <c r="AA31" s="1"/>
    </row>
    <row r="32" spans="2:27" x14ac:dyDescent="0.25">
      <c r="B32" s="85">
        <v>1506</v>
      </c>
      <c r="C32" s="85" t="s">
        <v>51</v>
      </c>
      <c r="D32" s="1">
        <v>1144447</v>
      </c>
      <c r="E32" s="85">
        <f t="shared" si="5"/>
        <v>35272.360229304075</v>
      </c>
      <c r="F32" s="86">
        <f t="shared" si="0"/>
        <v>0.91978229233353237</v>
      </c>
      <c r="G32" s="190">
        <f t="shared" si="1"/>
        <v>1845.6749499485086</v>
      </c>
      <c r="H32" s="190">
        <f t="shared" si="6"/>
        <v>59884.769426029306</v>
      </c>
      <c r="I32" s="190">
        <f t="shared" si="2"/>
        <v>0</v>
      </c>
      <c r="J32" s="87">
        <f t="shared" si="7"/>
        <v>0</v>
      </c>
      <c r="K32" s="190">
        <f t="shared" si="8"/>
        <v>-515.46686363177173</v>
      </c>
      <c r="L32" s="87">
        <f t="shared" si="3"/>
        <v>-16724.837857396466</v>
      </c>
      <c r="M32" s="88">
        <f t="shared" si="9"/>
        <v>43159.931568632841</v>
      </c>
      <c r="N32" s="88">
        <f t="shared" si="10"/>
        <v>1187606.9315686328</v>
      </c>
      <c r="O32" s="88">
        <f t="shared" si="11"/>
        <v>36602.568315620811</v>
      </c>
      <c r="P32" s="89">
        <f t="shared" si="4"/>
        <v>0.95446956120238757</v>
      </c>
      <c r="Q32" s="197">
        <v>4305.908386508534</v>
      </c>
      <c r="R32" s="92">
        <f t="shared" si="12"/>
        <v>-2.4200631281135046E-2</v>
      </c>
      <c r="S32" s="92">
        <f t="shared" si="12"/>
        <v>-3.7553738589005854E-2</v>
      </c>
      <c r="T32" s="91">
        <v>32446</v>
      </c>
      <c r="U32" s="193">
        <v>1172830.2320000001</v>
      </c>
      <c r="V32" s="193">
        <v>36648.654209111934</v>
      </c>
      <c r="W32" s="199"/>
      <c r="X32" s="88">
        <v>0</v>
      </c>
      <c r="Y32" s="88">
        <f t="shared" si="13"/>
        <v>0</v>
      </c>
      <c r="Z32" s="1"/>
      <c r="AA32" s="1"/>
    </row>
    <row r="33" spans="2:27" x14ac:dyDescent="0.25">
      <c r="B33" s="85">
        <v>1507</v>
      </c>
      <c r="C33" s="85" t="s">
        <v>52</v>
      </c>
      <c r="D33" s="1">
        <v>2463168</v>
      </c>
      <c r="E33" s="85">
        <f t="shared" si="5"/>
        <v>36480.568720379146</v>
      </c>
      <c r="F33" s="86">
        <f t="shared" si="0"/>
        <v>0.95128822979599381</v>
      </c>
      <c r="G33" s="190">
        <f t="shared" si="1"/>
        <v>1120.7498553034659</v>
      </c>
      <c r="H33" s="190">
        <f t="shared" si="6"/>
        <v>75673.030230090022</v>
      </c>
      <c r="I33" s="190">
        <f t="shared" si="2"/>
        <v>0</v>
      </c>
      <c r="J33" s="87">
        <f t="shared" si="7"/>
        <v>0</v>
      </c>
      <c r="K33" s="190">
        <f t="shared" si="8"/>
        <v>-515.46686363177173</v>
      </c>
      <c r="L33" s="87">
        <f t="shared" si="3"/>
        <v>-34804.322632417221</v>
      </c>
      <c r="M33" s="88">
        <f t="shared" si="9"/>
        <v>40868.707597672801</v>
      </c>
      <c r="N33" s="88">
        <f t="shared" si="10"/>
        <v>2504036.7075976729</v>
      </c>
      <c r="O33" s="88">
        <f t="shared" si="11"/>
        <v>37085.851712050848</v>
      </c>
      <c r="P33" s="89">
        <f t="shared" si="4"/>
        <v>0.96707193618737231</v>
      </c>
      <c r="Q33" s="197">
        <v>5285.4657540854751</v>
      </c>
      <c r="R33" s="92">
        <f t="shared" si="12"/>
        <v>-5.3333316171766253E-2</v>
      </c>
      <c r="S33" s="92">
        <f t="shared" si="12"/>
        <v>-5.9025654347629013E-2</v>
      </c>
      <c r="T33" s="91">
        <v>67520</v>
      </c>
      <c r="U33" s="193">
        <v>2601937.9810000001</v>
      </c>
      <c r="V33" s="193">
        <v>38768.930193402266</v>
      </c>
      <c r="W33" s="199"/>
      <c r="X33" s="88">
        <v>0</v>
      </c>
      <c r="Y33" s="88">
        <f t="shared" si="13"/>
        <v>0</v>
      </c>
      <c r="Z33" s="1"/>
      <c r="AA33" s="1"/>
    </row>
    <row r="34" spans="2:27" x14ac:dyDescent="0.25">
      <c r="B34" s="85">
        <v>1511</v>
      </c>
      <c r="C34" s="85" t="s">
        <v>53</v>
      </c>
      <c r="D34" s="1">
        <v>98024</v>
      </c>
      <c r="E34" s="85">
        <f t="shared" si="5"/>
        <v>32533.687354795886</v>
      </c>
      <c r="F34" s="86">
        <f t="shared" si="0"/>
        <v>0.84836708796129845</v>
      </c>
      <c r="G34" s="190">
        <f t="shared" si="1"/>
        <v>3488.878674653422</v>
      </c>
      <c r="H34" s="190">
        <f t="shared" si="6"/>
        <v>10511.991446730761</v>
      </c>
      <c r="I34" s="190">
        <f t="shared" si="2"/>
        <v>692.98224677519079</v>
      </c>
      <c r="J34" s="87">
        <f t="shared" si="7"/>
        <v>2087.95550953365</v>
      </c>
      <c r="K34" s="190">
        <f t="shared" si="8"/>
        <v>177.51538314341906</v>
      </c>
      <c r="L34" s="87">
        <f t="shared" si="3"/>
        <v>534.85384941112159</v>
      </c>
      <c r="M34" s="88">
        <f t="shared" si="9"/>
        <v>11046.845296141882</v>
      </c>
      <c r="N34" s="88">
        <f t="shared" si="10"/>
        <v>109070.84529614188</v>
      </c>
      <c r="O34" s="88">
        <f t="shared" si="11"/>
        <v>36200.081412592721</v>
      </c>
      <c r="P34" s="89">
        <f t="shared" si="4"/>
        <v>0.94397408191223675</v>
      </c>
      <c r="Q34" s="197">
        <v>518.80609729431671</v>
      </c>
      <c r="R34" s="92">
        <f t="shared" si="12"/>
        <v>-4.3692998057962375E-2</v>
      </c>
      <c r="S34" s="92">
        <f t="shared" si="12"/>
        <v>-3.3536401953699099E-2</v>
      </c>
      <c r="T34" s="91">
        <v>3013</v>
      </c>
      <c r="U34" s="193">
        <v>102502.648</v>
      </c>
      <c r="V34" s="193">
        <v>33662.610180623975</v>
      </c>
      <c r="W34" s="199"/>
      <c r="X34" s="88">
        <v>0</v>
      </c>
      <c r="Y34" s="88">
        <f t="shared" si="13"/>
        <v>0</v>
      </c>
      <c r="Z34" s="1"/>
      <c r="AA34" s="1"/>
    </row>
    <row r="35" spans="2:27" x14ac:dyDescent="0.25">
      <c r="B35" s="85">
        <v>1514</v>
      </c>
      <c r="C35" s="85" t="s">
        <v>54</v>
      </c>
      <c r="D35" s="1">
        <v>90629</v>
      </c>
      <c r="E35" s="85">
        <f t="shared" si="5"/>
        <v>37112.612612612618</v>
      </c>
      <c r="F35" s="86">
        <f t="shared" si="0"/>
        <v>0.96776976877650511</v>
      </c>
      <c r="G35" s="190">
        <f>($E$364+$Y$364-E35-Y35)*0.6</f>
        <v>324.84268458254718</v>
      </c>
      <c r="H35" s="190">
        <f t="shared" si="6"/>
        <v>793.26583575058021</v>
      </c>
      <c r="I35" s="190">
        <f t="shared" si="2"/>
        <v>0</v>
      </c>
      <c r="J35" s="87">
        <f t="shared" si="7"/>
        <v>0</v>
      </c>
      <c r="K35" s="190">
        <f t="shared" si="8"/>
        <v>-515.46686363177173</v>
      </c>
      <c r="L35" s="87">
        <f t="shared" si="3"/>
        <v>-1258.7700809887867</v>
      </c>
      <c r="M35" s="88">
        <f t="shared" si="9"/>
        <v>-465.50424523820652</v>
      </c>
      <c r="N35" s="88">
        <f t="shared" si="10"/>
        <v>90163.495754761796</v>
      </c>
      <c r="O35" s="88">
        <f t="shared" si="11"/>
        <v>36921.988433563391</v>
      </c>
      <c r="P35" s="89">
        <f t="shared" si="4"/>
        <v>0.96279894336986116</v>
      </c>
      <c r="Q35" s="197">
        <v>208.13729519366393</v>
      </c>
      <c r="R35" s="92">
        <f t="shared" si="12"/>
        <v>8.8038796892657492E-2</v>
      </c>
      <c r="S35" s="92">
        <f t="shared" si="12"/>
        <v>7.9127750235060107E-2</v>
      </c>
      <c r="T35" s="91">
        <v>2442</v>
      </c>
      <c r="U35" s="193">
        <v>83295.743000000002</v>
      </c>
      <c r="V35" s="193">
        <v>34391.305945499589</v>
      </c>
      <c r="W35" s="199"/>
      <c r="X35" s="88">
        <v>1695.8910000000001</v>
      </c>
      <c r="Y35" s="88">
        <f t="shared" si="13"/>
        <v>694.46805896805893</v>
      </c>
      <c r="Z35" s="1"/>
      <c r="AA35" s="1"/>
    </row>
    <row r="36" spans="2:27" x14ac:dyDescent="0.25">
      <c r="B36" s="85">
        <v>1515</v>
      </c>
      <c r="C36" s="85" t="s">
        <v>55</v>
      </c>
      <c r="D36" s="1">
        <v>323244</v>
      </c>
      <c r="E36" s="85">
        <f t="shared" si="5"/>
        <v>36557.792354670884</v>
      </c>
      <c r="F36" s="86">
        <f t="shared" si="0"/>
        <v>0.953301957567808</v>
      </c>
      <c r="G36" s="190">
        <f t="shared" si="1"/>
        <v>1074.4156747284228</v>
      </c>
      <c r="H36" s="190">
        <f t="shared" si="6"/>
        <v>9499.9833959487132</v>
      </c>
      <c r="I36" s="190">
        <f t="shared" si="2"/>
        <v>0</v>
      </c>
      <c r="J36" s="87">
        <f t="shared" si="7"/>
        <v>0</v>
      </c>
      <c r="K36" s="190">
        <f t="shared" si="8"/>
        <v>-515.46686363177173</v>
      </c>
      <c r="L36" s="87">
        <f t="shared" si="3"/>
        <v>-4557.7580082321256</v>
      </c>
      <c r="M36" s="88">
        <f t="shared" si="9"/>
        <v>4942.2253877165876</v>
      </c>
      <c r="N36" s="88">
        <f t="shared" si="10"/>
        <v>328186.22538771661</v>
      </c>
      <c r="O36" s="88">
        <f t="shared" si="11"/>
        <v>37116.74116576754</v>
      </c>
      <c r="P36" s="89">
        <f t="shared" si="4"/>
        <v>0.96787742729609794</v>
      </c>
      <c r="Q36" s="197">
        <v>493.0383145382566</v>
      </c>
      <c r="R36" s="92">
        <f t="shared" si="12"/>
        <v>-4.8694093348088462E-2</v>
      </c>
      <c r="S36" s="92">
        <f t="shared" si="12"/>
        <v>-5.6978480908843804E-2</v>
      </c>
      <c r="T36" s="91">
        <v>8842</v>
      </c>
      <c r="U36" s="193">
        <v>339789.75400000002</v>
      </c>
      <c r="V36" s="193">
        <v>38766.657615516262</v>
      </c>
      <c r="W36" s="199"/>
      <c r="X36" s="88">
        <v>0</v>
      </c>
      <c r="Y36" s="88">
        <f t="shared" si="13"/>
        <v>0</v>
      </c>
      <c r="Z36" s="1"/>
      <c r="AA36" s="1"/>
    </row>
    <row r="37" spans="2:27" x14ac:dyDescent="0.25">
      <c r="B37" s="85">
        <v>1516</v>
      </c>
      <c r="C37" s="85" t="s">
        <v>56</v>
      </c>
      <c r="D37" s="1">
        <v>303709</v>
      </c>
      <c r="E37" s="85">
        <f t="shared" si="5"/>
        <v>34524.155962259858</v>
      </c>
      <c r="F37" s="86">
        <f t="shared" si="0"/>
        <v>0.90027168880709418</v>
      </c>
      <c r="G37" s="190">
        <f t="shared" si="1"/>
        <v>2294.5975101750387</v>
      </c>
      <c r="H37" s="190">
        <f t="shared" si="6"/>
        <v>20185.574297009814</v>
      </c>
      <c r="I37" s="190">
        <f t="shared" si="2"/>
        <v>0</v>
      </c>
      <c r="J37" s="87">
        <f t="shared" si="7"/>
        <v>0</v>
      </c>
      <c r="K37" s="190">
        <f t="shared" si="8"/>
        <v>-515.46686363177173</v>
      </c>
      <c r="L37" s="87">
        <f t="shared" si="3"/>
        <v>-4534.561999368696</v>
      </c>
      <c r="M37" s="88">
        <f t="shared" si="9"/>
        <v>15651.012297641118</v>
      </c>
      <c r="N37" s="88">
        <f t="shared" si="10"/>
        <v>319360.01229764114</v>
      </c>
      <c r="O37" s="88">
        <f t="shared" si="11"/>
        <v>36303.28660880313</v>
      </c>
      <c r="P37" s="89">
        <f t="shared" si="4"/>
        <v>0.94666531979181234</v>
      </c>
      <c r="Q37" s="197">
        <v>735.65322924603242</v>
      </c>
      <c r="R37" s="92">
        <f t="shared" si="12"/>
        <v>-4.177229956869196E-2</v>
      </c>
      <c r="S37" s="92">
        <f t="shared" si="12"/>
        <v>-6.7914694487813648E-2</v>
      </c>
      <c r="T37" s="91">
        <v>8797</v>
      </c>
      <c r="U37" s="193">
        <v>316948.67499999999</v>
      </c>
      <c r="V37" s="193">
        <v>37039.695570877637</v>
      </c>
      <c r="W37" s="199"/>
      <c r="X37" s="88">
        <v>0</v>
      </c>
      <c r="Y37" s="88">
        <f t="shared" si="13"/>
        <v>0</v>
      </c>
      <c r="Z37" s="1"/>
      <c r="AA37" s="1"/>
    </row>
    <row r="38" spans="2:27" x14ac:dyDescent="0.25">
      <c r="B38" s="85">
        <v>1517</v>
      </c>
      <c r="C38" s="85" t="s">
        <v>57</v>
      </c>
      <c r="D38" s="1">
        <v>146175</v>
      </c>
      <c r="E38" s="85">
        <f t="shared" si="5"/>
        <v>28333.979453382435</v>
      </c>
      <c r="F38" s="86">
        <f t="shared" si="0"/>
        <v>0.73885309639449348</v>
      </c>
      <c r="G38" s="190">
        <f t="shared" si="1"/>
        <v>6008.7034155014926</v>
      </c>
      <c r="H38" s="190">
        <f t="shared" si="6"/>
        <v>30998.9009205722</v>
      </c>
      <c r="I38" s="190">
        <f t="shared" si="2"/>
        <v>2162.8800122698985</v>
      </c>
      <c r="J38" s="87">
        <f t="shared" si="7"/>
        <v>11158.297983300406</v>
      </c>
      <c r="K38" s="190">
        <f t="shared" si="8"/>
        <v>1647.4131486381268</v>
      </c>
      <c r="L38" s="87">
        <f t="shared" si="3"/>
        <v>8499.004433824095</v>
      </c>
      <c r="M38" s="88">
        <f t="shared" si="9"/>
        <v>39497.905354396295</v>
      </c>
      <c r="N38" s="88">
        <f t="shared" si="10"/>
        <v>185672.90535439629</v>
      </c>
      <c r="O38" s="88">
        <f t="shared" si="11"/>
        <v>35990.096017522053</v>
      </c>
      <c r="P38" s="89">
        <f t="shared" si="4"/>
        <v>0.9384983823338966</v>
      </c>
      <c r="Q38" s="197">
        <v>2160.5248609165137</v>
      </c>
      <c r="R38" s="92">
        <f t="shared" si="12"/>
        <v>-6.4601084022237201E-2</v>
      </c>
      <c r="S38" s="92">
        <f t="shared" si="12"/>
        <v>-7.0584445958129155E-2</v>
      </c>
      <c r="T38" s="91">
        <v>5159</v>
      </c>
      <c r="U38" s="193">
        <v>156270.226</v>
      </c>
      <c r="V38" s="193">
        <v>30485.802965275067</v>
      </c>
      <c r="W38" s="199"/>
      <c r="X38" s="88">
        <v>0</v>
      </c>
      <c r="Y38" s="88">
        <f t="shared" si="13"/>
        <v>0</v>
      </c>
      <c r="Z38" s="1"/>
      <c r="AA38" s="1"/>
    </row>
    <row r="39" spans="2:27" x14ac:dyDescent="0.25">
      <c r="B39" s="85">
        <v>1520</v>
      </c>
      <c r="C39" s="85" t="s">
        <v>58</v>
      </c>
      <c r="D39" s="1">
        <v>343529</v>
      </c>
      <c r="E39" s="85">
        <f t="shared" si="5"/>
        <v>31432.793485222803</v>
      </c>
      <c r="F39" s="86">
        <f t="shared" si="0"/>
        <v>0.81965954810887276</v>
      </c>
      <c r="G39" s="190">
        <f t="shared" si="1"/>
        <v>4149.4149963972714</v>
      </c>
      <c r="H39" s="190">
        <f t="shared" si="6"/>
        <v>45348.956495625782</v>
      </c>
      <c r="I39" s="190">
        <f t="shared" si="2"/>
        <v>1078.2951011257699</v>
      </c>
      <c r="J39" s="87">
        <f t="shared" si="7"/>
        <v>11784.687160203539</v>
      </c>
      <c r="K39" s="190">
        <f t="shared" si="8"/>
        <v>562.82823749399813</v>
      </c>
      <c r="L39" s="87">
        <f t="shared" si="3"/>
        <v>6151.1498075719055</v>
      </c>
      <c r="M39" s="88">
        <f t="shared" si="9"/>
        <v>51500.106303197688</v>
      </c>
      <c r="N39" s="88">
        <f t="shared" si="10"/>
        <v>395029.10630319768</v>
      </c>
      <c r="O39" s="88">
        <f t="shared" si="11"/>
        <v>36145.036719114076</v>
      </c>
      <c r="P39" s="89">
        <f t="shared" si="4"/>
        <v>0.94253870491961567</v>
      </c>
      <c r="Q39" s="197">
        <v>1043.9363549052287</v>
      </c>
      <c r="R39" s="92">
        <f t="shared" si="12"/>
        <v>-6.3167867602840133E-3</v>
      </c>
      <c r="S39" s="93">
        <f t="shared" si="12"/>
        <v>-1.5045269555691885E-2</v>
      </c>
      <c r="T39" s="91">
        <v>10929</v>
      </c>
      <c r="U39" s="193">
        <v>345712.79399999999</v>
      </c>
      <c r="V39" s="193">
        <v>31912.932151758516</v>
      </c>
      <c r="W39" s="199"/>
      <c r="X39" s="88">
        <v>0</v>
      </c>
      <c r="Y39" s="88">
        <f t="shared" si="13"/>
        <v>0</v>
      </c>
      <c r="Z39" s="1"/>
      <c r="AA39" s="1"/>
    </row>
    <row r="40" spans="2:27" x14ac:dyDescent="0.25">
      <c r="B40" s="85">
        <v>1525</v>
      </c>
      <c r="C40" s="85" t="s">
        <v>59</v>
      </c>
      <c r="D40" s="1">
        <v>151147</v>
      </c>
      <c r="E40" s="85">
        <f t="shared" si="5"/>
        <v>34188.418909748929</v>
      </c>
      <c r="F40" s="86">
        <f t="shared" si="0"/>
        <v>0.8915168168968427</v>
      </c>
      <c r="G40" s="190">
        <f t="shared" si="1"/>
        <v>2496.0397416815963</v>
      </c>
      <c r="H40" s="190">
        <f t="shared" si="6"/>
        <v>11034.991697974338</v>
      </c>
      <c r="I40" s="190">
        <f t="shared" si="2"/>
        <v>113.82620254162575</v>
      </c>
      <c r="J40" s="87">
        <f t="shared" si="7"/>
        <v>503.22564143652744</v>
      </c>
      <c r="K40" s="190">
        <f t="shared" si="8"/>
        <v>-401.64066109014595</v>
      </c>
      <c r="L40" s="87">
        <f t="shared" si="3"/>
        <v>-1775.6533626795353</v>
      </c>
      <c r="M40" s="88">
        <f t="shared" si="9"/>
        <v>9259.3383352948022</v>
      </c>
      <c r="N40" s="88">
        <f t="shared" si="10"/>
        <v>160406.3383352948</v>
      </c>
      <c r="O40" s="88">
        <f t="shared" si="11"/>
        <v>36282.81799034038</v>
      </c>
      <c r="P40" s="89">
        <f t="shared" si="4"/>
        <v>0.94613156835901413</v>
      </c>
      <c r="Q40" s="197">
        <v>-540.26504940653285</v>
      </c>
      <c r="R40" s="92">
        <f t="shared" si="12"/>
        <v>-3.7340644789741743E-2</v>
      </c>
      <c r="S40" s="92">
        <f t="shared" si="12"/>
        <v>-2.7324284160998785E-2</v>
      </c>
      <c r="T40" s="91">
        <v>4421</v>
      </c>
      <c r="U40" s="193">
        <v>157009.84899999999</v>
      </c>
      <c r="V40" s="193">
        <v>35148.835683904181</v>
      </c>
      <c r="W40" s="199"/>
      <c r="X40" s="88">
        <v>0</v>
      </c>
      <c r="Y40" s="88">
        <f t="shared" si="13"/>
        <v>0</v>
      </c>
      <c r="Z40" s="1"/>
      <c r="AA40" s="1"/>
    </row>
    <row r="41" spans="2:27" x14ac:dyDescent="0.25">
      <c r="B41" s="85">
        <v>1528</v>
      </c>
      <c r="C41" s="85" t="s">
        <v>60</v>
      </c>
      <c r="D41" s="1">
        <v>221813</v>
      </c>
      <c r="E41" s="85">
        <f t="shared" si="5"/>
        <v>29071.166448230666</v>
      </c>
      <c r="F41" s="86">
        <f t="shared" si="0"/>
        <v>0.75807640721327596</v>
      </c>
      <c r="G41" s="190">
        <f t="shared" si="1"/>
        <v>5566.3912185925537</v>
      </c>
      <c r="H41" s="190">
        <f t="shared" si="6"/>
        <v>42471.564997861184</v>
      </c>
      <c r="I41" s="190">
        <f t="shared" si="2"/>
        <v>1904.8645640730176</v>
      </c>
      <c r="J41" s="87">
        <f t="shared" si="7"/>
        <v>14534.116623877126</v>
      </c>
      <c r="K41" s="190">
        <f t="shared" si="8"/>
        <v>1389.3977004412459</v>
      </c>
      <c r="L41" s="87">
        <f t="shared" si="3"/>
        <v>10601.104454366707</v>
      </c>
      <c r="M41" s="88">
        <f t="shared" si="9"/>
        <v>53072.669452227892</v>
      </c>
      <c r="N41" s="88">
        <f t="shared" si="10"/>
        <v>274885.66945222788</v>
      </c>
      <c r="O41" s="88">
        <f t="shared" si="11"/>
        <v>36026.955367264469</v>
      </c>
      <c r="P41" s="89">
        <f t="shared" si="4"/>
        <v>0.93945954787483588</v>
      </c>
      <c r="Q41" s="197">
        <v>1566.9173655345876</v>
      </c>
      <c r="R41" s="92">
        <f t="shared" si="12"/>
        <v>-3.1639884260069924E-2</v>
      </c>
      <c r="S41" s="92">
        <f t="shared" si="12"/>
        <v>-4.077775166941143E-2</v>
      </c>
      <c r="T41" s="91">
        <v>7630</v>
      </c>
      <c r="U41" s="193">
        <v>229060.446</v>
      </c>
      <c r="V41" s="193">
        <v>30307.018523418894</v>
      </c>
      <c r="W41" s="199"/>
      <c r="X41" s="88">
        <v>0</v>
      </c>
      <c r="Y41" s="88">
        <f t="shared" si="13"/>
        <v>0</v>
      </c>
      <c r="Z41" s="1"/>
      <c r="AA41" s="1"/>
    </row>
    <row r="42" spans="2:27" x14ac:dyDescent="0.25">
      <c r="B42" s="85">
        <v>1531</v>
      </c>
      <c r="C42" s="85" t="s">
        <v>61</v>
      </c>
      <c r="D42" s="1">
        <v>283294</v>
      </c>
      <c r="E42" s="85">
        <f t="shared" si="5"/>
        <v>29399.543378995437</v>
      </c>
      <c r="F42" s="86">
        <f t="shared" si="0"/>
        <v>0.76663935236820047</v>
      </c>
      <c r="G42" s="190">
        <f t="shared" si="1"/>
        <v>5369.3650601336913</v>
      </c>
      <c r="H42" s="190">
        <f t="shared" si="6"/>
        <v>51739.201719448247</v>
      </c>
      <c r="I42" s="190">
        <f t="shared" si="2"/>
        <v>1789.9326383053478</v>
      </c>
      <c r="J42" s="87">
        <f t="shared" si="7"/>
        <v>17247.790902710334</v>
      </c>
      <c r="K42" s="190">
        <f t="shared" si="8"/>
        <v>1274.4657746735761</v>
      </c>
      <c r="L42" s="87">
        <f t="shared" si="3"/>
        <v>12280.752204754579</v>
      </c>
      <c r="M42" s="88">
        <f t="shared" si="9"/>
        <v>64019.953924202826</v>
      </c>
      <c r="N42" s="88">
        <f t="shared" si="10"/>
        <v>347313.95392420283</v>
      </c>
      <c r="O42" s="88">
        <f t="shared" si="11"/>
        <v>36043.374213802701</v>
      </c>
      <c r="P42" s="89">
        <f t="shared" si="4"/>
        <v>0.93988769513258186</v>
      </c>
      <c r="Q42" s="197">
        <v>4959.0959022661409</v>
      </c>
      <c r="R42" s="92">
        <f t="shared" si="12"/>
        <v>-6.8222490684494305E-2</v>
      </c>
      <c r="S42" s="92">
        <f t="shared" si="12"/>
        <v>-7.6828571872651116E-2</v>
      </c>
      <c r="T42" s="91">
        <v>9636</v>
      </c>
      <c r="U42" s="193">
        <v>304036.09999999998</v>
      </c>
      <c r="V42" s="193">
        <v>31846.244893683877</v>
      </c>
      <c r="W42" s="199"/>
      <c r="X42" s="88">
        <v>0</v>
      </c>
      <c r="Y42" s="88">
        <f t="shared" si="13"/>
        <v>0</v>
      </c>
      <c r="Z42" s="1"/>
      <c r="AA42" s="1"/>
    </row>
    <row r="43" spans="2:27" x14ac:dyDescent="0.25">
      <c r="B43" s="85">
        <v>1532</v>
      </c>
      <c r="C43" s="85" t="s">
        <v>62</v>
      </c>
      <c r="D43" s="1">
        <v>292250</v>
      </c>
      <c r="E43" s="85">
        <f t="shared" si="5"/>
        <v>33622.871606074557</v>
      </c>
      <c r="F43" s="86">
        <f t="shared" si="0"/>
        <v>0.87676928109217889</v>
      </c>
      <c r="G43" s="190">
        <f t="shared" si="1"/>
        <v>2835.3681238862191</v>
      </c>
      <c r="H43" s="190">
        <f t="shared" si="6"/>
        <v>24645.019732819019</v>
      </c>
      <c r="I43" s="190">
        <f t="shared" si="2"/>
        <v>311.76775882765577</v>
      </c>
      <c r="J43" s="87">
        <f t="shared" si="7"/>
        <v>2709.885359729984</v>
      </c>
      <c r="K43" s="190">
        <f t="shared" si="8"/>
        <v>-203.69910480411596</v>
      </c>
      <c r="L43" s="87">
        <f t="shared" si="3"/>
        <v>-1770.5526189573759</v>
      </c>
      <c r="M43" s="88">
        <f t="shared" si="9"/>
        <v>22874.467113861643</v>
      </c>
      <c r="N43" s="88">
        <f t="shared" si="10"/>
        <v>315124.46711386164</v>
      </c>
      <c r="O43" s="88">
        <f t="shared" si="11"/>
        <v>36254.54062515666</v>
      </c>
      <c r="P43" s="89">
        <f t="shared" si="4"/>
        <v>0.94539419156878091</v>
      </c>
      <c r="Q43" s="197">
        <v>2310.0089438042305</v>
      </c>
      <c r="R43" s="92">
        <f t="shared" si="12"/>
        <v>-6.0316800019261131E-2</v>
      </c>
      <c r="S43" s="92">
        <f t="shared" si="12"/>
        <v>-7.0587152527103805E-2</v>
      </c>
      <c r="T43" s="91">
        <v>8692</v>
      </c>
      <c r="U43" s="193">
        <v>311009.07199999999</v>
      </c>
      <c r="V43" s="193">
        <v>36176.465278585551</v>
      </c>
      <c r="W43" s="199"/>
      <c r="X43" s="88">
        <v>0</v>
      </c>
      <c r="Y43" s="88">
        <f t="shared" si="13"/>
        <v>0</v>
      </c>
      <c r="Z43" s="1"/>
      <c r="AA43" s="1"/>
    </row>
    <row r="44" spans="2:27" x14ac:dyDescent="0.25">
      <c r="B44" s="85">
        <v>1535</v>
      </c>
      <c r="C44" s="85" t="s">
        <v>63</v>
      </c>
      <c r="D44" s="1">
        <v>234857</v>
      </c>
      <c r="E44" s="85">
        <f t="shared" si="5"/>
        <v>33308.325060275136</v>
      </c>
      <c r="F44" s="86">
        <f t="shared" si="0"/>
        <v>0.86856698498666829</v>
      </c>
      <c r="G44" s="190">
        <f t="shared" si="1"/>
        <v>3024.096051365872</v>
      </c>
      <c r="H44" s="190">
        <f t="shared" si="6"/>
        <v>21322.901258180762</v>
      </c>
      <c r="I44" s="190">
        <f t="shared" si="2"/>
        <v>421.85904985745327</v>
      </c>
      <c r="J44" s="87">
        <f t="shared" si="7"/>
        <v>2974.5281605449031</v>
      </c>
      <c r="K44" s="190">
        <f t="shared" si="8"/>
        <v>-93.607813774318458</v>
      </c>
      <c r="L44" s="87">
        <f t="shared" si="3"/>
        <v>-660.02869492271952</v>
      </c>
      <c r="M44" s="88">
        <f t="shared" si="9"/>
        <v>20662.872563258043</v>
      </c>
      <c r="N44" s="88">
        <f t="shared" si="10"/>
        <v>255519.87256325805</v>
      </c>
      <c r="O44" s="88">
        <f t="shared" si="11"/>
        <v>36238.813297866691</v>
      </c>
      <c r="P44" s="89">
        <f t="shared" si="4"/>
        <v>0.94498407676350538</v>
      </c>
      <c r="Q44" s="197">
        <v>1079.4870700372849</v>
      </c>
      <c r="R44" s="92">
        <f t="shared" si="12"/>
        <v>-6.8754836353043247E-2</v>
      </c>
      <c r="S44" s="92">
        <f t="shared" si="12"/>
        <v>-8.39432059203956E-2</v>
      </c>
      <c r="T44" s="91">
        <v>7051</v>
      </c>
      <c r="U44" s="193">
        <v>252196.74600000001</v>
      </c>
      <c r="V44" s="193">
        <v>36360.545847750873</v>
      </c>
      <c r="W44" s="199"/>
      <c r="X44" s="88">
        <v>0</v>
      </c>
      <c r="Y44" s="88">
        <f t="shared" si="13"/>
        <v>0</v>
      </c>
      <c r="Z44" s="1"/>
      <c r="AA44" s="1"/>
    </row>
    <row r="45" spans="2:27" x14ac:dyDescent="0.25">
      <c r="B45" s="85">
        <v>1539</v>
      </c>
      <c r="C45" s="85" t="s">
        <v>64</v>
      </c>
      <c r="D45" s="1">
        <v>241430</v>
      </c>
      <c r="E45" s="85">
        <f t="shared" si="5"/>
        <v>34264.831109849561</v>
      </c>
      <c r="F45" s="86">
        <f t="shared" si="0"/>
        <v>0.89350938524537127</v>
      </c>
      <c r="G45" s="190">
        <f t="shared" si="1"/>
        <v>2450.1924216212165</v>
      </c>
      <c r="H45" s="190">
        <f t="shared" si="6"/>
        <v>17264.055802743092</v>
      </c>
      <c r="I45" s="190">
        <f t="shared" si="2"/>
        <v>87.081932506404328</v>
      </c>
      <c r="J45" s="87">
        <f t="shared" si="7"/>
        <v>613.57929644012484</v>
      </c>
      <c r="K45" s="190">
        <f t="shared" si="8"/>
        <v>-428.38493112536742</v>
      </c>
      <c r="L45" s="87">
        <f t="shared" si="3"/>
        <v>-3018.400224709339</v>
      </c>
      <c r="M45" s="88">
        <f t="shared" si="9"/>
        <v>14245.655578033753</v>
      </c>
      <c r="N45" s="88">
        <f t="shared" si="10"/>
        <v>255675.65557803377</v>
      </c>
      <c r="O45" s="88">
        <f t="shared" si="11"/>
        <v>36286.63860034541</v>
      </c>
      <c r="P45" s="89">
        <f t="shared" si="4"/>
        <v>0.94623119677644052</v>
      </c>
      <c r="Q45" s="197">
        <v>-782.32329520884377</v>
      </c>
      <c r="R45" s="92">
        <f t="shared" si="12"/>
        <v>1.1012392709591805E-2</v>
      </c>
      <c r="S45" s="92">
        <f t="shared" si="12"/>
        <v>7.1382322493082663E-3</v>
      </c>
      <c r="T45" s="91">
        <v>7046</v>
      </c>
      <c r="U45" s="193">
        <v>238800.23800000001</v>
      </c>
      <c r="V45" s="193">
        <v>34021.974355321268</v>
      </c>
      <c r="W45" s="199"/>
      <c r="X45" s="88">
        <v>0</v>
      </c>
      <c r="Y45" s="88">
        <f t="shared" si="13"/>
        <v>0</v>
      </c>
      <c r="Z45" s="1"/>
      <c r="AA45" s="1"/>
    </row>
    <row r="46" spans="2:27" x14ac:dyDescent="0.25">
      <c r="B46" s="85">
        <v>1547</v>
      </c>
      <c r="C46" s="85" t="s">
        <v>65</v>
      </c>
      <c r="D46" s="1">
        <v>117994</v>
      </c>
      <c r="E46" s="85">
        <f t="shared" si="5"/>
        <v>32291.735084838536</v>
      </c>
      <c r="F46" s="86">
        <f t="shared" si="0"/>
        <v>0.84205780182195511</v>
      </c>
      <c r="G46" s="190">
        <f t="shared" si="1"/>
        <v>3634.050036627832</v>
      </c>
      <c r="H46" s="190">
        <f t="shared" si="6"/>
        <v>13278.818833838097</v>
      </c>
      <c r="I46" s="190">
        <f t="shared" si="2"/>
        <v>777.66554126026324</v>
      </c>
      <c r="J46" s="87">
        <f t="shared" si="7"/>
        <v>2841.589887765002</v>
      </c>
      <c r="K46" s="190">
        <f t="shared" si="8"/>
        <v>262.19867762849151</v>
      </c>
      <c r="L46" s="87">
        <f t="shared" si="3"/>
        <v>958.07396805450799</v>
      </c>
      <c r="M46" s="88">
        <f t="shared" si="9"/>
        <v>14236.892801892605</v>
      </c>
      <c r="N46" s="88">
        <f t="shared" si="10"/>
        <v>132230.89280189259</v>
      </c>
      <c r="O46" s="88">
        <f t="shared" si="11"/>
        <v>36187.983799094851</v>
      </c>
      <c r="P46" s="89">
        <f t="shared" si="4"/>
        <v>0.94365861760526948</v>
      </c>
      <c r="Q46" s="197">
        <v>1358.8049218431552</v>
      </c>
      <c r="R46" s="92">
        <f t="shared" si="12"/>
        <v>-4.0080452507607334E-2</v>
      </c>
      <c r="S46" s="93">
        <f t="shared" si="12"/>
        <v>-7.580816418220096E-2</v>
      </c>
      <c r="T46" s="91">
        <v>3654</v>
      </c>
      <c r="U46" s="193">
        <v>122920.71799999999</v>
      </c>
      <c r="V46" s="193">
        <v>34940.511085844228</v>
      </c>
      <c r="W46" s="199"/>
      <c r="X46" s="88">
        <v>0</v>
      </c>
      <c r="Y46" s="88">
        <f t="shared" si="13"/>
        <v>0</v>
      </c>
      <c r="Z46" s="1"/>
      <c r="AA46" s="1"/>
    </row>
    <row r="47" spans="2:27" x14ac:dyDescent="0.25">
      <c r="B47" s="85">
        <v>1554</v>
      </c>
      <c r="C47" s="85" t="s">
        <v>66</v>
      </c>
      <c r="D47" s="1">
        <v>199371</v>
      </c>
      <c r="E47" s="85">
        <f t="shared" si="5"/>
        <v>33952.826975476841</v>
      </c>
      <c r="F47" s="86">
        <f t="shared" si="0"/>
        <v>0.88537338651817343</v>
      </c>
      <c r="G47" s="190">
        <f t="shared" si="1"/>
        <v>2637.3949022448492</v>
      </c>
      <c r="H47" s="190">
        <f t="shared" si="6"/>
        <v>15486.782865981753</v>
      </c>
      <c r="I47" s="190">
        <f t="shared" si="2"/>
        <v>196.28337953685659</v>
      </c>
      <c r="J47" s="87">
        <f t="shared" si="7"/>
        <v>1152.5760046404218</v>
      </c>
      <c r="K47" s="190">
        <f t="shared" si="8"/>
        <v>-319.18348409491512</v>
      </c>
      <c r="L47" s="87">
        <f t="shared" si="3"/>
        <v>-1874.2454186053417</v>
      </c>
      <c r="M47" s="88">
        <f t="shared" si="9"/>
        <v>13612.537447376411</v>
      </c>
      <c r="N47" s="88">
        <f t="shared" si="10"/>
        <v>212983.53744737641</v>
      </c>
      <c r="O47" s="88">
        <f t="shared" si="11"/>
        <v>36271.038393626775</v>
      </c>
      <c r="P47" s="89">
        <f t="shared" si="4"/>
        <v>0.94582439684008068</v>
      </c>
      <c r="Q47" s="197">
        <v>-128.08705499099233</v>
      </c>
      <c r="R47" s="92">
        <f t="shared" si="12"/>
        <v>-1.5494431109986866E-2</v>
      </c>
      <c r="S47" s="93">
        <f t="shared" si="12"/>
        <v>-2.2871516435457019E-2</v>
      </c>
      <c r="T47" s="91">
        <v>5872</v>
      </c>
      <c r="U47" s="193">
        <v>202508.758</v>
      </c>
      <c r="V47" s="193">
        <v>34747.556280027457</v>
      </c>
      <c r="W47" s="199"/>
      <c r="X47" s="88">
        <v>0</v>
      </c>
      <c r="Y47" s="88">
        <f t="shared" si="13"/>
        <v>0</v>
      </c>
      <c r="Z47" s="1"/>
      <c r="AA47" s="1"/>
    </row>
    <row r="48" spans="2:27" x14ac:dyDescent="0.25">
      <c r="B48" s="85">
        <v>1557</v>
      </c>
      <c r="C48" s="85" t="s">
        <v>67</v>
      </c>
      <c r="D48" s="1">
        <v>74789</v>
      </c>
      <c r="E48" s="85">
        <f t="shared" si="5"/>
        <v>28021.356313225926</v>
      </c>
      <c r="F48" s="86">
        <f t="shared" si="0"/>
        <v>0.73070095611750774</v>
      </c>
      <c r="G48" s="190">
        <f t="shared" si="1"/>
        <v>6196.2772995953974</v>
      </c>
      <c r="H48" s="190">
        <f t="shared" si="6"/>
        <v>16537.864112620115</v>
      </c>
      <c r="I48" s="190">
        <f t="shared" si="2"/>
        <v>2272.2981113246765</v>
      </c>
      <c r="J48" s="87">
        <f t="shared" si="7"/>
        <v>6064.7636591255614</v>
      </c>
      <c r="K48" s="190">
        <f t="shared" si="8"/>
        <v>1756.8312476929048</v>
      </c>
      <c r="L48" s="87">
        <f t="shared" si="3"/>
        <v>4688.9826000923622</v>
      </c>
      <c r="M48" s="88">
        <f t="shared" si="9"/>
        <v>21226.846712712475</v>
      </c>
      <c r="N48" s="88">
        <f t="shared" si="10"/>
        <v>96015.846712712475</v>
      </c>
      <c r="O48" s="88">
        <f t="shared" si="11"/>
        <v>35974.464860514228</v>
      </c>
      <c r="P48" s="89">
        <f t="shared" si="4"/>
        <v>0.93809077532004737</v>
      </c>
      <c r="Q48" s="197">
        <v>454.71296836326292</v>
      </c>
      <c r="R48" s="92">
        <f t="shared" si="12"/>
        <v>-3.3608169248470918E-2</v>
      </c>
      <c r="S48" s="93">
        <f t="shared" si="12"/>
        <v>-3.3608169248470959E-2</v>
      </c>
      <c r="T48" s="91">
        <v>2669</v>
      </c>
      <c r="U48" s="193">
        <v>77389.933999999994</v>
      </c>
      <c r="V48" s="193">
        <v>28995.853877856873</v>
      </c>
      <c r="W48" s="199"/>
      <c r="X48" s="88">
        <v>0</v>
      </c>
      <c r="Y48" s="88">
        <f t="shared" si="13"/>
        <v>0</v>
      </c>
      <c r="Z48" s="1"/>
      <c r="AA48" s="1"/>
    </row>
    <row r="49" spans="2:27" x14ac:dyDescent="0.25">
      <c r="B49" s="85">
        <v>1560</v>
      </c>
      <c r="C49" s="85" t="s">
        <v>68</v>
      </c>
      <c r="D49" s="1">
        <v>88530</v>
      </c>
      <c r="E49" s="85">
        <f t="shared" si="5"/>
        <v>29208.182118112833</v>
      </c>
      <c r="F49" s="86">
        <f t="shared" si="0"/>
        <v>0.76164930639298933</v>
      </c>
      <c r="G49" s="190">
        <f t="shared" si="1"/>
        <v>5484.1818166632538</v>
      </c>
      <c r="H49" s="190">
        <f t="shared" si="6"/>
        <v>16622.555086306322</v>
      </c>
      <c r="I49" s="190">
        <f t="shared" si="2"/>
        <v>1856.9090796142593</v>
      </c>
      <c r="J49" s="87">
        <f t="shared" si="7"/>
        <v>5628.2914203108203</v>
      </c>
      <c r="K49" s="190">
        <f t="shared" si="8"/>
        <v>1341.4422159824876</v>
      </c>
      <c r="L49" s="87">
        <f t="shared" si="3"/>
        <v>4065.9113566429201</v>
      </c>
      <c r="M49" s="88">
        <f t="shared" si="9"/>
        <v>20688.46644294924</v>
      </c>
      <c r="N49" s="88">
        <f t="shared" si="10"/>
        <v>109218.46644294924</v>
      </c>
      <c r="O49" s="88">
        <f t="shared" si="11"/>
        <v>36033.806150758573</v>
      </c>
      <c r="P49" s="89">
        <f t="shared" si="4"/>
        <v>0.93963819283382144</v>
      </c>
      <c r="Q49" s="197">
        <v>919.4034121802506</v>
      </c>
      <c r="R49" s="92">
        <f t="shared" si="12"/>
        <v>6.3080041565874373E-3</v>
      </c>
      <c r="S49" s="93">
        <f t="shared" si="12"/>
        <v>-1.7264370734576494E-2</v>
      </c>
      <c r="T49" s="91">
        <v>3031</v>
      </c>
      <c r="U49" s="193">
        <v>87975.053</v>
      </c>
      <c r="V49" s="193">
        <v>29721.301689189189</v>
      </c>
      <c r="W49" s="199"/>
      <c r="X49" s="88">
        <v>0</v>
      </c>
      <c r="Y49" s="88">
        <f t="shared" si="13"/>
        <v>0</v>
      </c>
      <c r="Z49" s="1"/>
      <c r="AA49" s="1"/>
    </row>
    <row r="50" spans="2:27" x14ac:dyDescent="0.25">
      <c r="B50" s="85">
        <v>1563</v>
      </c>
      <c r="C50" s="85" t="s">
        <v>69</v>
      </c>
      <c r="D50" s="1">
        <v>257576</v>
      </c>
      <c r="E50" s="85">
        <f t="shared" si="5"/>
        <v>36227.285513361465</v>
      </c>
      <c r="F50" s="86">
        <f t="shared" si="0"/>
        <v>0.94468347164412048</v>
      </c>
      <c r="G50" s="190">
        <f t="shared" si="1"/>
        <v>1272.7197795140746</v>
      </c>
      <c r="H50" s="190">
        <f t="shared" si="6"/>
        <v>9049.037632345071</v>
      </c>
      <c r="I50" s="190">
        <f t="shared" si="2"/>
        <v>0</v>
      </c>
      <c r="J50" s="87">
        <f t="shared" si="7"/>
        <v>0</v>
      </c>
      <c r="K50" s="190">
        <f t="shared" si="8"/>
        <v>-515.46686363177173</v>
      </c>
      <c r="L50" s="87">
        <f t="shared" si="3"/>
        <v>-3664.9694004218968</v>
      </c>
      <c r="M50" s="88">
        <f t="shared" si="9"/>
        <v>5384.0682319231746</v>
      </c>
      <c r="N50" s="88">
        <f t="shared" si="10"/>
        <v>262960.06823192316</v>
      </c>
      <c r="O50" s="88">
        <f t="shared" si="11"/>
        <v>36984.538429243759</v>
      </c>
      <c r="P50" s="89">
        <f t="shared" si="4"/>
        <v>0.96443003292662255</v>
      </c>
      <c r="Q50" s="197">
        <v>566.04347617811436</v>
      </c>
      <c r="R50" s="92">
        <f t="shared" si="12"/>
        <v>1.4748506132110324E-2</v>
      </c>
      <c r="S50" s="93">
        <f t="shared" si="12"/>
        <v>-1.0655886848412338E-2</v>
      </c>
      <c r="T50" s="91">
        <v>7110</v>
      </c>
      <c r="U50" s="193">
        <v>253832.35200000001</v>
      </c>
      <c r="V50" s="193">
        <v>36617.477207155229</v>
      </c>
      <c r="W50" s="199"/>
      <c r="X50" s="88">
        <v>0</v>
      </c>
      <c r="Y50" s="88">
        <f t="shared" si="13"/>
        <v>0</v>
      </c>
      <c r="Z50" s="1"/>
      <c r="AA50" s="1"/>
    </row>
    <row r="51" spans="2:27" x14ac:dyDescent="0.25">
      <c r="B51" s="85">
        <v>1566</v>
      </c>
      <c r="C51" s="85" t="s">
        <v>70</v>
      </c>
      <c r="D51" s="1">
        <v>183150</v>
      </c>
      <c r="E51" s="85">
        <f t="shared" si="5"/>
        <v>30979.364005412721</v>
      </c>
      <c r="F51" s="86">
        <f t="shared" si="0"/>
        <v>0.8078356609734485</v>
      </c>
      <c r="G51" s="190">
        <f t="shared" si="1"/>
        <v>4421.4726842833206</v>
      </c>
      <c r="H51" s="190">
        <f t="shared" si="6"/>
        <v>26139.746509482989</v>
      </c>
      <c r="I51" s="190">
        <f t="shared" si="2"/>
        <v>1236.9954190592985</v>
      </c>
      <c r="J51" s="87">
        <f t="shared" si="7"/>
        <v>7313.1169174785728</v>
      </c>
      <c r="K51" s="190">
        <f t="shared" si="8"/>
        <v>721.52855542752673</v>
      </c>
      <c r="L51" s="87">
        <f t="shared" si="3"/>
        <v>4265.6768196875382</v>
      </c>
      <c r="M51" s="88">
        <f t="shared" si="9"/>
        <v>30405.423329170528</v>
      </c>
      <c r="N51" s="88">
        <f t="shared" si="10"/>
        <v>213555.42332917053</v>
      </c>
      <c r="O51" s="88">
        <f t="shared" si="11"/>
        <v>36122.365245123568</v>
      </c>
      <c r="P51" s="89">
        <f t="shared" si="4"/>
        <v>0.94194751056284443</v>
      </c>
      <c r="Q51" s="197">
        <v>69.895866977749392</v>
      </c>
      <c r="R51" s="92">
        <f t="shared" si="12"/>
        <v>-4.8706373896353315E-2</v>
      </c>
      <c r="S51" s="93">
        <f t="shared" si="12"/>
        <v>-5.8843636826753989E-2</v>
      </c>
      <c r="T51" s="91">
        <v>5912</v>
      </c>
      <c r="U51" s="193">
        <v>192527.307</v>
      </c>
      <c r="V51" s="193">
        <v>32916.277483330479</v>
      </c>
      <c r="W51" s="199"/>
      <c r="X51" s="88">
        <v>0</v>
      </c>
      <c r="Y51" s="88">
        <f t="shared" si="13"/>
        <v>0</v>
      </c>
      <c r="Z51" s="1"/>
      <c r="AA51" s="1"/>
    </row>
    <row r="52" spans="2:27" x14ac:dyDescent="0.25">
      <c r="B52" s="85">
        <v>1573</v>
      </c>
      <c r="C52" s="85" t="s">
        <v>71</v>
      </c>
      <c r="D52" s="1">
        <v>65747</v>
      </c>
      <c r="E52" s="85">
        <f t="shared" si="5"/>
        <v>30466.635773864688</v>
      </c>
      <c r="F52" s="86">
        <f t="shared" si="0"/>
        <v>0.79446546558273667</v>
      </c>
      <c r="G52" s="190">
        <f t="shared" si="1"/>
        <v>4729.1096232121408</v>
      </c>
      <c r="H52" s="190">
        <f t="shared" si="6"/>
        <v>10205.4185668918</v>
      </c>
      <c r="I52" s="190">
        <f t="shared" si="2"/>
        <v>1416.4503001011101</v>
      </c>
      <c r="J52" s="87">
        <f t="shared" si="7"/>
        <v>3056.6997476181955</v>
      </c>
      <c r="K52" s="190">
        <f t="shared" si="8"/>
        <v>900.98343646933836</v>
      </c>
      <c r="L52" s="87">
        <f t="shared" si="3"/>
        <v>1944.322255900832</v>
      </c>
      <c r="M52" s="88">
        <f t="shared" si="9"/>
        <v>12149.740822792632</v>
      </c>
      <c r="N52" s="88">
        <f t="shared" si="10"/>
        <v>77896.740822792635</v>
      </c>
      <c r="O52" s="88">
        <f t="shared" si="11"/>
        <v>36096.728833546171</v>
      </c>
      <c r="P52" s="89">
        <f t="shared" si="4"/>
        <v>0.94127900079330884</v>
      </c>
      <c r="Q52" s="197">
        <v>540.78364021278503</v>
      </c>
      <c r="R52" s="92">
        <f t="shared" si="12"/>
        <v>-5.9355273145147394E-2</v>
      </c>
      <c r="S52" s="93">
        <f t="shared" si="12"/>
        <v>-7.5918989373360765E-2</v>
      </c>
      <c r="T52" s="91">
        <v>2158</v>
      </c>
      <c r="U52" s="193">
        <v>69895.676999999996</v>
      </c>
      <c r="V52" s="193">
        <v>32969.658962264148</v>
      </c>
      <c r="W52" s="199"/>
      <c r="X52" s="88">
        <v>0</v>
      </c>
      <c r="Y52" s="88">
        <f t="shared" si="13"/>
        <v>0</v>
      </c>
      <c r="Z52" s="1"/>
      <c r="AA52" s="1"/>
    </row>
    <row r="53" spans="2:27" x14ac:dyDescent="0.25">
      <c r="B53" s="85">
        <v>1576</v>
      </c>
      <c r="C53" s="85" t="s">
        <v>72</v>
      </c>
      <c r="D53" s="1">
        <v>111242</v>
      </c>
      <c r="E53" s="85">
        <f t="shared" si="5"/>
        <v>32902.099970422954</v>
      </c>
      <c r="F53" s="86">
        <f t="shared" si="0"/>
        <v>0.85797402659322297</v>
      </c>
      <c r="G53" s="190">
        <f t="shared" si="1"/>
        <v>3267.831105277181</v>
      </c>
      <c r="H53" s="190">
        <f t="shared" si="6"/>
        <v>11048.536966942149</v>
      </c>
      <c r="I53" s="190">
        <f t="shared" si="2"/>
        <v>564.03783130571674</v>
      </c>
      <c r="J53" s="87">
        <f t="shared" si="7"/>
        <v>1907.0119076446283</v>
      </c>
      <c r="K53" s="190">
        <f t="shared" si="8"/>
        <v>48.570967673945006</v>
      </c>
      <c r="L53" s="87">
        <f t="shared" si="3"/>
        <v>164.21844170560806</v>
      </c>
      <c r="M53" s="88">
        <f t="shared" si="9"/>
        <v>11212.755408647758</v>
      </c>
      <c r="N53" s="88">
        <f t="shared" si="10"/>
        <v>122454.75540864776</v>
      </c>
      <c r="O53" s="88">
        <f t="shared" si="11"/>
        <v>36218.502043374079</v>
      </c>
      <c r="P53" s="89">
        <f t="shared" si="4"/>
        <v>0.94445442884383302</v>
      </c>
      <c r="Q53" s="197">
        <v>1025.8289794065986</v>
      </c>
      <c r="R53" s="92">
        <f t="shared" si="12"/>
        <v>-1.8492533455598981E-2</v>
      </c>
      <c r="S53" s="93">
        <f t="shared" si="12"/>
        <v>-1.7621630645887863E-2</v>
      </c>
      <c r="T53" s="91">
        <v>3381</v>
      </c>
      <c r="U53" s="193">
        <v>113337.905</v>
      </c>
      <c r="V53" s="193">
        <v>33492.288711583926</v>
      </c>
      <c r="W53" s="199"/>
      <c r="X53" s="88">
        <v>0</v>
      </c>
      <c r="Y53" s="88">
        <f t="shared" si="13"/>
        <v>0</v>
      </c>
      <c r="Z53" s="1"/>
      <c r="AA53" s="1"/>
    </row>
    <row r="54" spans="2:27" x14ac:dyDescent="0.25">
      <c r="B54" s="85">
        <v>1577</v>
      </c>
      <c r="C54" s="85" t="s">
        <v>73</v>
      </c>
      <c r="D54" s="1">
        <v>314496</v>
      </c>
      <c r="E54" s="85">
        <f t="shared" si="5"/>
        <v>28694.890510948906</v>
      </c>
      <c r="F54" s="86">
        <f t="shared" si="0"/>
        <v>0.74826442009664884</v>
      </c>
      <c r="G54" s="190">
        <f t="shared" si="1"/>
        <v>5792.1567809616099</v>
      </c>
      <c r="H54" s="190">
        <f t="shared" si="6"/>
        <v>63482.038319339248</v>
      </c>
      <c r="I54" s="190">
        <f t="shared" si="2"/>
        <v>2036.5611421216336</v>
      </c>
      <c r="J54" s="87">
        <f t="shared" si="7"/>
        <v>22320.710117653107</v>
      </c>
      <c r="K54" s="190">
        <f t="shared" si="8"/>
        <v>1521.0942784898618</v>
      </c>
      <c r="L54" s="87">
        <f t="shared" si="3"/>
        <v>16671.193292248885</v>
      </c>
      <c r="M54" s="88">
        <f t="shared" si="9"/>
        <v>80153.231611588126</v>
      </c>
      <c r="N54" s="88">
        <f t="shared" si="10"/>
        <v>394649.23161158815</v>
      </c>
      <c r="O54" s="88">
        <f t="shared" si="11"/>
        <v>36008.141570400374</v>
      </c>
      <c r="P54" s="89">
        <f t="shared" si="4"/>
        <v>0.93896894851900425</v>
      </c>
      <c r="Q54" s="197">
        <v>3329.2206194310274</v>
      </c>
      <c r="R54" s="92">
        <f t="shared" si="12"/>
        <v>1.7308600529088666E-3</v>
      </c>
      <c r="S54" s="93">
        <f t="shared" si="12"/>
        <v>-1.2070358913148501E-2</v>
      </c>
      <c r="T54" s="91">
        <v>10960</v>
      </c>
      <c r="U54" s="193">
        <v>313952.592</v>
      </c>
      <c r="V54" s="193">
        <v>29045.479877879545</v>
      </c>
      <c r="W54" s="199"/>
      <c r="X54" s="88">
        <v>0</v>
      </c>
      <c r="Y54" s="88">
        <f t="shared" si="13"/>
        <v>0</v>
      </c>
      <c r="Z54" s="1"/>
      <c r="AA54" s="1"/>
    </row>
    <row r="55" spans="2:27" x14ac:dyDescent="0.25">
      <c r="B55" s="85">
        <v>1578</v>
      </c>
      <c r="C55" s="85" t="s">
        <v>74</v>
      </c>
      <c r="D55" s="1">
        <v>89575</v>
      </c>
      <c r="E55" s="85">
        <f t="shared" si="5"/>
        <v>35916.198877305535</v>
      </c>
      <c r="F55" s="86">
        <f t="shared" si="0"/>
        <v>0.93657139812917223</v>
      </c>
      <c r="G55" s="190">
        <f t="shared" si="1"/>
        <v>1459.3717611476327</v>
      </c>
      <c r="H55" s="190">
        <f t="shared" si="6"/>
        <v>3639.6731723021958</v>
      </c>
      <c r="I55" s="190">
        <f t="shared" si="2"/>
        <v>0</v>
      </c>
      <c r="J55" s="87">
        <f t="shared" si="7"/>
        <v>0</v>
      </c>
      <c r="K55" s="190">
        <f t="shared" si="8"/>
        <v>-515.46686363177173</v>
      </c>
      <c r="L55" s="87">
        <f t="shared" si="3"/>
        <v>-1285.5743578976387</v>
      </c>
      <c r="M55" s="88">
        <f t="shared" si="9"/>
        <v>2354.0988144045568</v>
      </c>
      <c r="N55" s="88">
        <f t="shared" si="10"/>
        <v>91929.098814404555</v>
      </c>
      <c r="O55" s="88">
        <f t="shared" si="11"/>
        <v>36860.1037748214</v>
      </c>
      <c r="P55" s="89">
        <f t="shared" si="4"/>
        <v>0.96118520352064363</v>
      </c>
      <c r="Q55" s="197">
        <v>-265.24438402416399</v>
      </c>
      <c r="R55" s="92">
        <f t="shared" si="12"/>
        <v>0.11247249013569431</v>
      </c>
      <c r="S55" s="92">
        <f t="shared" si="12"/>
        <v>0.11113431151885111</v>
      </c>
      <c r="T55" s="91">
        <v>2494</v>
      </c>
      <c r="U55" s="193">
        <v>80518.845000000001</v>
      </c>
      <c r="V55" s="193">
        <v>32323.904054596547</v>
      </c>
      <c r="W55" s="199"/>
      <c r="X55" s="88">
        <v>0</v>
      </c>
      <c r="Y55" s="88">
        <f t="shared" si="13"/>
        <v>0</v>
      </c>
      <c r="Z55" s="1"/>
      <c r="AA55" s="1"/>
    </row>
    <row r="56" spans="2:27" x14ac:dyDescent="0.25">
      <c r="B56" s="85">
        <v>1579</v>
      </c>
      <c r="C56" s="85" t="s">
        <v>75</v>
      </c>
      <c r="D56" s="1">
        <v>402321</v>
      </c>
      <c r="E56" s="85">
        <f t="shared" si="5"/>
        <v>30156.734877445469</v>
      </c>
      <c r="F56" s="86">
        <f t="shared" si="0"/>
        <v>0.78638431209451976</v>
      </c>
      <c r="G56" s="190">
        <f t="shared" si="1"/>
        <v>4915.050161063672</v>
      </c>
      <c r="H56" s="190">
        <f t="shared" si="6"/>
        <v>65571.684198750445</v>
      </c>
      <c r="I56" s="190">
        <f t="shared" si="2"/>
        <v>1524.9156138478365</v>
      </c>
      <c r="J56" s="87">
        <f t="shared" si="7"/>
        <v>20343.899204343987</v>
      </c>
      <c r="K56" s="190">
        <f t="shared" si="8"/>
        <v>1009.4487502160648</v>
      </c>
      <c r="L56" s="87">
        <f t="shared" si="3"/>
        <v>13467.055776632522</v>
      </c>
      <c r="M56" s="88">
        <f t="shared" si="9"/>
        <v>79038.739975382967</v>
      </c>
      <c r="N56" s="88">
        <f t="shared" si="10"/>
        <v>481359.73997538298</v>
      </c>
      <c r="O56" s="88">
        <f t="shared" si="11"/>
        <v>36081.233788725207</v>
      </c>
      <c r="P56" s="89">
        <f t="shared" si="4"/>
        <v>0.94087494311889797</v>
      </c>
      <c r="Q56" s="197">
        <v>3747.9265496194566</v>
      </c>
      <c r="R56" s="92">
        <f t="shared" si="12"/>
        <v>-4.307456239251084E-2</v>
      </c>
      <c r="S56" s="92">
        <f t="shared" si="12"/>
        <v>-4.6947883255325062E-2</v>
      </c>
      <c r="T56" s="91">
        <v>13341</v>
      </c>
      <c r="U56" s="193">
        <v>420430.87599999999</v>
      </c>
      <c r="V56" s="193">
        <v>31642.272597275532</v>
      </c>
      <c r="W56" s="199"/>
      <c r="X56" s="88">
        <v>0</v>
      </c>
      <c r="Y56" s="88">
        <f t="shared" si="13"/>
        <v>0</v>
      </c>
      <c r="Z56" s="1"/>
      <c r="AA56" s="1"/>
    </row>
    <row r="57" spans="2:27" ht="30.95" customHeight="1" x14ac:dyDescent="0.25">
      <c r="B57" s="85">
        <v>1804</v>
      </c>
      <c r="C57" s="85" t="s">
        <v>76</v>
      </c>
      <c r="D57" s="1">
        <v>1898217</v>
      </c>
      <c r="E57" s="85">
        <f t="shared" si="5"/>
        <v>35641.243733453499</v>
      </c>
      <c r="F57" s="86">
        <f t="shared" si="0"/>
        <v>0.9294015101245976</v>
      </c>
      <c r="G57" s="190">
        <f t="shared" si="1"/>
        <v>1624.3448474588542</v>
      </c>
      <c r="H57" s="190">
        <f t="shared" si="6"/>
        <v>86510.982230811118</v>
      </c>
      <c r="I57" s="190">
        <f t="shared" si="2"/>
        <v>0</v>
      </c>
      <c r="J57" s="87">
        <f t="shared" si="7"/>
        <v>0</v>
      </c>
      <c r="K57" s="190">
        <f t="shared" si="8"/>
        <v>-515.46686363177173</v>
      </c>
      <c r="L57" s="87">
        <f t="shared" si="3"/>
        <v>-27453.249690164528</v>
      </c>
      <c r="M57" s="88">
        <f t="shared" si="9"/>
        <v>59057.73254064659</v>
      </c>
      <c r="N57" s="88">
        <f t="shared" si="10"/>
        <v>1957274.7325406466</v>
      </c>
      <c r="O57" s="88">
        <f t="shared" si="11"/>
        <v>36750.121717280585</v>
      </c>
      <c r="P57" s="89">
        <f t="shared" si="4"/>
        <v>0.95831724831881371</v>
      </c>
      <c r="Q57" s="197">
        <v>9735.4412795739845</v>
      </c>
      <c r="R57" s="92">
        <f t="shared" si="12"/>
        <v>-7.0035498144776123E-2</v>
      </c>
      <c r="S57" s="92">
        <f t="shared" si="12"/>
        <v>-7.7997792082814474E-2</v>
      </c>
      <c r="T57" s="91">
        <v>53259</v>
      </c>
      <c r="U57" s="193">
        <v>2041171.46</v>
      </c>
      <c r="V57" s="193">
        <v>38656.35399503816</v>
      </c>
      <c r="W57" s="199"/>
      <c r="X57" s="88">
        <v>0</v>
      </c>
      <c r="Y57" s="88">
        <f t="shared" si="13"/>
        <v>0</v>
      </c>
      <c r="Z57" s="1"/>
      <c r="AA57" s="1"/>
    </row>
    <row r="58" spans="2:27" x14ac:dyDescent="0.25">
      <c r="B58" s="85">
        <v>1806</v>
      </c>
      <c r="C58" s="85" t="s">
        <v>77</v>
      </c>
      <c r="D58" s="1">
        <v>701564</v>
      </c>
      <c r="E58" s="85">
        <f t="shared" si="5"/>
        <v>32608.133860097609</v>
      </c>
      <c r="F58" s="86">
        <f t="shared" si="0"/>
        <v>0.85030839772501965</v>
      </c>
      <c r="G58" s="190">
        <f t="shared" si="1"/>
        <v>3444.2107714723884</v>
      </c>
      <c r="H58" s="190">
        <f t="shared" si="6"/>
        <v>74102.19474822843</v>
      </c>
      <c r="I58" s="190">
        <f t="shared" si="2"/>
        <v>666.92596991958771</v>
      </c>
      <c r="J58" s="87">
        <f t="shared" si="7"/>
        <v>14348.91224281993</v>
      </c>
      <c r="K58" s="190">
        <f t="shared" si="8"/>
        <v>151.45910628781598</v>
      </c>
      <c r="L58" s="87">
        <f t="shared" si="3"/>
        <v>3258.642671782361</v>
      </c>
      <c r="M58" s="88">
        <f t="shared" si="9"/>
        <v>77360.837420010794</v>
      </c>
      <c r="N58" s="88">
        <f t="shared" si="10"/>
        <v>778924.83742001082</v>
      </c>
      <c r="O58" s="88">
        <f t="shared" si="11"/>
        <v>36203.803737857808</v>
      </c>
      <c r="P58" s="89">
        <f t="shared" si="4"/>
        <v>0.94407114740042286</v>
      </c>
      <c r="Q58" s="197">
        <v>10049.151653928682</v>
      </c>
      <c r="R58" s="92">
        <f t="shared" si="12"/>
        <v>-3.2715307622877367E-2</v>
      </c>
      <c r="S58" s="92">
        <f t="shared" si="12"/>
        <v>-3.2040928334675679E-2</v>
      </c>
      <c r="T58" s="91">
        <v>21515</v>
      </c>
      <c r="U58" s="193">
        <v>725292.15599999996</v>
      </c>
      <c r="V58" s="193">
        <v>33687.513051555965</v>
      </c>
      <c r="W58" s="199"/>
      <c r="X58" s="88">
        <v>0</v>
      </c>
      <c r="Y58" s="88">
        <f t="shared" si="13"/>
        <v>0</v>
      </c>
      <c r="Z58" s="1"/>
      <c r="AA58" s="1"/>
    </row>
    <row r="59" spans="2:27" x14ac:dyDescent="0.25">
      <c r="B59" s="85">
        <v>1811</v>
      </c>
      <c r="C59" s="85" t="s">
        <v>78</v>
      </c>
      <c r="D59" s="1">
        <v>47903</v>
      </c>
      <c r="E59" s="85">
        <f t="shared" si="5"/>
        <v>34437.814521926666</v>
      </c>
      <c r="F59" s="86">
        <f t="shared" si="0"/>
        <v>0.89802019989632187</v>
      </c>
      <c r="G59" s="190">
        <f t="shared" si="1"/>
        <v>2346.4023743749535</v>
      </c>
      <c r="H59" s="190">
        <f t="shared" si="6"/>
        <v>3263.8457027555601</v>
      </c>
      <c r="I59" s="190">
        <f t="shared" si="2"/>
        <v>26.537738279417681</v>
      </c>
      <c r="J59" s="87">
        <f t="shared" si="7"/>
        <v>36.913993946669997</v>
      </c>
      <c r="K59" s="190">
        <f t="shared" si="8"/>
        <v>-488.92912535235405</v>
      </c>
      <c r="L59" s="87">
        <f t="shared" si="3"/>
        <v>-680.1004133651245</v>
      </c>
      <c r="M59" s="88">
        <f t="shared" si="9"/>
        <v>2583.7452893904356</v>
      </c>
      <c r="N59" s="88">
        <f t="shared" si="10"/>
        <v>50486.745289390434</v>
      </c>
      <c r="O59" s="88">
        <f t="shared" si="11"/>
        <v>36295.287770949275</v>
      </c>
      <c r="P59" s="89">
        <f t="shared" si="4"/>
        <v>0.94645673750898829</v>
      </c>
      <c r="Q59" s="197">
        <v>136.4040748698485</v>
      </c>
      <c r="R59" s="92">
        <f t="shared" si="12"/>
        <v>-0.20905817689750783</v>
      </c>
      <c r="S59" s="92">
        <f t="shared" si="12"/>
        <v>-0.20052896960308852</v>
      </c>
      <c r="T59" s="91">
        <v>1391</v>
      </c>
      <c r="U59" s="193">
        <v>60564.504999999997</v>
      </c>
      <c r="V59" s="193">
        <v>43075.750355618773</v>
      </c>
      <c r="W59" s="199"/>
      <c r="X59" s="88">
        <v>0</v>
      </c>
      <c r="Y59" s="88">
        <f t="shared" si="13"/>
        <v>0</v>
      </c>
      <c r="Z59" s="1"/>
      <c r="AA59" s="1"/>
    </row>
    <row r="60" spans="2:27" x14ac:dyDescent="0.25">
      <c r="B60" s="85">
        <v>1812</v>
      </c>
      <c r="C60" s="85" t="s">
        <v>79</v>
      </c>
      <c r="D60" s="1">
        <v>58096</v>
      </c>
      <c r="E60" s="85">
        <f t="shared" si="5"/>
        <v>29490.355329949238</v>
      </c>
      <c r="F60" s="86">
        <f t="shared" si="0"/>
        <v>0.7690074168775376</v>
      </c>
      <c r="G60" s="190">
        <f t="shared" si="1"/>
        <v>5314.8778895614105</v>
      </c>
      <c r="H60" s="190">
        <f t="shared" si="6"/>
        <v>10470.309442435979</v>
      </c>
      <c r="I60" s="190">
        <f t="shared" si="2"/>
        <v>1758.1484554715175</v>
      </c>
      <c r="J60" s="87">
        <f t="shared" si="7"/>
        <v>3463.5524572788895</v>
      </c>
      <c r="K60" s="190">
        <f t="shared" si="8"/>
        <v>1242.6815918397458</v>
      </c>
      <c r="L60" s="87">
        <f t="shared" si="3"/>
        <v>2448.0827359242994</v>
      </c>
      <c r="M60" s="88">
        <f t="shared" si="9"/>
        <v>12918.392178360278</v>
      </c>
      <c r="N60" s="88">
        <f t="shared" si="10"/>
        <v>71014.392178360285</v>
      </c>
      <c r="O60" s="88">
        <f t="shared" si="11"/>
        <v>36047.914811350398</v>
      </c>
      <c r="P60" s="89">
        <f t="shared" si="4"/>
        <v>0.94000609835804894</v>
      </c>
      <c r="Q60" s="197">
        <v>-172.56609304022277</v>
      </c>
      <c r="R60" s="92">
        <f t="shared" si="12"/>
        <v>-0.13535286245813477</v>
      </c>
      <c r="S60" s="92">
        <f t="shared" si="12"/>
        <v>-0.1305248835175456</v>
      </c>
      <c r="T60" s="91">
        <v>1970</v>
      </c>
      <c r="U60" s="193">
        <v>67190.414999999994</v>
      </c>
      <c r="V60" s="193">
        <v>33917.423018677429</v>
      </c>
      <c r="W60" s="199"/>
      <c r="X60" s="88">
        <v>0</v>
      </c>
      <c r="Y60" s="88">
        <f t="shared" si="13"/>
        <v>0</v>
      </c>
      <c r="Z60" s="1"/>
      <c r="AA60" s="1"/>
    </row>
    <row r="61" spans="2:27" x14ac:dyDescent="0.25">
      <c r="B61" s="85">
        <v>1813</v>
      </c>
      <c r="C61" s="85" t="s">
        <v>80</v>
      </c>
      <c r="D61" s="1">
        <v>273881</v>
      </c>
      <c r="E61" s="85">
        <f t="shared" si="5"/>
        <v>35171.567997945298</v>
      </c>
      <c r="F61" s="86">
        <f t="shared" si="0"/>
        <v>0.91715397630914663</v>
      </c>
      <c r="G61" s="190">
        <f t="shared" si="1"/>
        <v>1906.1502887637746</v>
      </c>
      <c r="H61" s="190">
        <f t="shared" si="6"/>
        <v>14843.192298603512</v>
      </c>
      <c r="I61" s="190">
        <f t="shared" si="2"/>
        <v>0</v>
      </c>
      <c r="J61" s="87">
        <f t="shared" si="7"/>
        <v>0</v>
      </c>
      <c r="K61" s="190">
        <f t="shared" si="8"/>
        <v>-515.46686363177173</v>
      </c>
      <c r="L61" s="87">
        <f t="shared" si="3"/>
        <v>-4013.9404671006064</v>
      </c>
      <c r="M61" s="88">
        <f t="shared" si="9"/>
        <v>10829.251831502905</v>
      </c>
      <c r="N61" s="88">
        <f t="shared" si="10"/>
        <v>284710.25183150289</v>
      </c>
      <c r="O61" s="88">
        <f t="shared" si="11"/>
        <v>36562.251423077294</v>
      </c>
      <c r="P61" s="89">
        <f t="shared" si="4"/>
        <v>0.9534182347926331</v>
      </c>
      <c r="Q61" s="197">
        <v>1043.1435371306488</v>
      </c>
      <c r="R61" s="92">
        <f t="shared" si="12"/>
        <v>-0.22056878566056251</v>
      </c>
      <c r="S61" s="92">
        <f t="shared" si="12"/>
        <v>-0.22156972467987598</v>
      </c>
      <c r="T61" s="91">
        <v>7787</v>
      </c>
      <c r="U61" s="193">
        <v>351385.72200000001</v>
      </c>
      <c r="V61" s="193">
        <v>45182.682525395401</v>
      </c>
      <c r="W61" s="199"/>
      <c r="X61" s="88">
        <v>0</v>
      </c>
      <c r="Y61" s="88">
        <f t="shared" si="13"/>
        <v>0</v>
      </c>
      <c r="Z61" s="1"/>
      <c r="AA61" s="1"/>
    </row>
    <row r="62" spans="2:27" x14ac:dyDescent="0.25">
      <c r="B62" s="85">
        <v>1815</v>
      </c>
      <c r="C62" s="85" t="s">
        <v>81</v>
      </c>
      <c r="D62" s="1">
        <v>38165</v>
      </c>
      <c r="E62" s="85">
        <f t="shared" si="5"/>
        <v>31308.449548810502</v>
      </c>
      <c r="F62" s="86">
        <f t="shared" si="0"/>
        <v>0.81641708431774651</v>
      </c>
      <c r="G62" s="190">
        <f t="shared" si="1"/>
        <v>4224.0213582446522</v>
      </c>
      <c r="H62" s="190">
        <f t="shared" si="6"/>
        <v>5149.0820357002312</v>
      </c>
      <c r="I62" s="190">
        <f t="shared" si="2"/>
        <v>1121.8154788700749</v>
      </c>
      <c r="J62" s="87">
        <f t="shared" si="7"/>
        <v>1367.4930687426213</v>
      </c>
      <c r="K62" s="190">
        <f t="shared" si="8"/>
        <v>606.34861523830318</v>
      </c>
      <c r="L62" s="87">
        <f t="shared" si="3"/>
        <v>739.13896197549161</v>
      </c>
      <c r="M62" s="88">
        <f t="shared" si="9"/>
        <v>5888.2209976757231</v>
      </c>
      <c r="N62" s="88">
        <f t="shared" si="10"/>
        <v>44053.220997675722</v>
      </c>
      <c r="O62" s="88">
        <f t="shared" si="11"/>
        <v>36138.819522293452</v>
      </c>
      <c r="P62" s="89">
        <f t="shared" si="4"/>
        <v>0.94237658173005912</v>
      </c>
      <c r="Q62" s="197">
        <v>-145.7929530030633</v>
      </c>
      <c r="R62" s="92">
        <f t="shared" si="12"/>
        <v>-0.2269151266042195</v>
      </c>
      <c r="S62" s="92">
        <f t="shared" si="12"/>
        <v>-0.25481974877765201</v>
      </c>
      <c r="T62" s="91">
        <v>1219</v>
      </c>
      <c r="U62" s="193">
        <v>49367.154000000002</v>
      </c>
      <c r="V62" s="193">
        <v>42014.59914893617</v>
      </c>
      <c r="W62" s="199"/>
      <c r="X62" s="88">
        <v>0</v>
      </c>
      <c r="Y62" s="88">
        <f t="shared" si="13"/>
        <v>0</v>
      </c>
      <c r="Z62" s="1"/>
      <c r="AA62" s="1"/>
    </row>
    <row r="63" spans="2:27" x14ac:dyDescent="0.25">
      <c r="B63" s="85">
        <v>1816</v>
      </c>
      <c r="C63" s="85" t="s">
        <v>82</v>
      </c>
      <c r="D63" s="1">
        <v>13899</v>
      </c>
      <c r="E63" s="85">
        <f t="shared" si="5"/>
        <v>30614.537444933918</v>
      </c>
      <c r="F63" s="86">
        <f t="shared" si="0"/>
        <v>0.79832223437199956</v>
      </c>
      <c r="G63" s="190">
        <f t="shared" si="1"/>
        <v>4640.3686205706026</v>
      </c>
      <c r="H63" s="190">
        <f t="shared" si="6"/>
        <v>2106.7273537390533</v>
      </c>
      <c r="I63" s="190">
        <f t="shared" si="2"/>
        <v>1364.6847152268795</v>
      </c>
      <c r="J63" s="87">
        <f t="shared" si="7"/>
        <v>619.56686071300328</v>
      </c>
      <c r="K63" s="190">
        <f t="shared" si="8"/>
        <v>849.21785159510773</v>
      </c>
      <c r="L63" s="87">
        <f t="shared" si="3"/>
        <v>385.54490462417891</v>
      </c>
      <c r="M63" s="88">
        <f t="shared" si="9"/>
        <v>2492.2722583632321</v>
      </c>
      <c r="N63" s="88">
        <f t="shared" si="10"/>
        <v>16391.272258363231</v>
      </c>
      <c r="O63" s="88">
        <f t="shared" si="11"/>
        <v>36104.123917099627</v>
      </c>
      <c r="P63" s="89">
        <f t="shared" si="4"/>
        <v>0.94147183923277189</v>
      </c>
      <c r="Q63" s="197">
        <v>-21.778835654954491</v>
      </c>
      <c r="R63" s="92">
        <f t="shared" si="12"/>
        <v>-0.25676666387533065</v>
      </c>
      <c r="S63" s="92">
        <f t="shared" si="12"/>
        <v>-0.24367004121234098</v>
      </c>
      <c r="T63" s="91">
        <v>454</v>
      </c>
      <c r="U63" s="193">
        <v>18700.722000000002</v>
      </c>
      <c r="V63" s="193">
        <v>40477.753246753251</v>
      </c>
      <c r="W63" s="199"/>
      <c r="X63" s="88">
        <v>0</v>
      </c>
      <c r="Y63" s="88">
        <f t="shared" si="13"/>
        <v>0</v>
      </c>
      <c r="Z63" s="1"/>
      <c r="AA63" s="1"/>
    </row>
    <row r="64" spans="2:27" x14ac:dyDescent="0.25">
      <c r="B64" s="85">
        <v>1818</v>
      </c>
      <c r="C64" s="85" t="s">
        <v>55</v>
      </c>
      <c r="D64" s="1">
        <v>63080</v>
      </c>
      <c r="E64" s="85">
        <f t="shared" si="5"/>
        <v>34301.250679717232</v>
      </c>
      <c r="F64" s="86">
        <f t="shared" si="0"/>
        <v>0.89445908283410414</v>
      </c>
      <c r="G64" s="190">
        <f t="shared" si="1"/>
        <v>2428.3406797006141</v>
      </c>
      <c r="H64" s="190">
        <f t="shared" si="6"/>
        <v>4465.7185099694289</v>
      </c>
      <c r="I64" s="190">
        <f t="shared" si="2"/>
        <v>74.33508305271971</v>
      </c>
      <c r="J64" s="87">
        <f t="shared" si="7"/>
        <v>136.70221773395156</v>
      </c>
      <c r="K64" s="190">
        <f t="shared" si="8"/>
        <v>-441.13178057905202</v>
      </c>
      <c r="L64" s="87">
        <f t="shared" si="3"/>
        <v>-811.24134448487666</v>
      </c>
      <c r="M64" s="88">
        <f t="shared" si="9"/>
        <v>3654.4771654845522</v>
      </c>
      <c r="N64" s="88">
        <f t="shared" si="10"/>
        <v>66734.477165484554</v>
      </c>
      <c r="O64" s="88">
        <f t="shared" si="11"/>
        <v>36288.459578838796</v>
      </c>
      <c r="P64" s="89">
        <f t="shared" si="4"/>
        <v>0.94627868165587725</v>
      </c>
      <c r="Q64" s="197">
        <v>-272.85766248779919</v>
      </c>
      <c r="R64" s="92">
        <f t="shared" si="12"/>
        <v>-2.8828729574034238E-2</v>
      </c>
      <c r="S64" s="92">
        <f t="shared" si="12"/>
        <v>-3.6222094329860018E-2</v>
      </c>
      <c r="T64" s="91">
        <v>1839</v>
      </c>
      <c r="U64" s="193">
        <v>64952.498</v>
      </c>
      <c r="V64" s="193">
        <v>35590.409863013694</v>
      </c>
      <c r="W64" s="199"/>
      <c r="X64" s="88">
        <v>0</v>
      </c>
      <c r="Y64" s="88">
        <f t="shared" si="13"/>
        <v>0</v>
      </c>
      <c r="Z64" s="1"/>
      <c r="AA64" s="1"/>
    </row>
    <row r="65" spans="2:27" x14ac:dyDescent="0.25">
      <c r="B65" s="85">
        <v>1820</v>
      </c>
      <c r="C65" s="85" t="s">
        <v>83</v>
      </c>
      <c r="D65" s="1">
        <v>219492</v>
      </c>
      <c r="E65" s="85">
        <f t="shared" si="5"/>
        <v>30067.39726027397</v>
      </c>
      <c r="F65" s="86">
        <f t="shared" si="0"/>
        <v>0.78405469315834919</v>
      </c>
      <c r="G65" s="190">
        <f t="shared" si="1"/>
        <v>4968.6527313665711</v>
      </c>
      <c r="H65" s="190">
        <f t="shared" si="6"/>
        <v>36271.16493897597</v>
      </c>
      <c r="I65" s="190">
        <f t="shared" si="2"/>
        <v>1556.1837798578611</v>
      </c>
      <c r="J65" s="87">
        <f t="shared" si="7"/>
        <v>11360.141592962385</v>
      </c>
      <c r="K65" s="190">
        <f t="shared" si="8"/>
        <v>1040.7169162260893</v>
      </c>
      <c r="L65" s="87">
        <f t="shared" si="3"/>
        <v>7597.2334884504517</v>
      </c>
      <c r="M65" s="88">
        <f t="shared" si="9"/>
        <v>43868.398427426422</v>
      </c>
      <c r="N65" s="88">
        <f t="shared" si="10"/>
        <v>263360.39842742641</v>
      </c>
      <c r="O65" s="88">
        <f t="shared" si="11"/>
        <v>36076.766907866637</v>
      </c>
      <c r="P65" s="89">
        <f t="shared" si="4"/>
        <v>0.94075846217208958</v>
      </c>
      <c r="Q65" s="197">
        <v>2714.6832592925857</v>
      </c>
      <c r="R65" s="92">
        <f t="shared" si="12"/>
        <v>-7.2388828880753681E-2</v>
      </c>
      <c r="S65" s="92">
        <f t="shared" si="12"/>
        <v>-6.8195518107200995E-2</v>
      </c>
      <c r="T65" s="91">
        <v>7300</v>
      </c>
      <c r="U65" s="193">
        <v>236620.69500000001</v>
      </c>
      <c r="V65" s="193">
        <v>32267.92513296059</v>
      </c>
      <c r="W65" s="199"/>
      <c r="X65" s="88">
        <v>0</v>
      </c>
      <c r="Y65" s="88">
        <f t="shared" si="13"/>
        <v>0</v>
      </c>
      <c r="Z65" s="1"/>
      <c r="AA65" s="1"/>
    </row>
    <row r="66" spans="2:27" x14ac:dyDescent="0.25">
      <c r="B66" s="85">
        <v>1822</v>
      </c>
      <c r="C66" s="85" t="s">
        <v>84</v>
      </c>
      <c r="D66" s="1">
        <v>60790</v>
      </c>
      <c r="E66" s="85">
        <f t="shared" si="5"/>
        <v>26779.735682819381</v>
      </c>
      <c r="F66" s="86">
        <f t="shared" si="0"/>
        <v>0.69832374454959134</v>
      </c>
      <c r="G66" s="190">
        <f t="shared" si="1"/>
        <v>6941.2496778393252</v>
      </c>
      <c r="H66" s="190">
        <f t="shared" si="6"/>
        <v>15756.636768695269</v>
      </c>
      <c r="I66" s="190">
        <f t="shared" si="2"/>
        <v>2706.8653319669675</v>
      </c>
      <c r="J66" s="87">
        <f t="shared" si="7"/>
        <v>6144.5843035650159</v>
      </c>
      <c r="K66" s="190">
        <f t="shared" si="8"/>
        <v>2191.3984683351955</v>
      </c>
      <c r="L66" s="87">
        <f t="shared" si="3"/>
        <v>4974.4745231208944</v>
      </c>
      <c r="M66" s="88">
        <f t="shared" si="9"/>
        <v>20731.111291816163</v>
      </c>
      <c r="N66" s="88">
        <f t="shared" si="10"/>
        <v>81521.111291816167</v>
      </c>
      <c r="O66" s="88">
        <f t="shared" si="11"/>
        <v>35912.383828993901</v>
      </c>
      <c r="P66" s="89">
        <f t="shared" si="4"/>
        <v>0.93647191474165148</v>
      </c>
      <c r="Q66" s="197">
        <v>941.80582172523646</v>
      </c>
      <c r="R66" s="92">
        <f t="shared" si="12"/>
        <v>2.2986036837998103E-2</v>
      </c>
      <c r="S66" s="92">
        <f t="shared" si="12"/>
        <v>1.7127526494872911E-2</v>
      </c>
      <c r="T66" s="91">
        <v>2270</v>
      </c>
      <c r="U66" s="193">
        <v>59424.076000000001</v>
      </c>
      <c r="V66" s="193">
        <v>26328.788657509969</v>
      </c>
      <c r="W66" s="199"/>
      <c r="X66" s="88">
        <v>0</v>
      </c>
      <c r="Y66" s="88">
        <f t="shared" si="13"/>
        <v>0</v>
      </c>
      <c r="Z66" s="1"/>
      <c r="AA66" s="1"/>
    </row>
    <row r="67" spans="2:27" x14ac:dyDescent="0.25">
      <c r="B67" s="85">
        <v>1824</v>
      </c>
      <c r="C67" s="85" t="s">
        <v>85</v>
      </c>
      <c r="D67" s="1">
        <v>407349</v>
      </c>
      <c r="E67" s="85">
        <f t="shared" si="5"/>
        <v>30531.329635736773</v>
      </c>
      <c r="F67" s="86">
        <f t="shared" si="0"/>
        <v>0.79615245982371685</v>
      </c>
      <c r="G67" s="190">
        <f t="shared" si="1"/>
        <v>4690.2933060888899</v>
      </c>
      <c r="H67" s="190">
        <f t="shared" si="6"/>
        <v>62577.893289837972</v>
      </c>
      <c r="I67" s="190">
        <f t="shared" si="2"/>
        <v>1393.8074484458803</v>
      </c>
      <c r="J67" s="87">
        <f t="shared" si="7"/>
        <v>18596.178977164935</v>
      </c>
      <c r="K67" s="190">
        <f t="shared" si="8"/>
        <v>878.34058481410852</v>
      </c>
      <c r="L67" s="87">
        <f t="shared" si="3"/>
        <v>11718.820082589837</v>
      </c>
      <c r="M67" s="88">
        <f t="shared" si="9"/>
        <v>74296.71337242781</v>
      </c>
      <c r="N67" s="88">
        <f t="shared" si="10"/>
        <v>481645.7133724278</v>
      </c>
      <c r="O67" s="88">
        <f t="shared" si="11"/>
        <v>36099.963526639767</v>
      </c>
      <c r="P67" s="89">
        <f t="shared" si="4"/>
        <v>0.94136335050535769</v>
      </c>
      <c r="Q67" s="197">
        <v>5269.5986226687091</v>
      </c>
      <c r="R67" s="92">
        <f t="shared" si="12"/>
        <v>-6.4657558569618134E-2</v>
      </c>
      <c r="S67" s="92">
        <f t="shared" si="12"/>
        <v>-7.2299016080929146E-2</v>
      </c>
      <c r="T67" s="91">
        <v>13342</v>
      </c>
      <c r="U67" s="193">
        <v>435507.87599999999</v>
      </c>
      <c r="V67" s="193">
        <v>32910.744048968489</v>
      </c>
      <c r="W67" s="199"/>
      <c r="X67" s="88">
        <v>0</v>
      </c>
      <c r="Y67" s="88">
        <f t="shared" si="13"/>
        <v>0</v>
      </c>
      <c r="Z67" s="1"/>
      <c r="AA67" s="1"/>
    </row>
    <row r="68" spans="2:27" x14ac:dyDescent="0.25">
      <c r="B68" s="85">
        <v>1825</v>
      </c>
      <c r="C68" s="85" t="s">
        <v>86</v>
      </c>
      <c r="D68" s="1">
        <v>39700</v>
      </c>
      <c r="E68" s="85">
        <f t="shared" si="5"/>
        <v>27303.988995873453</v>
      </c>
      <c r="F68" s="86">
        <f t="shared" si="0"/>
        <v>0.71199447457473197</v>
      </c>
      <c r="G68" s="190">
        <f t="shared" si="1"/>
        <v>6626.6976900068812</v>
      </c>
      <c r="H68" s="190">
        <f t="shared" si="6"/>
        <v>9635.2184412700044</v>
      </c>
      <c r="I68" s="190">
        <f t="shared" si="2"/>
        <v>2523.376672398042</v>
      </c>
      <c r="J68" s="87">
        <f t="shared" si="7"/>
        <v>3668.9896816667533</v>
      </c>
      <c r="K68" s="190">
        <f t="shared" si="8"/>
        <v>2007.9098087662703</v>
      </c>
      <c r="L68" s="87">
        <f t="shared" si="3"/>
        <v>2919.5008619461573</v>
      </c>
      <c r="M68" s="88">
        <f t="shared" si="9"/>
        <v>12554.719303216161</v>
      </c>
      <c r="N68" s="88">
        <f t="shared" si="10"/>
        <v>52254.719303216159</v>
      </c>
      <c r="O68" s="88">
        <f t="shared" si="11"/>
        <v>35938.596494646605</v>
      </c>
      <c r="P68" s="89">
        <f t="shared" si="4"/>
        <v>0.93715545124290855</v>
      </c>
      <c r="Q68" s="197">
        <v>662.29421356320017</v>
      </c>
      <c r="R68" s="92">
        <f t="shared" si="12"/>
        <v>-6.544405719877848E-2</v>
      </c>
      <c r="S68" s="92">
        <f t="shared" si="12"/>
        <v>-6.0944819509914261E-2</v>
      </c>
      <c r="T68" s="91">
        <v>1454</v>
      </c>
      <c r="U68" s="193">
        <v>42480.067999999999</v>
      </c>
      <c r="V68" s="193">
        <v>29076.021902806297</v>
      </c>
      <c r="W68" s="199"/>
      <c r="X68" s="88">
        <v>0</v>
      </c>
      <c r="Y68" s="88">
        <f t="shared" si="13"/>
        <v>0</v>
      </c>
      <c r="Z68" s="1"/>
      <c r="AA68" s="1"/>
    </row>
    <row r="69" spans="2:27" x14ac:dyDescent="0.25">
      <c r="B69" s="85">
        <v>1826</v>
      </c>
      <c r="C69" s="85" t="s">
        <v>87</v>
      </c>
      <c r="D69" s="1">
        <v>32965</v>
      </c>
      <c r="E69" s="85">
        <f t="shared" si="5"/>
        <v>25794.209702660406</v>
      </c>
      <c r="F69" s="86">
        <f t="shared" si="0"/>
        <v>0.67262460393943779</v>
      </c>
      <c r="G69" s="190">
        <f t="shared" si="1"/>
        <v>7532.5652659347097</v>
      </c>
      <c r="H69" s="190">
        <f t="shared" si="6"/>
        <v>9626.618409864559</v>
      </c>
      <c r="I69" s="190">
        <f t="shared" si="2"/>
        <v>3051.7994250226084</v>
      </c>
      <c r="J69" s="87">
        <f t="shared" si="7"/>
        <v>3900.1996651788936</v>
      </c>
      <c r="K69" s="190">
        <f t="shared" si="8"/>
        <v>2536.3325613908364</v>
      </c>
      <c r="L69" s="87">
        <f t="shared" si="3"/>
        <v>3241.4330134574889</v>
      </c>
      <c r="M69" s="88">
        <f t="shared" si="9"/>
        <v>12868.051423322047</v>
      </c>
      <c r="N69" s="88">
        <f t="shared" si="10"/>
        <v>45833.051423322046</v>
      </c>
      <c r="O69" s="88">
        <f t="shared" si="11"/>
        <v>35863.107529985951</v>
      </c>
      <c r="P69" s="89">
        <f t="shared" si="4"/>
        <v>0.9351869577111438</v>
      </c>
      <c r="Q69" s="197">
        <v>222.65935690080914</v>
      </c>
      <c r="R69" s="92">
        <f t="shared" si="12"/>
        <v>-4.5608115657320841E-3</v>
      </c>
      <c r="S69" s="92">
        <f t="shared" si="12"/>
        <v>-8.4553310822981682E-3</v>
      </c>
      <c r="T69" s="91">
        <v>1278</v>
      </c>
      <c r="U69" s="193">
        <v>33116.036</v>
      </c>
      <c r="V69" s="193">
        <v>26014.168106834251</v>
      </c>
      <c r="W69" s="199"/>
      <c r="X69" s="88">
        <v>0</v>
      </c>
      <c r="Y69" s="88">
        <f t="shared" si="13"/>
        <v>0</v>
      </c>
      <c r="Z69" s="1"/>
      <c r="AA69" s="1"/>
    </row>
    <row r="70" spans="2:27" x14ac:dyDescent="0.25">
      <c r="B70" s="85">
        <v>1827</v>
      </c>
      <c r="C70" s="85" t="s">
        <v>88</v>
      </c>
      <c r="D70" s="1">
        <v>55279</v>
      </c>
      <c r="E70" s="85">
        <f t="shared" si="5"/>
        <v>39740.474478792239</v>
      </c>
      <c r="F70" s="86">
        <f t="shared" si="0"/>
        <v>1.0362954017508046</v>
      </c>
      <c r="G70" s="190">
        <f t="shared" si="1"/>
        <v>-835.19359974438987</v>
      </c>
      <c r="H70" s="190">
        <f t="shared" si="6"/>
        <v>-1161.7542972444464</v>
      </c>
      <c r="I70" s="190">
        <f t="shared" si="2"/>
        <v>0</v>
      </c>
      <c r="J70" s="87">
        <f t="shared" si="7"/>
        <v>0</v>
      </c>
      <c r="K70" s="190">
        <f t="shared" si="8"/>
        <v>-515.46686363177173</v>
      </c>
      <c r="L70" s="87">
        <f t="shared" si="3"/>
        <v>-717.01440731179446</v>
      </c>
      <c r="M70" s="88">
        <f t="shared" si="9"/>
        <v>-1878.7687045562409</v>
      </c>
      <c r="N70" s="88">
        <f t="shared" si="10"/>
        <v>53400.231295443758</v>
      </c>
      <c r="O70" s="88">
        <f t="shared" si="11"/>
        <v>38389.814015416072</v>
      </c>
      <c r="P70" s="89">
        <f t="shared" si="4"/>
        <v>1.0010748049692964</v>
      </c>
      <c r="Q70" s="197">
        <v>-979.30991907682312</v>
      </c>
      <c r="R70" s="92">
        <f t="shared" si="12"/>
        <v>-6.0452797878733269E-2</v>
      </c>
      <c r="S70" s="92">
        <f t="shared" si="12"/>
        <v>-7.5312638602434145E-2</v>
      </c>
      <c r="T70" s="91">
        <v>1391</v>
      </c>
      <c r="U70" s="193">
        <v>58835.788</v>
      </c>
      <c r="V70" s="193">
        <v>42977.200876552233</v>
      </c>
      <c r="W70" s="199"/>
      <c r="X70" s="88">
        <v>0</v>
      </c>
      <c r="Y70" s="88">
        <f t="shared" si="13"/>
        <v>0</v>
      </c>
      <c r="Z70" s="1"/>
      <c r="AA70" s="1"/>
    </row>
    <row r="71" spans="2:27" x14ac:dyDescent="0.25">
      <c r="B71" s="85">
        <v>1828</v>
      </c>
      <c r="C71" s="85" t="s">
        <v>89</v>
      </c>
      <c r="D71" s="1">
        <v>52425</v>
      </c>
      <c r="E71" s="85">
        <f t="shared" si="5"/>
        <v>29402.69209197981</v>
      </c>
      <c r="F71" s="86">
        <f t="shared" ref="F71:F134" si="14">E71/E$364</f>
        <v>0.76672146001361574</v>
      </c>
      <c r="G71" s="190">
        <f t="shared" ref="G71:G134" si="15">($E$364+$Y$364-E71-Y71)*0.6</f>
        <v>5367.4758323430669</v>
      </c>
      <c r="H71" s="190">
        <f t="shared" ref="H71:H134" si="16">G71*T71/1000</f>
        <v>9570.2094090676892</v>
      </c>
      <c r="I71" s="190">
        <f t="shared" ref="I71:I134" si="17">IF(E71+Y71&lt;(E$364+Y$364)*0.9,((E$364+Y$364)*0.9-E71-Y71)*0.35,0)</f>
        <v>1788.8305887608171</v>
      </c>
      <c r="J71" s="87">
        <f t="shared" ref="J71:J134" si="18">I71*T71/1000</f>
        <v>3189.4849397605367</v>
      </c>
      <c r="K71" s="190">
        <f t="shared" si="8"/>
        <v>1273.3637251290454</v>
      </c>
      <c r="L71" s="87">
        <f t="shared" ref="L71:L134" si="19">K71*T71/1000</f>
        <v>2270.4075219050878</v>
      </c>
      <c r="M71" s="88">
        <f t="shared" si="9"/>
        <v>11840.616930972777</v>
      </c>
      <c r="N71" s="88">
        <f t="shared" si="10"/>
        <v>64265.616930972777</v>
      </c>
      <c r="O71" s="88">
        <f t="shared" si="11"/>
        <v>36043.531649451921</v>
      </c>
      <c r="P71" s="89">
        <f t="shared" ref="P71:P134" si="20">O71/O$364</f>
        <v>0.93989180051485266</v>
      </c>
      <c r="Q71" s="197">
        <v>128.45624675597719</v>
      </c>
      <c r="R71" s="92">
        <f t="shared" si="12"/>
        <v>1.7462272673600891E-2</v>
      </c>
      <c r="S71" s="92">
        <f t="shared" si="12"/>
        <v>-3.1042659001809088E-2</v>
      </c>
      <c r="T71" s="91">
        <v>1783</v>
      </c>
      <c r="U71" s="193">
        <v>51525.252</v>
      </c>
      <c r="V71" s="193">
        <v>30344.671378091873</v>
      </c>
      <c r="W71" s="199"/>
      <c r="X71" s="88">
        <v>0</v>
      </c>
      <c r="Y71" s="88">
        <f t="shared" si="13"/>
        <v>0</v>
      </c>
      <c r="Z71" s="1"/>
      <c r="AA71" s="1"/>
    </row>
    <row r="72" spans="2:27" x14ac:dyDescent="0.25">
      <c r="B72" s="85">
        <v>1832</v>
      </c>
      <c r="C72" s="85" t="s">
        <v>90</v>
      </c>
      <c r="D72" s="1">
        <v>147410</v>
      </c>
      <c r="E72" s="85">
        <f t="shared" ref="E72:E135" si="21">D72/T72*1000</f>
        <v>33058.981834492035</v>
      </c>
      <c r="F72" s="86">
        <f t="shared" si="14"/>
        <v>0.86206496804485666</v>
      </c>
      <c r="G72" s="190">
        <f t="shared" si="15"/>
        <v>3173.7019868357324</v>
      </c>
      <c r="H72" s="190">
        <f t="shared" si="16"/>
        <v>14151.537159300531</v>
      </c>
      <c r="I72" s="190">
        <f t="shared" si="17"/>
        <v>509.12917888153856</v>
      </c>
      <c r="J72" s="87">
        <f t="shared" si="18"/>
        <v>2270.2070086327803</v>
      </c>
      <c r="K72" s="190">
        <f t="shared" ref="K72:K135" si="22">I72+J$366</f>
        <v>-6.3376847502331657</v>
      </c>
      <c r="L72" s="87">
        <f t="shared" si="19"/>
        <v>-28.259736301289685</v>
      </c>
      <c r="M72" s="88">
        <f t="shared" ref="M72:M135" si="23">+H72+L72</f>
        <v>14123.277422999241</v>
      </c>
      <c r="N72" s="88">
        <f t="shared" ref="N72:N135" si="24">D72+M72</f>
        <v>161533.27742299924</v>
      </c>
      <c r="O72" s="88">
        <f t="shared" ref="O72:O135" si="25">N72/T72*1000</f>
        <v>36226.346136577537</v>
      </c>
      <c r="P72" s="89">
        <f t="shared" si="20"/>
        <v>0.94465897591641479</v>
      </c>
      <c r="Q72" s="197">
        <v>1884.0237264638035</v>
      </c>
      <c r="R72" s="92">
        <f t="shared" ref="R72:S135" si="26">(D72-U72)/U72</f>
        <v>-1.7924428148840155E-2</v>
      </c>
      <c r="S72" s="92">
        <f t="shared" si="26"/>
        <v>-2.6514010409929151E-2</v>
      </c>
      <c r="T72" s="91">
        <v>4459</v>
      </c>
      <c r="U72" s="193">
        <v>150100.465</v>
      </c>
      <c r="V72" s="193">
        <v>33959.381221719457</v>
      </c>
      <c r="W72" s="199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25">
      <c r="B73" s="85">
        <v>1833</v>
      </c>
      <c r="C73" s="85" t="s">
        <v>91</v>
      </c>
      <c r="D73" s="1">
        <v>829549</v>
      </c>
      <c r="E73" s="85">
        <f t="shared" si="21"/>
        <v>31930.292532717474</v>
      </c>
      <c r="F73" s="86">
        <f t="shared" si="14"/>
        <v>0.83263261856300796</v>
      </c>
      <c r="G73" s="190">
        <f t="shared" si="15"/>
        <v>3850.9155679004689</v>
      </c>
      <c r="H73" s="190">
        <f t="shared" si="16"/>
        <v>100046.78645405418</v>
      </c>
      <c r="I73" s="190">
        <f t="shared" si="17"/>
        <v>904.17043450263475</v>
      </c>
      <c r="J73" s="87">
        <f t="shared" si="18"/>
        <v>23490.347888378452</v>
      </c>
      <c r="K73" s="190">
        <f t="shared" si="22"/>
        <v>388.70357087086302</v>
      </c>
      <c r="L73" s="87">
        <f t="shared" si="19"/>
        <v>10098.518771225021</v>
      </c>
      <c r="M73" s="88">
        <f t="shared" si="23"/>
        <v>110145.3052252792</v>
      </c>
      <c r="N73" s="88">
        <f t="shared" si="24"/>
        <v>939694.30522527918</v>
      </c>
      <c r="O73" s="88">
        <f t="shared" si="25"/>
        <v>36169.911671488808</v>
      </c>
      <c r="P73" s="89">
        <f t="shared" si="20"/>
        <v>0.94318735844232238</v>
      </c>
      <c r="Q73" s="197">
        <v>11966.957818687762</v>
      </c>
      <c r="R73" s="92">
        <f t="shared" si="26"/>
        <v>-3.3901381798934149E-2</v>
      </c>
      <c r="S73" s="92">
        <f t="shared" si="26"/>
        <v>-2.973652247489561E-2</v>
      </c>
      <c r="T73" s="91">
        <v>25980</v>
      </c>
      <c r="U73" s="193">
        <v>858658.71699999995</v>
      </c>
      <c r="V73" s="193">
        <v>32908.888433236236</v>
      </c>
      <c r="W73" s="199"/>
      <c r="X73" s="88">
        <v>0</v>
      </c>
      <c r="Y73" s="88">
        <f t="shared" si="27"/>
        <v>0</v>
      </c>
      <c r="Z73" s="1"/>
      <c r="AA73" s="1"/>
    </row>
    <row r="74" spans="2:27" x14ac:dyDescent="0.25">
      <c r="B74" s="85">
        <v>1834</v>
      </c>
      <c r="C74" s="85" t="s">
        <v>92</v>
      </c>
      <c r="D74" s="1">
        <v>95291</v>
      </c>
      <c r="E74" s="85">
        <f t="shared" si="21"/>
        <v>51453.023758099349</v>
      </c>
      <c r="F74" s="86">
        <f t="shared" si="14"/>
        <v>1.3417185533390674</v>
      </c>
      <c r="G74" s="190">
        <f t="shared" si="15"/>
        <v>-7862.7231673286551</v>
      </c>
      <c r="H74" s="190">
        <f t="shared" si="16"/>
        <v>-14561.763305892669</v>
      </c>
      <c r="I74" s="190">
        <f t="shared" si="17"/>
        <v>0</v>
      </c>
      <c r="J74" s="87">
        <f t="shared" si="18"/>
        <v>0</v>
      </c>
      <c r="K74" s="190">
        <f t="shared" si="22"/>
        <v>-515.46686363177173</v>
      </c>
      <c r="L74" s="87">
        <f t="shared" si="19"/>
        <v>-954.64463144604133</v>
      </c>
      <c r="M74" s="88">
        <f t="shared" si="23"/>
        <v>-15516.40793733871</v>
      </c>
      <c r="N74" s="88">
        <f t="shared" si="24"/>
        <v>79774.592062661293</v>
      </c>
      <c r="O74" s="88">
        <f t="shared" si="25"/>
        <v>43074.833727138932</v>
      </c>
      <c r="P74" s="89">
        <f t="shared" si="20"/>
        <v>1.1232440656046017</v>
      </c>
      <c r="Q74" s="197">
        <v>-1419.1782675271552</v>
      </c>
      <c r="R74" s="92">
        <f t="shared" si="26"/>
        <v>-8.1054084804808621E-2</v>
      </c>
      <c r="S74" s="92">
        <f t="shared" si="26"/>
        <v>-7.2618836123211364E-2</v>
      </c>
      <c r="T74" s="91">
        <v>1852</v>
      </c>
      <c r="U74" s="193">
        <v>103695.98299999999</v>
      </c>
      <c r="V74" s="193">
        <v>55482.066880684855</v>
      </c>
      <c r="W74" s="199"/>
      <c r="X74" s="88">
        <v>0</v>
      </c>
      <c r="Y74" s="88">
        <f t="shared" si="27"/>
        <v>0</v>
      </c>
      <c r="Z74" s="1"/>
      <c r="AA74" s="1"/>
    </row>
    <row r="75" spans="2:27" x14ac:dyDescent="0.25">
      <c r="B75" s="85">
        <v>1835</v>
      </c>
      <c r="C75" s="85" t="s">
        <v>93</v>
      </c>
      <c r="D75" s="1">
        <v>14629</v>
      </c>
      <c r="E75" s="85">
        <f t="shared" si="21"/>
        <v>32948.198198198195</v>
      </c>
      <c r="F75" s="86">
        <f t="shared" si="14"/>
        <v>0.85917611041579622</v>
      </c>
      <c r="G75" s="190">
        <f t="shared" si="15"/>
        <v>3240.1721686120363</v>
      </c>
      <c r="H75" s="190">
        <f t="shared" si="16"/>
        <v>1438.6364428637442</v>
      </c>
      <c r="I75" s="190">
        <f t="shared" si="17"/>
        <v>547.90345158438242</v>
      </c>
      <c r="J75" s="87">
        <f t="shared" si="18"/>
        <v>243.26913250346581</v>
      </c>
      <c r="K75" s="190">
        <f t="shared" si="22"/>
        <v>32.436587952610694</v>
      </c>
      <c r="L75" s="87">
        <f t="shared" si="19"/>
        <v>14.401845050959148</v>
      </c>
      <c r="M75" s="88">
        <f t="shared" si="23"/>
        <v>1453.0382879147032</v>
      </c>
      <c r="N75" s="88">
        <f t="shared" si="24"/>
        <v>16082.038287914704</v>
      </c>
      <c r="O75" s="88">
        <f t="shared" si="25"/>
        <v>36220.80695476284</v>
      </c>
      <c r="P75" s="89">
        <f t="shared" si="20"/>
        <v>0.94451453303496169</v>
      </c>
      <c r="Q75" s="197">
        <v>-142.99956614713597</v>
      </c>
      <c r="R75" s="92">
        <f t="shared" si="26"/>
        <v>-2.8233313017614867E-2</v>
      </c>
      <c r="S75" s="92">
        <f t="shared" si="26"/>
        <v>-1.5101330761096307E-2</v>
      </c>
      <c r="T75" s="91">
        <v>444</v>
      </c>
      <c r="U75" s="193">
        <v>15054.025</v>
      </c>
      <c r="V75" s="193">
        <v>33453.388888888891</v>
      </c>
      <c r="W75" s="199"/>
      <c r="X75" s="88">
        <v>0</v>
      </c>
      <c r="Y75" s="88">
        <f t="shared" si="27"/>
        <v>0</v>
      </c>
      <c r="Z75" s="1"/>
      <c r="AA75" s="1"/>
    </row>
    <row r="76" spans="2:27" x14ac:dyDescent="0.25">
      <c r="B76" s="85">
        <v>1836</v>
      </c>
      <c r="C76" s="85" t="s">
        <v>94</v>
      </c>
      <c r="D76" s="1">
        <v>33858</v>
      </c>
      <c r="E76" s="85">
        <f t="shared" si="21"/>
        <v>29726.075504828794</v>
      </c>
      <c r="F76" s="86">
        <f t="shared" si="14"/>
        <v>0.77515419133182695</v>
      </c>
      <c r="G76" s="190">
        <f t="shared" si="15"/>
        <v>5173.4457846336772</v>
      </c>
      <c r="H76" s="190">
        <f t="shared" si="16"/>
        <v>5892.5547486977584</v>
      </c>
      <c r="I76" s="190">
        <f t="shared" si="17"/>
        <v>1675.6463942636728</v>
      </c>
      <c r="J76" s="87">
        <f t="shared" si="18"/>
        <v>1908.5612430663234</v>
      </c>
      <c r="K76" s="190">
        <f t="shared" si="22"/>
        <v>1160.1795306319011</v>
      </c>
      <c r="L76" s="87">
        <f t="shared" si="19"/>
        <v>1321.4444853897353</v>
      </c>
      <c r="M76" s="88">
        <f t="shared" si="23"/>
        <v>7213.9992340874942</v>
      </c>
      <c r="N76" s="88">
        <f t="shared" si="24"/>
        <v>41071.999234087496</v>
      </c>
      <c r="O76" s="88">
        <f t="shared" si="25"/>
        <v>36059.700820094375</v>
      </c>
      <c r="P76" s="89">
        <f t="shared" si="20"/>
        <v>0.94031343708076331</v>
      </c>
      <c r="Q76" s="197">
        <v>67.191203059493091</v>
      </c>
      <c r="R76" s="92">
        <f t="shared" si="26"/>
        <v>-6.842805550275579E-3</v>
      </c>
      <c r="S76" s="92">
        <f t="shared" si="26"/>
        <v>5.3645699741283037E-3</v>
      </c>
      <c r="T76" s="91">
        <v>1139</v>
      </c>
      <c r="U76" s="193">
        <v>34091.279999999999</v>
      </c>
      <c r="V76" s="193">
        <v>29567.458803122288</v>
      </c>
      <c r="W76" s="199"/>
      <c r="X76" s="88">
        <v>0</v>
      </c>
      <c r="Y76" s="88">
        <f t="shared" si="27"/>
        <v>0</v>
      </c>
      <c r="Z76" s="1"/>
      <c r="AA76" s="1"/>
    </row>
    <row r="77" spans="2:27" x14ac:dyDescent="0.25">
      <c r="B77" s="85">
        <v>1837</v>
      </c>
      <c r="C77" s="85" t="s">
        <v>95</v>
      </c>
      <c r="D77" s="1">
        <v>209072</v>
      </c>
      <c r="E77" s="85">
        <f t="shared" si="21"/>
        <v>33656.149388280748</v>
      </c>
      <c r="F77" s="86">
        <f t="shared" si="14"/>
        <v>0.87763705162418759</v>
      </c>
      <c r="G77" s="190">
        <f t="shared" si="15"/>
        <v>2815.4014545625046</v>
      </c>
      <c r="H77" s="190">
        <f t="shared" si="16"/>
        <v>17489.273835742279</v>
      </c>
      <c r="I77" s="190">
        <f t="shared" si="17"/>
        <v>300.12053505548897</v>
      </c>
      <c r="J77" s="87">
        <f t="shared" si="18"/>
        <v>1864.3487637646977</v>
      </c>
      <c r="K77" s="190">
        <f t="shared" si="22"/>
        <v>-215.34632857628276</v>
      </c>
      <c r="L77" s="87">
        <f t="shared" si="19"/>
        <v>-1337.7313931158685</v>
      </c>
      <c r="M77" s="88">
        <f t="shared" si="23"/>
        <v>16151.542442626411</v>
      </c>
      <c r="N77" s="88">
        <f t="shared" si="24"/>
        <v>225223.54244262641</v>
      </c>
      <c r="O77" s="88">
        <f t="shared" si="25"/>
        <v>36256.204514266967</v>
      </c>
      <c r="P77" s="89">
        <f t="shared" si="20"/>
        <v>0.94543758009538126</v>
      </c>
      <c r="Q77" s="197">
        <v>2674.817781743197</v>
      </c>
      <c r="R77" s="92">
        <f t="shared" si="26"/>
        <v>-3.4899882749327878E-2</v>
      </c>
      <c r="S77" s="92">
        <f t="shared" si="26"/>
        <v>-3.458916152677461E-2</v>
      </c>
      <c r="T77" s="91">
        <v>6212</v>
      </c>
      <c r="U77" s="193">
        <v>216632.44699999999</v>
      </c>
      <c r="V77" s="193">
        <v>34861.996620534279</v>
      </c>
      <c r="W77" s="199"/>
      <c r="X77" s="88">
        <v>0</v>
      </c>
      <c r="Y77" s="88">
        <f t="shared" si="27"/>
        <v>0</v>
      </c>
      <c r="Z77" s="1"/>
      <c r="AA77" s="1"/>
    </row>
    <row r="78" spans="2:27" x14ac:dyDescent="0.25">
      <c r="B78" s="85">
        <v>1838</v>
      </c>
      <c r="C78" s="85" t="s">
        <v>96</v>
      </c>
      <c r="D78" s="1">
        <v>58542</v>
      </c>
      <c r="E78" s="85">
        <f t="shared" si="21"/>
        <v>30364.107883817429</v>
      </c>
      <c r="F78" s="86">
        <f t="shared" si="14"/>
        <v>0.79179188952707369</v>
      </c>
      <c r="G78" s="190">
        <f t="shared" si="15"/>
        <v>4790.626357240496</v>
      </c>
      <c r="H78" s="190">
        <f t="shared" si="16"/>
        <v>9236.3276167596759</v>
      </c>
      <c r="I78" s="190">
        <f t="shared" si="17"/>
        <v>1452.3350616176506</v>
      </c>
      <c r="J78" s="87">
        <f t="shared" si="18"/>
        <v>2800.1019987988302</v>
      </c>
      <c r="K78" s="190">
        <f t="shared" si="22"/>
        <v>936.86819798587885</v>
      </c>
      <c r="L78" s="87">
        <f t="shared" si="19"/>
        <v>1806.2818857167745</v>
      </c>
      <c r="M78" s="88">
        <f t="shared" si="23"/>
        <v>11042.609502476451</v>
      </c>
      <c r="N78" s="88">
        <f t="shared" si="24"/>
        <v>69584.609502476451</v>
      </c>
      <c r="O78" s="88">
        <f t="shared" si="25"/>
        <v>36091.602439043803</v>
      </c>
      <c r="P78" s="89">
        <f t="shared" si="20"/>
        <v>0.94114532199052559</v>
      </c>
      <c r="Q78" s="197">
        <v>1021.6568388926116</v>
      </c>
      <c r="R78" s="92">
        <f t="shared" si="26"/>
        <v>-8.0146093704519E-2</v>
      </c>
      <c r="S78" s="92">
        <f t="shared" si="26"/>
        <v>-9.6367583753298111E-2</v>
      </c>
      <c r="T78" s="91">
        <v>1928</v>
      </c>
      <c r="U78" s="193">
        <v>63642.714999999997</v>
      </c>
      <c r="V78" s="193">
        <v>33602.278247096088</v>
      </c>
      <c r="W78" s="199"/>
      <c r="X78" s="88">
        <v>0</v>
      </c>
      <c r="Y78" s="88">
        <f t="shared" si="27"/>
        <v>0</v>
      </c>
      <c r="Z78" s="1"/>
      <c r="AA78" s="1"/>
    </row>
    <row r="79" spans="2:27" x14ac:dyDescent="0.25">
      <c r="B79" s="85">
        <v>1839</v>
      </c>
      <c r="C79" s="85" t="s">
        <v>97</v>
      </c>
      <c r="D79" s="1">
        <v>29717</v>
      </c>
      <c r="E79" s="85">
        <f t="shared" si="21"/>
        <v>28935.735150925022</v>
      </c>
      <c r="F79" s="86">
        <f t="shared" si="14"/>
        <v>0.75454482304142922</v>
      </c>
      <c r="G79" s="190">
        <f t="shared" si="15"/>
        <v>5647.6499969759398</v>
      </c>
      <c r="H79" s="190">
        <f t="shared" si="16"/>
        <v>5800.1365468942904</v>
      </c>
      <c r="I79" s="190">
        <f t="shared" si="17"/>
        <v>1952.2655181299931</v>
      </c>
      <c r="J79" s="87">
        <f t="shared" si="18"/>
        <v>2004.9766871195029</v>
      </c>
      <c r="K79" s="190">
        <f t="shared" si="22"/>
        <v>1436.7986544982214</v>
      </c>
      <c r="L79" s="87">
        <f t="shared" si="19"/>
        <v>1475.5922181696733</v>
      </c>
      <c r="M79" s="88">
        <f t="shared" si="23"/>
        <v>7275.7287650639637</v>
      </c>
      <c r="N79" s="88">
        <f t="shared" si="24"/>
        <v>36992.728765063963</v>
      </c>
      <c r="O79" s="88">
        <f t="shared" si="25"/>
        <v>36020.183802399188</v>
      </c>
      <c r="P79" s="89">
        <f t="shared" si="20"/>
        <v>0.9392829686662435</v>
      </c>
      <c r="Q79" s="197">
        <v>204.81902154705585</v>
      </c>
      <c r="R79" s="92">
        <f t="shared" si="26"/>
        <v>-4.9173263559751684E-2</v>
      </c>
      <c r="S79" s="92">
        <f t="shared" si="26"/>
        <v>-6.3060703721975503E-2</v>
      </c>
      <c r="T79" s="91">
        <v>1027</v>
      </c>
      <c r="U79" s="193">
        <v>31253.853999999999</v>
      </c>
      <c r="V79" s="193">
        <v>30883.254940711464</v>
      </c>
      <c r="W79" s="199"/>
      <c r="X79" s="88">
        <v>0</v>
      </c>
      <c r="Y79" s="88">
        <f t="shared" si="27"/>
        <v>0</v>
      </c>
      <c r="Z79" s="1"/>
      <c r="AA79" s="1"/>
    </row>
    <row r="80" spans="2:27" x14ac:dyDescent="0.25">
      <c r="B80" s="85">
        <v>1840</v>
      </c>
      <c r="C80" s="85" t="s">
        <v>98</v>
      </c>
      <c r="D80" s="1">
        <v>130623</v>
      </c>
      <c r="E80" s="85">
        <f t="shared" si="21"/>
        <v>28090.967741935481</v>
      </c>
      <c r="F80" s="86">
        <f t="shared" si="14"/>
        <v>0.73251618365132876</v>
      </c>
      <c r="G80" s="190">
        <f t="shared" si="15"/>
        <v>6154.5104423696648</v>
      </c>
      <c r="H80" s="190">
        <f t="shared" si="16"/>
        <v>28618.473557018944</v>
      </c>
      <c r="I80" s="190">
        <f t="shared" si="17"/>
        <v>2247.9341112763323</v>
      </c>
      <c r="J80" s="87">
        <f t="shared" si="18"/>
        <v>10452.893617434946</v>
      </c>
      <c r="K80" s="190">
        <f t="shared" si="22"/>
        <v>1732.4672476445605</v>
      </c>
      <c r="L80" s="87">
        <f t="shared" si="19"/>
        <v>8055.9727015472063</v>
      </c>
      <c r="M80" s="88">
        <f t="shared" si="23"/>
        <v>36674.446258566153</v>
      </c>
      <c r="N80" s="88">
        <f t="shared" si="24"/>
        <v>167297.44625856617</v>
      </c>
      <c r="O80" s="88">
        <f t="shared" si="25"/>
        <v>35977.945431949716</v>
      </c>
      <c r="P80" s="89">
        <f t="shared" si="20"/>
        <v>0.93818153669673865</v>
      </c>
      <c r="Q80" s="197">
        <v>2152.0896788644532</v>
      </c>
      <c r="R80" s="92">
        <f t="shared" si="26"/>
        <v>-4.511382655046741E-2</v>
      </c>
      <c r="S80" s="92">
        <f t="shared" si="26"/>
        <v>-5.1890438103980266E-2</v>
      </c>
      <c r="T80" s="91">
        <v>4650</v>
      </c>
      <c r="U80" s="193">
        <v>136794.315</v>
      </c>
      <c r="V80" s="193">
        <v>29628.398310591292</v>
      </c>
      <c r="W80" s="199"/>
      <c r="X80" s="88">
        <v>0</v>
      </c>
      <c r="Y80" s="88">
        <f t="shared" si="27"/>
        <v>0</v>
      </c>
      <c r="Z80" s="1"/>
      <c r="AA80" s="1"/>
    </row>
    <row r="81" spans="2:29" x14ac:dyDescent="0.25">
      <c r="B81" s="85">
        <v>1841</v>
      </c>
      <c r="C81" s="85" t="s">
        <v>99</v>
      </c>
      <c r="D81" s="1">
        <v>300683</v>
      </c>
      <c r="E81" s="85">
        <f t="shared" si="21"/>
        <v>31412.766402005851</v>
      </c>
      <c r="F81" s="86">
        <f t="shared" si="14"/>
        <v>0.81913731040234306</v>
      </c>
      <c r="G81" s="190">
        <f t="shared" si="15"/>
        <v>4161.4312463274428</v>
      </c>
      <c r="H81" s="190">
        <f t="shared" si="16"/>
        <v>39833.219889846281</v>
      </c>
      <c r="I81" s="190">
        <f t="shared" si="17"/>
        <v>1085.3045802517029</v>
      </c>
      <c r="J81" s="87">
        <f t="shared" si="18"/>
        <v>10388.535442169299</v>
      </c>
      <c r="K81" s="190">
        <f t="shared" si="22"/>
        <v>569.83771661993114</v>
      </c>
      <c r="L81" s="87">
        <f t="shared" si="19"/>
        <v>5454.486623485981</v>
      </c>
      <c r="M81" s="88">
        <f t="shared" si="23"/>
        <v>45287.706513332261</v>
      </c>
      <c r="N81" s="88">
        <f t="shared" si="24"/>
        <v>345970.70651333226</v>
      </c>
      <c r="O81" s="88">
        <f t="shared" si="25"/>
        <v>36144.035364953226</v>
      </c>
      <c r="P81" s="89">
        <f t="shared" si="20"/>
        <v>0.94251259303428914</v>
      </c>
      <c r="Q81" s="197">
        <v>4391.3332271162071</v>
      </c>
      <c r="R81" s="89">
        <f t="shared" si="26"/>
        <v>-6.1308458517908913E-2</v>
      </c>
      <c r="S81" s="89">
        <f t="shared" si="26"/>
        <v>-5.8268400245244448E-2</v>
      </c>
      <c r="T81" s="91">
        <v>9572</v>
      </c>
      <c r="U81" s="193">
        <v>320321.41200000001</v>
      </c>
      <c r="V81" s="193">
        <v>33356.389878163078</v>
      </c>
      <c r="W81" s="199"/>
      <c r="X81" s="88">
        <v>0</v>
      </c>
      <c r="Y81" s="88">
        <f t="shared" si="27"/>
        <v>0</v>
      </c>
      <c r="Z81" s="1"/>
      <c r="AA81" s="1"/>
    </row>
    <row r="82" spans="2:29" x14ac:dyDescent="0.25">
      <c r="B82" s="85">
        <v>1845</v>
      </c>
      <c r="C82" s="85" t="s">
        <v>100</v>
      </c>
      <c r="D82" s="1">
        <v>65049</v>
      </c>
      <c r="E82" s="85">
        <f t="shared" si="21"/>
        <v>35256.91056910569</v>
      </c>
      <c r="F82" s="86">
        <f t="shared" si="14"/>
        <v>0.9193794181345657</v>
      </c>
      <c r="G82" s="190">
        <f t="shared" si="15"/>
        <v>1854.9447460675392</v>
      </c>
      <c r="H82" s="190">
        <f t="shared" si="16"/>
        <v>3422.37305649461</v>
      </c>
      <c r="I82" s="190">
        <f t="shared" si="17"/>
        <v>0</v>
      </c>
      <c r="J82" s="87">
        <f t="shared" si="18"/>
        <v>0</v>
      </c>
      <c r="K82" s="190">
        <f t="shared" si="22"/>
        <v>-515.46686363177173</v>
      </c>
      <c r="L82" s="87">
        <f t="shared" si="19"/>
        <v>-951.03636340061894</v>
      </c>
      <c r="M82" s="88">
        <f t="shared" si="23"/>
        <v>2471.336693093991</v>
      </c>
      <c r="N82" s="88">
        <f t="shared" si="24"/>
        <v>67520.336693093996</v>
      </c>
      <c r="O82" s="88">
        <f t="shared" si="25"/>
        <v>36596.388451541461</v>
      </c>
      <c r="P82" s="89">
        <f t="shared" si="20"/>
        <v>0.95430841152280099</v>
      </c>
      <c r="Q82" s="197">
        <v>720.18849698293252</v>
      </c>
      <c r="R82" s="89">
        <f t="shared" si="26"/>
        <v>-2.6212224986428067E-2</v>
      </c>
      <c r="S82" s="89">
        <f t="shared" si="26"/>
        <v>-1.3545066937471182E-2</v>
      </c>
      <c r="T82" s="91">
        <v>1845</v>
      </c>
      <c r="U82" s="193">
        <v>66799.975999999995</v>
      </c>
      <c r="V82" s="193">
        <v>35741.025147137509</v>
      </c>
      <c r="W82" s="199"/>
      <c r="X82" s="88">
        <v>0</v>
      </c>
      <c r="Y82" s="88">
        <f t="shared" si="27"/>
        <v>0</v>
      </c>
      <c r="Z82" s="1"/>
      <c r="AA82" s="1"/>
    </row>
    <row r="83" spans="2:29" x14ac:dyDescent="0.25">
      <c r="B83" s="85">
        <v>1848</v>
      </c>
      <c r="C83" s="85" t="s">
        <v>101</v>
      </c>
      <c r="D83" s="1">
        <v>86631</v>
      </c>
      <c r="E83" s="85">
        <f t="shared" si="21"/>
        <v>32506.941838649156</v>
      </c>
      <c r="F83" s="86">
        <f t="shared" si="14"/>
        <v>0.84766965654499515</v>
      </c>
      <c r="G83" s="190">
        <f t="shared" si="15"/>
        <v>3504.9259843414598</v>
      </c>
      <c r="H83" s="190">
        <f t="shared" si="16"/>
        <v>9340.6277482699898</v>
      </c>
      <c r="I83" s="190">
        <f t="shared" si="17"/>
        <v>702.34317742654616</v>
      </c>
      <c r="J83" s="87">
        <f t="shared" si="18"/>
        <v>1871.7445678417455</v>
      </c>
      <c r="K83" s="190">
        <f t="shared" si="22"/>
        <v>186.87631379477443</v>
      </c>
      <c r="L83" s="87">
        <f t="shared" si="19"/>
        <v>498.02537626307389</v>
      </c>
      <c r="M83" s="88">
        <f t="shared" si="23"/>
        <v>9838.6531245330643</v>
      </c>
      <c r="N83" s="88">
        <f t="shared" si="24"/>
        <v>96469.65312453307</v>
      </c>
      <c r="O83" s="88">
        <f t="shared" si="25"/>
        <v>36198.74413678539</v>
      </c>
      <c r="P83" s="89">
        <f t="shared" si="20"/>
        <v>0.9439392103414217</v>
      </c>
      <c r="Q83" s="197">
        <v>-428.82532383360012</v>
      </c>
      <c r="R83" s="89">
        <f t="shared" si="26"/>
        <v>-1.8046260606788656E-2</v>
      </c>
      <c r="S83" s="89">
        <f t="shared" si="26"/>
        <v>-4.5312518285999789E-2</v>
      </c>
      <c r="T83" s="91">
        <v>2665</v>
      </c>
      <c r="U83" s="193">
        <v>88223.096999999994</v>
      </c>
      <c r="V83" s="193">
        <v>34049.825164029331</v>
      </c>
      <c r="W83" s="199"/>
      <c r="X83" s="88">
        <v>0</v>
      </c>
      <c r="Y83" s="88">
        <f t="shared" si="27"/>
        <v>0</v>
      </c>
      <c r="Z83" s="1"/>
      <c r="AA83" s="1"/>
    </row>
    <row r="84" spans="2:29" x14ac:dyDescent="0.25">
      <c r="B84" s="85">
        <v>1851</v>
      </c>
      <c r="C84" s="85" t="s">
        <v>102</v>
      </c>
      <c r="D84" s="1">
        <v>56216</v>
      </c>
      <c r="E84" s="85">
        <f t="shared" si="21"/>
        <v>28320.403022670023</v>
      </c>
      <c r="F84" s="86">
        <f t="shared" si="14"/>
        <v>0.73849906960180967</v>
      </c>
      <c r="G84" s="190">
        <f t="shared" si="15"/>
        <v>6016.8492739289395</v>
      </c>
      <c r="H84" s="190">
        <f t="shared" si="16"/>
        <v>11943.445808748946</v>
      </c>
      <c r="I84" s="190">
        <f t="shared" si="17"/>
        <v>2167.6317630192425</v>
      </c>
      <c r="J84" s="87">
        <f t="shared" si="18"/>
        <v>4302.7490495931961</v>
      </c>
      <c r="K84" s="190">
        <f t="shared" si="22"/>
        <v>1652.1648993874708</v>
      </c>
      <c r="L84" s="87">
        <f t="shared" si="19"/>
        <v>3279.5473252841293</v>
      </c>
      <c r="M84" s="88">
        <f t="shared" si="23"/>
        <v>15222.993134033075</v>
      </c>
      <c r="N84" s="88">
        <f t="shared" si="24"/>
        <v>71438.99313403308</v>
      </c>
      <c r="O84" s="88">
        <f t="shared" si="25"/>
        <v>35989.41719598644</v>
      </c>
      <c r="P84" s="89">
        <f t="shared" si="20"/>
        <v>0.93848068099426263</v>
      </c>
      <c r="Q84" s="197">
        <v>887.06500269804928</v>
      </c>
      <c r="R84" s="89">
        <f t="shared" si="26"/>
        <v>-0.11733875562255736</v>
      </c>
      <c r="S84" s="89">
        <f t="shared" si="26"/>
        <v>-0.12134074615122092</v>
      </c>
      <c r="T84" s="91">
        <v>1985</v>
      </c>
      <c r="U84" s="193">
        <v>63689.213000000003</v>
      </c>
      <c r="V84" s="193">
        <v>32231.383097165995</v>
      </c>
      <c r="W84" s="199"/>
      <c r="X84" s="88">
        <v>0</v>
      </c>
      <c r="Y84" s="88">
        <f t="shared" si="27"/>
        <v>0</v>
      </c>
      <c r="Z84" s="1"/>
      <c r="AA84" s="1"/>
    </row>
    <row r="85" spans="2:29" x14ac:dyDescent="0.25">
      <c r="B85" s="85">
        <v>1853</v>
      </c>
      <c r="C85" s="85" t="s">
        <v>103</v>
      </c>
      <c r="D85" s="1">
        <v>46366</v>
      </c>
      <c r="E85" s="85">
        <f t="shared" si="21"/>
        <v>35393.893129770993</v>
      </c>
      <c r="F85" s="86">
        <f t="shared" si="14"/>
        <v>0.92295145393935363</v>
      </c>
      <c r="G85" s="190">
        <f t="shared" si="15"/>
        <v>1772.7552096683576</v>
      </c>
      <c r="H85" s="190">
        <f t="shared" si="16"/>
        <v>2322.3093246655485</v>
      </c>
      <c r="I85" s="190">
        <f t="shared" si="17"/>
        <v>0</v>
      </c>
      <c r="J85" s="87">
        <f t="shared" si="18"/>
        <v>0</v>
      </c>
      <c r="K85" s="190">
        <f t="shared" si="22"/>
        <v>-515.46686363177173</v>
      </c>
      <c r="L85" s="87">
        <f t="shared" si="19"/>
        <v>-675.261591357621</v>
      </c>
      <c r="M85" s="88">
        <f t="shared" si="23"/>
        <v>1647.0477333079275</v>
      </c>
      <c r="N85" s="88">
        <f t="shared" si="24"/>
        <v>48013.047733307925</v>
      </c>
      <c r="O85" s="88">
        <f t="shared" si="25"/>
        <v>36651.181475807578</v>
      </c>
      <c r="P85" s="89">
        <f t="shared" si="20"/>
        <v>0.95573722584471599</v>
      </c>
      <c r="Q85" s="197">
        <v>472.47692739709123</v>
      </c>
      <c r="R85" s="89">
        <f t="shared" si="26"/>
        <v>0.2542169480995039</v>
      </c>
      <c r="S85" s="89">
        <f t="shared" si="26"/>
        <v>0.27719496852270104</v>
      </c>
      <c r="T85" s="91">
        <v>1310</v>
      </c>
      <c r="U85" s="193">
        <v>36968.086000000003</v>
      </c>
      <c r="V85" s="193">
        <v>27712.208395802099</v>
      </c>
      <c r="W85" s="199"/>
      <c r="X85" s="88">
        <v>0</v>
      </c>
      <c r="Y85" s="88">
        <f t="shared" si="27"/>
        <v>0</v>
      </c>
      <c r="Z85" s="1"/>
      <c r="AA85" s="1"/>
    </row>
    <row r="86" spans="2:29" x14ac:dyDescent="0.25">
      <c r="B86" s="85">
        <v>1856</v>
      </c>
      <c r="C86" s="85" t="s">
        <v>104</v>
      </c>
      <c r="D86" s="1">
        <v>17354</v>
      </c>
      <c r="E86" s="85">
        <f t="shared" si="21"/>
        <v>37002.132196162042</v>
      </c>
      <c r="F86" s="86">
        <f t="shared" si="14"/>
        <v>0.96488881808195959</v>
      </c>
      <c r="G86" s="190">
        <f t="shared" si="15"/>
        <v>807.81176983372859</v>
      </c>
      <c r="H86" s="190">
        <f t="shared" si="16"/>
        <v>378.86372005201872</v>
      </c>
      <c r="I86" s="190">
        <f t="shared" si="17"/>
        <v>0</v>
      </c>
      <c r="J86" s="87">
        <f t="shared" si="18"/>
        <v>0</v>
      </c>
      <c r="K86" s="190">
        <f t="shared" si="22"/>
        <v>-515.46686363177173</v>
      </c>
      <c r="L86" s="87">
        <f t="shared" si="19"/>
        <v>-241.75395904330094</v>
      </c>
      <c r="M86" s="88">
        <f t="shared" si="23"/>
        <v>137.10976100871778</v>
      </c>
      <c r="N86" s="88">
        <f t="shared" si="24"/>
        <v>17491.109761008716</v>
      </c>
      <c r="O86" s="88">
        <f t="shared" si="25"/>
        <v>37294.477102363999</v>
      </c>
      <c r="P86" s="89">
        <f t="shared" si="20"/>
        <v>0.97251217150175839</v>
      </c>
      <c r="Q86" s="197">
        <v>-23.373222176153007</v>
      </c>
      <c r="R86" s="89">
        <f t="shared" si="26"/>
        <v>2.5089847649345005E-4</v>
      </c>
      <c r="S86" s="89">
        <f t="shared" si="26"/>
        <v>2.5089847649323234E-4</v>
      </c>
      <c r="T86" s="91">
        <v>469</v>
      </c>
      <c r="U86" s="193">
        <v>17349.647000000001</v>
      </c>
      <c r="V86" s="193">
        <v>36992.850746268661</v>
      </c>
      <c r="W86" s="199"/>
      <c r="X86" s="88">
        <v>0</v>
      </c>
      <c r="Y86" s="88">
        <f t="shared" si="27"/>
        <v>0</v>
      </c>
      <c r="Z86" s="1"/>
      <c r="AA86" s="1"/>
    </row>
    <row r="87" spans="2:29" x14ac:dyDescent="0.25">
      <c r="B87" s="85">
        <v>1857</v>
      </c>
      <c r="C87" s="85" t="s">
        <v>105</v>
      </c>
      <c r="D87" s="1">
        <v>24481</v>
      </c>
      <c r="E87" s="85">
        <f t="shared" si="21"/>
        <v>35582.848837209305</v>
      </c>
      <c r="F87" s="86">
        <f t="shared" si="14"/>
        <v>0.92787877132348273</v>
      </c>
      <c r="G87" s="190">
        <f t="shared" si="15"/>
        <v>1659.3817852053703</v>
      </c>
      <c r="H87" s="190">
        <f t="shared" si="16"/>
        <v>1141.654668221295</v>
      </c>
      <c r="I87" s="190">
        <f t="shared" si="17"/>
        <v>0</v>
      </c>
      <c r="J87" s="87">
        <f t="shared" si="18"/>
        <v>0</v>
      </c>
      <c r="K87" s="190">
        <f t="shared" si="22"/>
        <v>-515.46686363177173</v>
      </c>
      <c r="L87" s="87">
        <f t="shared" si="19"/>
        <v>-354.641202178659</v>
      </c>
      <c r="M87" s="88">
        <f t="shared" si="23"/>
        <v>787.01346604263597</v>
      </c>
      <c r="N87" s="88">
        <f t="shared" si="24"/>
        <v>25268.013466042637</v>
      </c>
      <c r="O87" s="88">
        <f t="shared" si="25"/>
        <v>36726.763758782901</v>
      </c>
      <c r="P87" s="89">
        <f t="shared" si="20"/>
        <v>0.95770815279836763</v>
      </c>
      <c r="Q87" s="197">
        <v>-176.01914042045973</v>
      </c>
      <c r="R87" s="89">
        <f t="shared" si="26"/>
        <v>-7.4500233721423031E-4</v>
      </c>
      <c r="S87" s="89">
        <f t="shared" si="26"/>
        <v>-1.5269057535801125E-2</v>
      </c>
      <c r="T87" s="91">
        <v>688</v>
      </c>
      <c r="U87" s="193">
        <v>24499.252</v>
      </c>
      <c r="V87" s="193">
        <v>36134.589970501474</v>
      </c>
      <c r="W87" s="199"/>
      <c r="X87" s="88">
        <v>0</v>
      </c>
      <c r="Y87" s="88">
        <f t="shared" si="27"/>
        <v>0</v>
      </c>
      <c r="Z87" s="1"/>
      <c r="AA87" s="1"/>
    </row>
    <row r="88" spans="2:29" x14ac:dyDescent="0.25">
      <c r="B88" s="85">
        <v>1859</v>
      </c>
      <c r="C88" s="85" t="s">
        <v>106</v>
      </c>
      <c r="D88" s="1">
        <v>41226</v>
      </c>
      <c r="E88" s="85">
        <f t="shared" si="21"/>
        <v>33791.803278688523</v>
      </c>
      <c r="F88" s="86">
        <f t="shared" si="14"/>
        <v>0.8811744402614119</v>
      </c>
      <c r="G88" s="190">
        <f t="shared" si="15"/>
        <v>2734.0091203178395</v>
      </c>
      <c r="H88" s="190">
        <f t="shared" si="16"/>
        <v>3335.4911267877642</v>
      </c>
      <c r="I88" s="190">
        <f t="shared" si="17"/>
        <v>252.64167341276769</v>
      </c>
      <c r="J88" s="87">
        <f t="shared" si="18"/>
        <v>308.22284156357659</v>
      </c>
      <c r="K88" s="190">
        <f t="shared" si="22"/>
        <v>-262.82519021900407</v>
      </c>
      <c r="L88" s="87">
        <f t="shared" si="19"/>
        <v>-320.64673206718498</v>
      </c>
      <c r="M88" s="88">
        <f t="shared" si="23"/>
        <v>3014.8443947205792</v>
      </c>
      <c r="N88" s="88">
        <f t="shared" si="24"/>
        <v>44240.844394720581</v>
      </c>
      <c r="O88" s="88">
        <f t="shared" si="25"/>
        <v>36262.987208787366</v>
      </c>
      <c r="P88" s="89">
        <f t="shared" si="20"/>
        <v>0.94561444952724272</v>
      </c>
      <c r="Q88" s="197">
        <v>182.67912004615755</v>
      </c>
      <c r="R88" s="89">
        <f t="shared" si="26"/>
        <v>2.1989634289291609E-2</v>
      </c>
      <c r="S88" s="89">
        <f t="shared" si="26"/>
        <v>1.8638848603097165E-2</v>
      </c>
      <c r="T88" s="91">
        <v>1220</v>
      </c>
      <c r="U88" s="193">
        <v>40338.961000000003</v>
      </c>
      <c r="V88" s="193">
        <v>33173.487664473687</v>
      </c>
      <c r="W88" s="199"/>
      <c r="X88" s="88">
        <v>0</v>
      </c>
      <c r="Y88" s="88">
        <f t="shared" si="27"/>
        <v>0</v>
      </c>
      <c r="Z88" s="1"/>
      <c r="AA88" s="1"/>
    </row>
    <row r="89" spans="2:29" x14ac:dyDescent="0.25">
      <c r="B89" s="85">
        <v>1860</v>
      </c>
      <c r="C89" s="85" t="s">
        <v>107</v>
      </c>
      <c r="D89" s="1">
        <v>366954</v>
      </c>
      <c r="E89" s="85">
        <f t="shared" si="21"/>
        <v>31768.158600986928</v>
      </c>
      <c r="F89" s="86">
        <f t="shared" si="14"/>
        <v>0.82840472118322683</v>
      </c>
      <c r="G89" s="190">
        <f t="shared" si="15"/>
        <v>3948.1959269387967</v>
      </c>
      <c r="H89" s="190">
        <f t="shared" si="16"/>
        <v>45605.611152070036</v>
      </c>
      <c r="I89" s="190">
        <f t="shared" si="17"/>
        <v>960.91731060832603</v>
      </c>
      <c r="J89" s="87">
        <f t="shared" si="18"/>
        <v>11099.555854836774</v>
      </c>
      <c r="K89" s="190">
        <f t="shared" si="22"/>
        <v>445.4504469765543</v>
      </c>
      <c r="L89" s="87">
        <f t="shared" si="19"/>
        <v>5145.3981130261782</v>
      </c>
      <c r="M89" s="88">
        <f t="shared" si="23"/>
        <v>50751.009265096218</v>
      </c>
      <c r="N89" s="88">
        <f t="shared" si="24"/>
        <v>417705.00926509622</v>
      </c>
      <c r="O89" s="88">
        <f t="shared" si="25"/>
        <v>36161.804974902283</v>
      </c>
      <c r="P89" s="89">
        <f t="shared" si="20"/>
        <v>0.94297596357333335</v>
      </c>
      <c r="Q89" s="197">
        <v>1622.2657915189993</v>
      </c>
      <c r="R89" s="89">
        <f t="shared" si="26"/>
        <v>-2.7114290315714332E-2</v>
      </c>
      <c r="S89" s="89">
        <f t="shared" si="26"/>
        <v>-2.5850911764483831E-2</v>
      </c>
      <c r="T89" s="91">
        <v>11551</v>
      </c>
      <c r="U89" s="193">
        <v>377180.995</v>
      </c>
      <c r="V89" s="193">
        <v>32611.18753242262</v>
      </c>
      <c r="W89" s="199"/>
      <c r="X89" s="88">
        <v>0</v>
      </c>
      <c r="Y89" s="88">
        <f t="shared" si="27"/>
        <v>0</v>
      </c>
      <c r="Z89" s="1"/>
      <c r="AA89" s="1"/>
    </row>
    <row r="90" spans="2:29" x14ac:dyDescent="0.25">
      <c r="B90" s="85">
        <v>1865</v>
      </c>
      <c r="C90" s="85" t="s">
        <v>108</v>
      </c>
      <c r="D90" s="1">
        <v>344811</v>
      </c>
      <c r="E90" s="85">
        <f t="shared" si="21"/>
        <v>35416.084634346749</v>
      </c>
      <c r="F90" s="86">
        <f t="shared" si="14"/>
        <v>0.92353013233842662</v>
      </c>
      <c r="G90" s="190">
        <f t="shared" si="15"/>
        <v>1759.440306922904</v>
      </c>
      <c r="H90" s="190">
        <f t="shared" si="16"/>
        <v>17129.910828201395</v>
      </c>
      <c r="I90" s="190">
        <f t="shared" si="17"/>
        <v>0</v>
      </c>
      <c r="J90" s="87">
        <f t="shared" si="18"/>
        <v>0</v>
      </c>
      <c r="K90" s="190">
        <f t="shared" si="22"/>
        <v>-515.46686363177173</v>
      </c>
      <c r="L90" s="87">
        <f t="shared" si="19"/>
        <v>-5018.5853843189288</v>
      </c>
      <c r="M90" s="88">
        <f t="shared" si="23"/>
        <v>12111.325443882466</v>
      </c>
      <c r="N90" s="88">
        <f t="shared" si="24"/>
        <v>356922.3254438825</v>
      </c>
      <c r="O90" s="88">
        <f t="shared" si="25"/>
        <v>36660.058077637892</v>
      </c>
      <c r="P90" s="89">
        <f t="shared" si="20"/>
        <v>0.95596869720434552</v>
      </c>
      <c r="Q90" s="197">
        <v>-131.43132432202037</v>
      </c>
      <c r="R90" s="89">
        <f t="shared" si="26"/>
        <v>-7.1229798589543133E-2</v>
      </c>
      <c r="S90" s="89">
        <f t="shared" si="26"/>
        <v>-7.2374544113056646E-2</v>
      </c>
      <c r="T90" s="91">
        <v>9736</v>
      </c>
      <c r="U90" s="193">
        <v>371255.451</v>
      </c>
      <c r="V90" s="193">
        <v>38179.293603455371</v>
      </c>
      <c r="W90" s="199"/>
      <c r="X90" s="88">
        <v>0</v>
      </c>
      <c r="Y90" s="88">
        <f t="shared" si="27"/>
        <v>0</v>
      </c>
      <c r="Z90" s="1"/>
      <c r="AA90" s="1"/>
    </row>
    <row r="91" spans="2:29" x14ac:dyDescent="0.25">
      <c r="B91" s="85">
        <v>1866</v>
      </c>
      <c r="C91" s="85" t="s">
        <v>109</v>
      </c>
      <c r="D91" s="1">
        <v>287382</v>
      </c>
      <c r="E91" s="85">
        <f t="shared" si="21"/>
        <v>35115.102639296187</v>
      </c>
      <c r="F91" s="86">
        <f t="shared" si="14"/>
        <v>0.91568155323685763</v>
      </c>
      <c r="G91" s="190">
        <f t="shared" si="15"/>
        <v>1940.0295039532414</v>
      </c>
      <c r="H91" s="190">
        <f t="shared" si="16"/>
        <v>15877.201460353328</v>
      </c>
      <c r="I91" s="190">
        <f t="shared" si="17"/>
        <v>0</v>
      </c>
      <c r="J91" s="87">
        <f t="shared" si="18"/>
        <v>0</v>
      </c>
      <c r="K91" s="190">
        <f t="shared" si="22"/>
        <v>-515.46686363177173</v>
      </c>
      <c r="L91" s="87">
        <f t="shared" si="19"/>
        <v>-4218.5808119624198</v>
      </c>
      <c r="M91" s="88">
        <f t="shared" si="23"/>
        <v>11658.620648390908</v>
      </c>
      <c r="N91" s="88">
        <f t="shared" si="24"/>
        <v>299040.6206483909</v>
      </c>
      <c r="O91" s="88">
        <f t="shared" si="25"/>
        <v>36539.665279617657</v>
      </c>
      <c r="P91" s="89">
        <f t="shared" si="20"/>
        <v>0.95282926556371772</v>
      </c>
      <c r="Q91" s="197">
        <v>-850.68582151312512</v>
      </c>
      <c r="R91" s="89">
        <f t="shared" si="26"/>
        <v>-0.16822629422145813</v>
      </c>
      <c r="S91" s="89">
        <f t="shared" si="26"/>
        <v>-0.17605212209840673</v>
      </c>
      <c r="T91" s="91">
        <v>8184</v>
      </c>
      <c r="U91" s="193">
        <v>345505.03100000002</v>
      </c>
      <c r="V91" s="193">
        <v>42618.111631923028</v>
      </c>
      <c r="W91" s="199"/>
      <c r="X91" s="88">
        <v>0</v>
      </c>
      <c r="Y91" s="88">
        <f t="shared" si="27"/>
        <v>0</v>
      </c>
      <c r="Z91" s="1"/>
      <c r="AA91" s="1"/>
    </row>
    <row r="92" spans="2:29" x14ac:dyDescent="0.25">
      <c r="B92" s="85">
        <v>1867</v>
      </c>
      <c r="C92" s="85" t="s">
        <v>425</v>
      </c>
      <c r="D92" s="1">
        <v>93374</v>
      </c>
      <c r="E92" s="85">
        <f t="shared" si="21"/>
        <v>36135.44891640867</v>
      </c>
      <c r="F92" s="86">
        <f t="shared" si="14"/>
        <v>0.94228868787812869</v>
      </c>
      <c r="G92" s="190">
        <f t="shared" si="15"/>
        <v>1863.8513816486</v>
      </c>
      <c r="H92" s="190">
        <f t="shared" si="16"/>
        <v>4816.1919701799825</v>
      </c>
      <c r="I92" s="190">
        <f t="shared" si="17"/>
        <v>0</v>
      </c>
      <c r="J92" s="87">
        <f t="shared" si="18"/>
        <v>0</v>
      </c>
      <c r="K92" s="190">
        <f t="shared" si="22"/>
        <v>-515.46686363177173</v>
      </c>
      <c r="L92" s="87">
        <f t="shared" si="19"/>
        <v>-1331.9663756244981</v>
      </c>
      <c r="M92" s="88">
        <f t="shared" si="23"/>
        <v>3484.2255945554843</v>
      </c>
      <c r="N92" s="88">
        <f t="shared" si="24"/>
        <v>96858.225594555479</v>
      </c>
      <c r="O92" s="88">
        <f t="shared" si="25"/>
        <v>37483.833434425491</v>
      </c>
      <c r="P92" s="89">
        <f t="shared" si="20"/>
        <v>0.97744993580330042</v>
      </c>
      <c r="Q92" s="197">
        <v>691.92698656038101</v>
      </c>
      <c r="R92" s="89">
        <f t="shared" si="26"/>
        <v>-0.31680367079557026</v>
      </c>
      <c r="S92" s="89">
        <f t="shared" si="26"/>
        <v>-0.32182717321619103</v>
      </c>
      <c r="T92" s="91">
        <v>2584</v>
      </c>
      <c r="U92" s="193">
        <v>136672.28</v>
      </c>
      <c r="V92" s="193">
        <v>53283.539961013645</v>
      </c>
      <c r="W92" s="199"/>
      <c r="X92" s="1">
        <v>-2308.5010000000002</v>
      </c>
      <c r="Y92" s="88">
        <f t="shared" si="27"/>
        <v>-893.38273993808048</v>
      </c>
      <c r="Z92" s="1"/>
      <c r="AA92" s="1"/>
    </row>
    <row r="93" spans="2:29" x14ac:dyDescent="0.25">
      <c r="B93" s="85">
        <v>1868</v>
      </c>
      <c r="C93" s="85" t="s">
        <v>110</v>
      </c>
      <c r="D93" s="1">
        <v>146046</v>
      </c>
      <c r="E93" s="85">
        <f t="shared" si="21"/>
        <v>32218.398411647919</v>
      </c>
      <c r="F93" s="86">
        <f t="shared" si="14"/>
        <v>0.8401454326767982</v>
      </c>
      <c r="G93" s="190">
        <f t="shared" si="15"/>
        <v>3678.0520405422021</v>
      </c>
      <c r="H93" s="190">
        <f t="shared" si="16"/>
        <v>16672.609899777803</v>
      </c>
      <c r="I93" s="190">
        <f t="shared" si="17"/>
        <v>803.33337687697929</v>
      </c>
      <c r="J93" s="87">
        <f t="shared" si="18"/>
        <v>3641.5101973833471</v>
      </c>
      <c r="K93" s="190">
        <f t="shared" si="22"/>
        <v>287.86651324520756</v>
      </c>
      <c r="L93" s="87">
        <f t="shared" si="19"/>
        <v>1304.8989045405258</v>
      </c>
      <c r="M93" s="88">
        <f t="shared" si="23"/>
        <v>17977.508804318328</v>
      </c>
      <c r="N93" s="88">
        <f t="shared" si="24"/>
        <v>164023.50880431832</v>
      </c>
      <c r="O93" s="88">
        <f t="shared" si="25"/>
        <v>36184.316965435319</v>
      </c>
      <c r="P93" s="89">
        <f t="shared" si="20"/>
        <v>0.94356299914801156</v>
      </c>
      <c r="Q93" s="197">
        <v>1466.257132105904</v>
      </c>
      <c r="R93" s="89">
        <f t="shared" si="26"/>
        <v>-4.1891350009372157E-2</v>
      </c>
      <c r="S93" s="89">
        <f t="shared" si="26"/>
        <v>-5.7743577838469194E-2</v>
      </c>
      <c r="T93" s="91">
        <v>4533</v>
      </c>
      <c r="U93" s="193">
        <v>152431.56400000001</v>
      </c>
      <c r="V93" s="193">
        <v>34192.813817855545</v>
      </c>
      <c r="W93" s="199"/>
      <c r="X93" s="88">
        <v>0</v>
      </c>
      <c r="Y93" s="88">
        <f t="shared" si="27"/>
        <v>0</v>
      </c>
      <c r="Z93" s="1"/>
      <c r="AA93" s="1"/>
    </row>
    <row r="94" spans="2:29" x14ac:dyDescent="0.25">
      <c r="B94" s="85">
        <v>1870</v>
      </c>
      <c r="C94" s="85" t="s">
        <v>111</v>
      </c>
      <c r="D94" s="1">
        <v>338110</v>
      </c>
      <c r="E94" s="85">
        <f t="shared" si="21"/>
        <v>32014.960704478744</v>
      </c>
      <c r="F94" s="86">
        <f t="shared" si="14"/>
        <v>0.83484047436296005</v>
      </c>
      <c r="G94" s="190">
        <f t="shared" si="15"/>
        <v>3800.1146648437066</v>
      </c>
      <c r="H94" s="190">
        <f t="shared" si="16"/>
        <v>40133.010975414385</v>
      </c>
      <c r="I94" s="190">
        <f t="shared" si="17"/>
        <v>874.5365743861903</v>
      </c>
      <c r="J94" s="87">
        <f t="shared" si="18"/>
        <v>9235.9807620925549</v>
      </c>
      <c r="K94" s="190">
        <f t="shared" si="22"/>
        <v>359.06971075441857</v>
      </c>
      <c r="L94" s="87">
        <f t="shared" si="19"/>
        <v>3792.1352152774143</v>
      </c>
      <c r="M94" s="88">
        <f t="shared" si="23"/>
        <v>43925.146190691798</v>
      </c>
      <c r="N94" s="88">
        <f t="shared" si="24"/>
        <v>382035.1461906918</v>
      </c>
      <c r="O94" s="88">
        <f t="shared" si="25"/>
        <v>36174.145080076865</v>
      </c>
      <c r="P94" s="89">
        <f t="shared" si="20"/>
        <v>0.94329775123231985</v>
      </c>
      <c r="Q94" s="197">
        <v>3214.0134727929908</v>
      </c>
      <c r="R94" s="89">
        <f t="shared" si="26"/>
        <v>-0.11674454741338572</v>
      </c>
      <c r="S94" s="89">
        <f t="shared" si="26"/>
        <v>-0.12452248104567001</v>
      </c>
      <c r="T94" s="91">
        <v>10561</v>
      </c>
      <c r="U94" s="193">
        <v>382799.788</v>
      </c>
      <c r="V94" s="193">
        <v>36568.569736339319</v>
      </c>
      <c r="W94" s="199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25">
      <c r="B95" s="85">
        <v>1871</v>
      </c>
      <c r="C95" s="85" t="s">
        <v>112</v>
      </c>
      <c r="D95" s="1">
        <v>150439</v>
      </c>
      <c r="E95" s="85">
        <f t="shared" si="21"/>
        <v>32868.472798776493</v>
      </c>
      <c r="F95" s="86">
        <f t="shared" si="14"/>
        <v>0.85709714518181179</v>
      </c>
      <c r="G95" s="190">
        <f t="shared" si="15"/>
        <v>3288.0074082650576</v>
      </c>
      <c r="H95" s="190">
        <f t="shared" si="16"/>
        <v>15049.209907629169</v>
      </c>
      <c r="I95" s="190">
        <f t="shared" si="17"/>
        <v>575.8073413819784</v>
      </c>
      <c r="J95" s="87">
        <f t="shared" si="18"/>
        <v>2635.4702015053149</v>
      </c>
      <c r="K95" s="190">
        <f t="shared" si="22"/>
        <v>60.340477750206674</v>
      </c>
      <c r="L95" s="87">
        <f t="shared" si="19"/>
        <v>276.17836666269596</v>
      </c>
      <c r="M95" s="88">
        <f t="shared" si="23"/>
        <v>15325.388274291865</v>
      </c>
      <c r="N95" s="88">
        <f t="shared" si="24"/>
        <v>165764.38827429188</v>
      </c>
      <c r="O95" s="88">
        <f t="shared" si="25"/>
        <v>36216.820684791754</v>
      </c>
      <c r="P95" s="89">
        <f t="shared" si="20"/>
        <v>0.94441058477326245</v>
      </c>
      <c r="Q95" s="197">
        <v>1289.9783462715168</v>
      </c>
      <c r="R95" s="89">
        <f t="shared" si="26"/>
        <v>-4.7868145899366742E-2</v>
      </c>
      <c r="S95" s="89">
        <f t="shared" si="26"/>
        <v>-4.8908272460542856E-2</v>
      </c>
      <c r="T95" s="91">
        <v>4577</v>
      </c>
      <c r="U95" s="193">
        <v>158002.27600000001</v>
      </c>
      <c r="V95" s="193">
        <v>34558.678040244973</v>
      </c>
      <c r="W95" s="199"/>
      <c r="X95" s="88">
        <v>0</v>
      </c>
      <c r="Y95" s="88">
        <f t="shared" si="27"/>
        <v>0</v>
      </c>
      <c r="Z95" s="1"/>
      <c r="AA95" s="1"/>
    </row>
    <row r="96" spans="2:29" x14ac:dyDescent="0.25">
      <c r="B96" s="85">
        <v>1874</v>
      </c>
      <c r="C96" s="85" t="s">
        <v>113</v>
      </c>
      <c r="D96" s="1">
        <v>37143</v>
      </c>
      <c r="E96" s="85">
        <f t="shared" si="21"/>
        <v>37939.734422880494</v>
      </c>
      <c r="F96" s="86">
        <f t="shared" si="14"/>
        <v>0.98933827141544117</v>
      </c>
      <c r="G96" s="190">
        <f t="shared" si="15"/>
        <v>245.25043380265706</v>
      </c>
      <c r="H96" s="190">
        <f t="shared" si="16"/>
        <v>240.10017469280126</v>
      </c>
      <c r="I96" s="190">
        <f t="shared" si="17"/>
        <v>0</v>
      </c>
      <c r="J96" s="87">
        <f t="shared" si="18"/>
        <v>0</v>
      </c>
      <c r="K96" s="190">
        <f t="shared" si="22"/>
        <v>-515.46686363177173</v>
      </c>
      <c r="L96" s="87">
        <f t="shared" si="19"/>
        <v>-504.64205949550455</v>
      </c>
      <c r="M96" s="88">
        <f t="shared" si="23"/>
        <v>-264.54188480270329</v>
      </c>
      <c r="N96" s="88">
        <f t="shared" si="24"/>
        <v>36878.458115197296</v>
      </c>
      <c r="O96" s="88">
        <f t="shared" si="25"/>
        <v>37669.51799305137</v>
      </c>
      <c r="P96" s="89">
        <f t="shared" si="20"/>
        <v>0.98229195283515081</v>
      </c>
      <c r="Q96" s="197">
        <v>111.99107780286477</v>
      </c>
      <c r="R96" s="89">
        <f t="shared" si="26"/>
        <v>-8.3758051837196743E-2</v>
      </c>
      <c r="S96" s="89">
        <f t="shared" si="26"/>
        <v>-8.0950364559884705E-2</v>
      </c>
      <c r="T96" s="91">
        <v>979</v>
      </c>
      <c r="U96" s="193">
        <v>40538.419000000002</v>
      </c>
      <c r="V96" s="193">
        <v>41281.485743380857</v>
      </c>
      <c r="W96" s="199"/>
      <c r="X96" s="88">
        <v>0</v>
      </c>
      <c r="Y96" s="88">
        <f t="shared" si="27"/>
        <v>0</v>
      </c>
      <c r="Z96" s="1"/>
      <c r="AA96" s="1"/>
    </row>
    <row r="97" spans="2:27" x14ac:dyDescent="0.25">
      <c r="B97" s="85">
        <v>1875</v>
      </c>
      <c r="C97" s="85" t="s">
        <v>114</v>
      </c>
      <c r="D97" s="1">
        <v>86682</v>
      </c>
      <c r="E97" s="85">
        <f t="shared" si="21"/>
        <v>32319.910514541385</v>
      </c>
      <c r="F97" s="86">
        <f t="shared" si="14"/>
        <v>0.84279252048413411</v>
      </c>
      <c r="G97" s="190">
        <f t="shared" si="15"/>
        <v>3617.1447788061223</v>
      </c>
      <c r="H97" s="190">
        <f t="shared" si="16"/>
        <v>9701.182296758021</v>
      </c>
      <c r="I97" s="190">
        <f t="shared" si="17"/>
        <v>767.80414086426606</v>
      </c>
      <c r="J97" s="87">
        <f t="shared" si="18"/>
        <v>2059.2507057979615</v>
      </c>
      <c r="K97" s="190">
        <f t="shared" si="22"/>
        <v>252.33727723249433</v>
      </c>
      <c r="L97" s="87">
        <f t="shared" si="19"/>
        <v>676.76857753754973</v>
      </c>
      <c r="M97" s="88">
        <f t="shared" si="23"/>
        <v>10377.950874295571</v>
      </c>
      <c r="N97" s="88">
        <f t="shared" si="24"/>
        <v>97059.950874295566</v>
      </c>
      <c r="O97" s="88">
        <f t="shared" si="25"/>
        <v>36189.392570580007</v>
      </c>
      <c r="P97" s="89">
        <f t="shared" si="20"/>
        <v>0.94369535353837875</v>
      </c>
      <c r="Q97" s="197">
        <v>1157.5999180031085</v>
      </c>
      <c r="R97" s="89">
        <f t="shared" si="26"/>
        <v>9.7239954951600614E-3</v>
      </c>
      <c r="S97" s="89">
        <f t="shared" si="26"/>
        <v>1.9512520432846084E-2</v>
      </c>
      <c r="T97" s="91">
        <v>2682</v>
      </c>
      <c r="U97" s="193">
        <v>85847.221999999994</v>
      </c>
      <c r="V97" s="193">
        <v>31701.33751846381</v>
      </c>
      <c r="W97" s="199"/>
      <c r="X97" s="88">
        <v>0</v>
      </c>
      <c r="Y97" s="88">
        <f t="shared" si="27"/>
        <v>0</v>
      </c>
    </row>
    <row r="98" spans="2:27" ht="29.1" customHeight="1" x14ac:dyDescent="0.25">
      <c r="B98" s="85">
        <v>3001</v>
      </c>
      <c r="C98" s="85" t="s">
        <v>115</v>
      </c>
      <c r="D98" s="1">
        <v>919704</v>
      </c>
      <c r="E98" s="85">
        <f t="shared" si="21"/>
        <v>28985.313583359595</v>
      </c>
      <c r="F98" s="86">
        <f t="shared" si="14"/>
        <v>0.75583765867642849</v>
      </c>
      <c r="G98" s="190">
        <f t="shared" si="15"/>
        <v>5617.9029375151958</v>
      </c>
      <c r="H98" s="190">
        <f t="shared" si="16"/>
        <v>178256.06020735716</v>
      </c>
      <c r="I98" s="190">
        <f t="shared" si="17"/>
        <v>1934.9130667778925</v>
      </c>
      <c r="J98" s="87">
        <f t="shared" si="18"/>
        <v>61394.791608862528</v>
      </c>
      <c r="K98" s="190">
        <f t="shared" si="22"/>
        <v>1419.4462031461208</v>
      </c>
      <c r="L98" s="87">
        <f t="shared" si="19"/>
        <v>45039.02802582641</v>
      </c>
      <c r="M98" s="88">
        <f t="shared" si="23"/>
        <v>223295.08823318357</v>
      </c>
      <c r="N98" s="88">
        <f t="shared" si="24"/>
        <v>1142999.0882331836</v>
      </c>
      <c r="O98" s="88">
        <f t="shared" si="25"/>
        <v>36022.662724020913</v>
      </c>
      <c r="P98" s="89">
        <f t="shared" si="20"/>
        <v>0.93934761044799342</v>
      </c>
      <c r="Q98" s="197">
        <v>8574.9278516923368</v>
      </c>
      <c r="R98" s="89">
        <f t="shared" si="26"/>
        <v>-4.2881128363749861E-2</v>
      </c>
      <c r="S98" s="89">
        <f t="shared" si="26"/>
        <v>-5.1508168933808857E-2</v>
      </c>
      <c r="T98" s="91">
        <v>31730</v>
      </c>
      <c r="U98" s="193">
        <v>960908.85600000003</v>
      </c>
      <c r="V98" s="193">
        <v>30559.370817962095</v>
      </c>
      <c r="W98" s="199"/>
      <c r="X98" s="88">
        <v>0</v>
      </c>
      <c r="Y98" s="88">
        <f t="shared" si="27"/>
        <v>0</v>
      </c>
      <c r="Z98" s="1"/>
      <c r="AA98" s="1"/>
    </row>
    <row r="99" spans="2:27" x14ac:dyDescent="0.25">
      <c r="B99" s="85">
        <v>3002</v>
      </c>
      <c r="C99" s="85" t="s">
        <v>116</v>
      </c>
      <c r="D99" s="1">
        <v>1809426</v>
      </c>
      <c r="E99" s="85">
        <f t="shared" si="21"/>
        <v>35312.763466042154</v>
      </c>
      <c r="F99" s="86">
        <f t="shared" si="14"/>
        <v>0.92083587030401848</v>
      </c>
      <c r="G99" s="190">
        <f t="shared" si="15"/>
        <v>1821.4330079056613</v>
      </c>
      <c r="H99" s="190">
        <f t="shared" si="16"/>
        <v>93330.227325086089</v>
      </c>
      <c r="I99" s="190">
        <f t="shared" si="17"/>
        <v>0</v>
      </c>
      <c r="J99" s="87">
        <f t="shared" si="18"/>
        <v>0</v>
      </c>
      <c r="K99" s="190">
        <f t="shared" si="22"/>
        <v>-515.46686363177173</v>
      </c>
      <c r="L99" s="87">
        <f t="shared" si="19"/>
        <v>-26412.522092491985</v>
      </c>
      <c r="M99" s="88">
        <f t="shared" si="23"/>
        <v>66917.705232594104</v>
      </c>
      <c r="N99" s="88">
        <f t="shared" si="24"/>
        <v>1876343.7052325942</v>
      </c>
      <c r="O99" s="88">
        <f t="shared" si="25"/>
        <v>36618.729610316048</v>
      </c>
      <c r="P99" s="89">
        <f t="shared" si="20"/>
        <v>0.95489099239058217</v>
      </c>
      <c r="Q99" s="197">
        <v>182.08378612762317</v>
      </c>
      <c r="R99" s="89">
        <f t="shared" si="26"/>
        <v>-6.719488316430404E-2</v>
      </c>
      <c r="S99" s="89">
        <f t="shared" si="26"/>
        <v>-8.4489279358564651E-2</v>
      </c>
      <c r="T99" s="91">
        <v>51240</v>
      </c>
      <c r="U99" s="193">
        <v>1939768.5190000001</v>
      </c>
      <c r="V99" s="193">
        <v>38571.654782262878</v>
      </c>
      <c r="W99" s="199"/>
      <c r="X99" s="88">
        <v>0</v>
      </c>
      <c r="Y99" s="88">
        <f t="shared" si="27"/>
        <v>0</v>
      </c>
      <c r="Z99" s="1"/>
      <c r="AA99" s="1"/>
    </row>
    <row r="100" spans="2:27" x14ac:dyDescent="0.25">
      <c r="B100" s="85">
        <v>3003</v>
      </c>
      <c r="C100" s="85" t="s">
        <v>117</v>
      </c>
      <c r="D100" s="1">
        <v>1729509</v>
      </c>
      <c r="E100" s="85">
        <f t="shared" si="21"/>
        <v>29294.843998780449</v>
      </c>
      <c r="F100" s="86">
        <f t="shared" si="14"/>
        <v>0.76390915128967907</v>
      </c>
      <c r="G100" s="190">
        <f t="shared" si="15"/>
        <v>5432.1846882626842</v>
      </c>
      <c r="H100" s="190">
        <f t="shared" si="16"/>
        <v>320705.3196256524</v>
      </c>
      <c r="I100" s="190">
        <f t="shared" si="17"/>
        <v>1826.5774213805937</v>
      </c>
      <c r="J100" s="87">
        <f t="shared" si="18"/>
        <v>107837.4778034675</v>
      </c>
      <c r="K100" s="190">
        <f t="shared" si="22"/>
        <v>1311.110557748822</v>
      </c>
      <c r="L100" s="87">
        <f t="shared" si="19"/>
        <v>77405.345108374953</v>
      </c>
      <c r="M100" s="88">
        <f t="shared" si="23"/>
        <v>398110.66473402735</v>
      </c>
      <c r="N100" s="88">
        <f t="shared" si="24"/>
        <v>2127619.6647340273</v>
      </c>
      <c r="O100" s="88">
        <f t="shared" si="25"/>
        <v>36038.139244791957</v>
      </c>
      <c r="P100" s="89">
        <f t="shared" si="20"/>
        <v>0.93975118507865596</v>
      </c>
      <c r="Q100" s="197">
        <v>19471.598679741553</v>
      </c>
      <c r="R100" s="89">
        <f t="shared" si="26"/>
        <v>-4.6253022359916018E-2</v>
      </c>
      <c r="S100" s="89">
        <f t="shared" si="26"/>
        <v>-6.0081529640987633E-2</v>
      </c>
      <c r="T100" s="91">
        <v>59038</v>
      </c>
      <c r="U100" s="193">
        <v>1813383.466</v>
      </c>
      <c r="V100" s="193">
        <v>31167.430923653363</v>
      </c>
      <c r="W100" s="199"/>
      <c r="X100" s="88">
        <v>0</v>
      </c>
      <c r="Y100" s="88">
        <f t="shared" si="27"/>
        <v>0</v>
      </c>
      <c r="Z100" s="1"/>
      <c r="AA100" s="1"/>
    </row>
    <row r="101" spans="2:27" x14ac:dyDescent="0.25">
      <c r="B101" s="85">
        <v>3004</v>
      </c>
      <c r="C101" s="85" t="s">
        <v>118</v>
      </c>
      <c r="D101" s="1">
        <v>2687448</v>
      </c>
      <c r="E101" s="85">
        <f t="shared" si="21"/>
        <v>31825.209606366348</v>
      </c>
      <c r="F101" s="86">
        <f t="shared" si="14"/>
        <v>0.82989241591549545</v>
      </c>
      <c r="G101" s="190">
        <f t="shared" si="15"/>
        <v>3913.9653237111443</v>
      </c>
      <c r="H101" s="190">
        <f t="shared" si="16"/>
        <v>330510.88779546384</v>
      </c>
      <c r="I101" s="190">
        <f t="shared" si="17"/>
        <v>940.94945872552887</v>
      </c>
      <c r="J101" s="87">
        <f t="shared" si="18"/>
        <v>79457.536092618553</v>
      </c>
      <c r="K101" s="190">
        <f t="shared" si="22"/>
        <v>425.48259509375714</v>
      </c>
      <c r="L101" s="87">
        <f t="shared" si="19"/>
        <v>35929.452260097227</v>
      </c>
      <c r="M101" s="88">
        <f t="shared" si="23"/>
        <v>366440.34005556104</v>
      </c>
      <c r="N101" s="88">
        <f t="shared" si="24"/>
        <v>3053888.3400555612</v>
      </c>
      <c r="O101" s="88">
        <f t="shared" si="25"/>
        <v>36164.657525171249</v>
      </c>
      <c r="P101" s="89">
        <f t="shared" si="20"/>
        <v>0.94305034830994672</v>
      </c>
      <c r="Q101" s="197">
        <v>17602.486568178341</v>
      </c>
      <c r="R101" s="89">
        <f t="shared" si="26"/>
        <v>-5.8895347874912379E-2</v>
      </c>
      <c r="S101" s="89">
        <f t="shared" si="26"/>
        <v>-6.5047232768724261E-2</v>
      </c>
      <c r="T101" s="91">
        <v>84444</v>
      </c>
      <c r="U101" s="193">
        <v>2855631.4049999998</v>
      </c>
      <c r="V101" s="193">
        <v>34039.376877413815</v>
      </c>
      <c r="W101" s="199"/>
      <c r="X101" s="88">
        <v>0</v>
      </c>
      <c r="Y101" s="88">
        <f t="shared" si="27"/>
        <v>0</v>
      </c>
      <c r="Z101" s="1"/>
      <c r="AA101" s="1"/>
    </row>
    <row r="102" spans="2:27" x14ac:dyDescent="0.25">
      <c r="B102" s="85">
        <v>3005</v>
      </c>
      <c r="C102" s="85" t="s">
        <v>119</v>
      </c>
      <c r="D102" s="1">
        <v>3584883</v>
      </c>
      <c r="E102" s="85">
        <f t="shared" si="21"/>
        <v>34706.63465355162</v>
      </c>
      <c r="F102" s="86">
        <f t="shared" si="14"/>
        <v>0.90503010780393012</v>
      </c>
      <c r="G102" s="190">
        <f t="shared" si="15"/>
        <v>2185.1102953999812</v>
      </c>
      <c r="H102" s="190">
        <f t="shared" si="16"/>
        <v>225702.22752215946</v>
      </c>
      <c r="I102" s="190">
        <f t="shared" si="17"/>
        <v>0</v>
      </c>
      <c r="J102" s="87">
        <f t="shared" si="18"/>
        <v>0</v>
      </c>
      <c r="K102" s="190">
        <f t="shared" si="22"/>
        <v>-515.46686363177173</v>
      </c>
      <c r="L102" s="87">
        <f t="shared" si="19"/>
        <v>-53243.087811389334</v>
      </c>
      <c r="M102" s="88">
        <f t="shared" si="23"/>
        <v>172459.13971077013</v>
      </c>
      <c r="N102" s="88">
        <f t="shared" si="24"/>
        <v>3757342.13971077</v>
      </c>
      <c r="O102" s="88">
        <f t="shared" si="25"/>
        <v>36376.278085319827</v>
      </c>
      <c r="P102" s="89">
        <f t="shared" si="20"/>
        <v>0.94856868739054656</v>
      </c>
      <c r="Q102" s="197">
        <v>11637.760998299898</v>
      </c>
      <c r="R102" s="89">
        <f t="shared" si="26"/>
        <v>-5.5910613807171945E-2</v>
      </c>
      <c r="S102" s="89">
        <f t="shared" si="26"/>
        <v>-6.5215228876677397E-2</v>
      </c>
      <c r="T102" s="91">
        <v>103291</v>
      </c>
      <c r="U102" s="193">
        <v>3797186</v>
      </c>
      <c r="V102" s="193">
        <v>37127.941881043873</v>
      </c>
      <c r="W102" s="199"/>
      <c r="X102" s="88">
        <v>0</v>
      </c>
      <c r="Y102" s="88">
        <f t="shared" si="27"/>
        <v>0</v>
      </c>
      <c r="Z102" s="1"/>
      <c r="AA102" s="1"/>
    </row>
    <row r="103" spans="2:27" x14ac:dyDescent="0.25">
      <c r="B103" s="85">
        <v>3006</v>
      </c>
      <c r="C103" s="85" t="s">
        <v>120</v>
      </c>
      <c r="D103" s="1">
        <v>1064872</v>
      </c>
      <c r="E103" s="85">
        <f t="shared" si="21"/>
        <v>36983.711318723304</v>
      </c>
      <c r="F103" s="86">
        <f t="shared" si="14"/>
        <v>0.96440846471838404</v>
      </c>
      <c r="G103" s="190">
        <f t="shared" si="15"/>
        <v>818.86429629697079</v>
      </c>
      <c r="H103" s="190">
        <f t="shared" si="16"/>
        <v>23577.55968327868</v>
      </c>
      <c r="I103" s="190">
        <f t="shared" si="17"/>
        <v>0</v>
      </c>
      <c r="J103" s="87">
        <f t="shared" si="18"/>
        <v>0</v>
      </c>
      <c r="K103" s="190">
        <f t="shared" si="22"/>
        <v>-515.46686363177173</v>
      </c>
      <c r="L103" s="87">
        <f t="shared" si="19"/>
        <v>-14841.837404549604</v>
      </c>
      <c r="M103" s="88">
        <f t="shared" si="23"/>
        <v>8735.7222787290757</v>
      </c>
      <c r="N103" s="88">
        <f t="shared" si="24"/>
        <v>1073607.7222787291</v>
      </c>
      <c r="O103" s="88">
        <f t="shared" si="25"/>
        <v>37287.1087513885</v>
      </c>
      <c r="P103" s="89">
        <f t="shared" si="20"/>
        <v>0.97232003015632806</v>
      </c>
      <c r="Q103" s="197">
        <v>5085.8213515606367</v>
      </c>
      <c r="R103" s="89">
        <f t="shared" si="26"/>
        <v>-4.17193281193994E-2</v>
      </c>
      <c r="S103" s="89">
        <f t="shared" si="26"/>
        <v>-7.213882362521222E-2</v>
      </c>
      <c r="T103" s="91">
        <v>28793</v>
      </c>
      <c r="U103" s="193">
        <v>1111231.8459999999</v>
      </c>
      <c r="V103" s="193">
        <v>39859.099895979052</v>
      </c>
      <c r="W103" s="199"/>
      <c r="X103" s="88">
        <v>0</v>
      </c>
      <c r="Y103" s="88">
        <f t="shared" si="27"/>
        <v>0</v>
      </c>
      <c r="Z103" s="1"/>
      <c r="AA103" s="1"/>
    </row>
    <row r="104" spans="2:27" x14ac:dyDescent="0.25">
      <c r="B104" s="85">
        <v>3007</v>
      </c>
      <c r="C104" s="85" t="s">
        <v>121</v>
      </c>
      <c r="D104" s="1">
        <v>1025313</v>
      </c>
      <c r="E104" s="85">
        <f t="shared" si="21"/>
        <v>32607.588093117927</v>
      </c>
      <c r="F104" s="86">
        <f t="shared" si="14"/>
        <v>0.85029416599228647</v>
      </c>
      <c r="G104" s="190">
        <f t="shared" si="15"/>
        <v>3444.5382316601972</v>
      </c>
      <c r="H104" s="190">
        <f t="shared" si="16"/>
        <v>108310.06015632323</v>
      </c>
      <c r="I104" s="190">
        <f t="shared" si="17"/>
        <v>667.11698836247626</v>
      </c>
      <c r="J104" s="87">
        <f t="shared" si="18"/>
        <v>20976.826582069702</v>
      </c>
      <c r="K104" s="190">
        <f t="shared" si="22"/>
        <v>151.65012473070453</v>
      </c>
      <c r="L104" s="87">
        <f t="shared" si="19"/>
        <v>4768.4865220322727</v>
      </c>
      <c r="M104" s="88">
        <f t="shared" si="23"/>
        <v>113078.5466783555</v>
      </c>
      <c r="N104" s="88">
        <f t="shared" si="24"/>
        <v>1138391.5466783554</v>
      </c>
      <c r="O104" s="88">
        <f t="shared" si="25"/>
        <v>36203.776449508819</v>
      </c>
      <c r="P104" s="89">
        <f t="shared" si="20"/>
        <v>0.94407043581378602</v>
      </c>
      <c r="Q104" s="197">
        <v>1803.9149596157513</v>
      </c>
      <c r="R104" s="89">
        <f t="shared" si="26"/>
        <v>-7.7461292728578893E-2</v>
      </c>
      <c r="S104" s="89">
        <f t="shared" si="26"/>
        <v>-9.0165123674022268E-2</v>
      </c>
      <c r="T104" s="91">
        <v>31444</v>
      </c>
      <c r="U104" s="193">
        <v>1111403.773</v>
      </c>
      <c r="V104" s="193">
        <v>35839.017542162459</v>
      </c>
      <c r="W104" s="199"/>
      <c r="X104" s="88">
        <v>0</v>
      </c>
      <c r="Y104" s="88">
        <f t="shared" si="27"/>
        <v>0</v>
      </c>
      <c r="Z104" s="1"/>
      <c r="AA104" s="1"/>
    </row>
    <row r="105" spans="2:27" x14ac:dyDescent="0.25">
      <c r="B105" s="85">
        <v>3011</v>
      </c>
      <c r="C105" s="85" t="s">
        <v>122</v>
      </c>
      <c r="D105" s="1">
        <v>197844</v>
      </c>
      <c r="E105" s="85">
        <f t="shared" si="21"/>
        <v>41546.409071818569</v>
      </c>
      <c r="F105" s="86">
        <f t="shared" si="14"/>
        <v>1.0833879878147838</v>
      </c>
      <c r="G105" s="190">
        <f t="shared" si="15"/>
        <v>-1918.7543555601878</v>
      </c>
      <c r="H105" s="190">
        <f t="shared" si="16"/>
        <v>-9137.1082411776151</v>
      </c>
      <c r="I105" s="190">
        <f t="shared" si="17"/>
        <v>0</v>
      </c>
      <c r="J105" s="87">
        <f t="shared" si="18"/>
        <v>0</v>
      </c>
      <c r="K105" s="190">
        <f t="shared" si="22"/>
        <v>-515.46686363177173</v>
      </c>
      <c r="L105" s="87">
        <f t="shared" si="19"/>
        <v>-2454.6532046144966</v>
      </c>
      <c r="M105" s="88">
        <f t="shared" si="23"/>
        <v>-11591.761445792112</v>
      </c>
      <c r="N105" s="88">
        <f t="shared" si="24"/>
        <v>186252.2385542079</v>
      </c>
      <c r="O105" s="88">
        <f t="shared" si="25"/>
        <v>39112.187852626601</v>
      </c>
      <c r="P105" s="89">
        <f t="shared" si="20"/>
        <v>1.0199118393948878</v>
      </c>
      <c r="Q105" s="197">
        <v>-784.87608529392492</v>
      </c>
      <c r="R105" s="89">
        <f t="shared" si="26"/>
        <v>-5.5890689928049478E-2</v>
      </c>
      <c r="S105" s="89">
        <f t="shared" si="26"/>
        <v>-6.0054128716690892E-2</v>
      </c>
      <c r="T105" s="91">
        <v>4762</v>
      </c>
      <c r="U105" s="193">
        <v>209556.24299999999</v>
      </c>
      <c r="V105" s="193">
        <v>44200.852773676437</v>
      </c>
      <c r="W105" s="199"/>
      <c r="X105" s="88">
        <v>0</v>
      </c>
      <c r="Y105" s="88">
        <f t="shared" si="27"/>
        <v>0</v>
      </c>
      <c r="Z105" s="1"/>
      <c r="AA105" s="1"/>
    </row>
    <row r="106" spans="2:27" x14ac:dyDescent="0.25">
      <c r="B106" s="85">
        <v>3012</v>
      </c>
      <c r="C106" s="85" t="s">
        <v>123</v>
      </c>
      <c r="D106" s="1">
        <v>42359</v>
      </c>
      <c r="E106" s="85">
        <f t="shared" si="21"/>
        <v>31872.836719337847</v>
      </c>
      <c r="F106" s="86">
        <f t="shared" si="14"/>
        <v>0.83113436782518813</v>
      </c>
      <c r="G106" s="190">
        <f t="shared" si="15"/>
        <v>3885.3890559282449</v>
      </c>
      <c r="H106" s="190">
        <f t="shared" si="16"/>
        <v>5163.682055328637</v>
      </c>
      <c r="I106" s="190">
        <f t="shared" si="17"/>
        <v>924.27996918550423</v>
      </c>
      <c r="J106" s="87">
        <f t="shared" si="18"/>
        <v>1228.368079047535</v>
      </c>
      <c r="K106" s="190">
        <f t="shared" si="22"/>
        <v>408.8131055537325</v>
      </c>
      <c r="L106" s="87">
        <f t="shared" si="19"/>
        <v>543.31261728091044</v>
      </c>
      <c r="M106" s="88">
        <f t="shared" si="23"/>
        <v>5706.9946726095477</v>
      </c>
      <c r="N106" s="88">
        <f t="shared" si="24"/>
        <v>48065.994672609551</v>
      </c>
      <c r="O106" s="88">
        <f t="shared" si="25"/>
        <v>36167.038880819833</v>
      </c>
      <c r="P106" s="89">
        <f t="shared" si="20"/>
        <v>0.94311244590543153</v>
      </c>
      <c r="Q106" s="197">
        <v>-435.91491758906341</v>
      </c>
      <c r="R106" s="89">
        <f t="shared" si="26"/>
        <v>3.1510010456603254E-3</v>
      </c>
      <c r="S106" s="89">
        <f t="shared" si="26"/>
        <v>-7.4164286117055162E-3</v>
      </c>
      <c r="T106" s="91">
        <v>1329</v>
      </c>
      <c r="U106" s="193">
        <v>42225.946000000004</v>
      </c>
      <c r="V106" s="193">
        <v>32110.985551330799</v>
      </c>
      <c r="W106" s="199"/>
      <c r="X106" s="88">
        <v>0</v>
      </c>
      <c r="Y106" s="88">
        <f t="shared" si="27"/>
        <v>0</v>
      </c>
      <c r="Z106" s="1"/>
      <c r="AA106" s="1"/>
    </row>
    <row r="107" spans="2:27" x14ac:dyDescent="0.25">
      <c r="B107" s="85">
        <v>3013</v>
      </c>
      <c r="C107" s="85" t="s">
        <v>124</v>
      </c>
      <c r="D107" s="1">
        <v>112094</v>
      </c>
      <c r="E107" s="85">
        <f t="shared" si="21"/>
        <v>30803.51744984886</v>
      </c>
      <c r="F107" s="86">
        <f t="shared" si="14"/>
        <v>0.80325018535106274</v>
      </c>
      <c r="G107" s="190">
        <f t="shared" si="15"/>
        <v>4526.980617621638</v>
      </c>
      <c r="H107" s="190">
        <f t="shared" si="16"/>
        <v>16473.682467525141</v>
      </c>
      <c r="I107" s="190">
        <f t="shared" si="17"/>
        <v>1298.54171350665</v>
      </c>
      <c r="J107" s="87">
        <f t="shared" si="18"/>
        <v>4725.3932954507</v>
      </c>
      <c r="K107" s="190">
        <f t="shared" si="22"/>
        <v>783.07484987487828</v>
      </c>
      <c r="L107" s="87">
        <f t="shared" si="19"/>
        <v>2849.6093786946817</v>
      </c>
      <c r="M107" s="88">
        <f t="shared" si="23"/>
        <v>19323.291846219821</v>
      </c>
      <c r="N107" s="88">
        <f t="shared" si="24"/>
        <v>131417.29184621983</v>
      </c>
      <c r="O107" s="88">
        <f t="shared" si="25"/>
        <v>36113.57291734538</v>
      </c>
      <c r="P107" s="89">
        <f t="shared" si="20"/>
        <v>0.94171823678172517</v>
      </c>
      <c r="Q107" s="197">
        <v>-727.77617389511215</v>
      </c>
      <c r="R107" s="89">
        <f t="shared" si="26"/>
        <v>-3.4523872184066419E-2</v>
      </c>
      <c r="S107" s="89">
        <f t="shared" si="26"/>
        <v>-5.0708000734979185E-2</v>
      </c>
      <c r="T107" s="91">
        <v>3639</v>
      </c>
      <c r="U107" s="193">
        <v>116102.30100000001</v>
      </c>
      <c r="V107" s="193">
        <v>32448.938233650082</v>
      </c>
      <c r="W107" s="199"/>
      <c r="X107" s="88">
        <v>0</v>
      </c>
      <c r="Y107" s="88">
        <f t="shared" si="27"/>
        <v>0</v>
      </c>
      <c r="Z107" s="1"/>
      <c r="AA107" s="1"/>
    </row>
    <row r="108" spans="2:27" x14ac:dyDescent="0.25">
      <c r="B108" s="85">
        <v>3014</v>
      </c>
      <c r="C108" s="85" t="s">
        <v>125</v>
      </c>
      <c r="D108" s="1">
        <v>1457782</v>
      </c>
      <c r="E108" s="85">
        <f t="shared" si="21"/>
        <v>31429.90815402527</v>
      </c>
      <c r="F108" s="86">
        <f t="shared" si="14"/>
        <v>0.81958430855796782</v>
      </c>
      <c r="G108" s="190">
        <f t="shared" si="15"/>
        <v>4151.1461951157917</v>
      </c>
      <c r="H108" s="190">
        <f t="shared" si="16"/>
        <v>192538.46282186065</v>
      </c>
      <c r="I108" s="190">
        <f t="shared" si="17"/>
        <v>1079.3049670449063</v>
      </c>
      <c r="J108" s="87">
        <f t="shared" si="18"/>
        <v>50060.322981476842</v>
      </c>
      <c r="K108" s="190">
        <f t="shared" si="22"/>
        <v>563.8381034131346</v>
      </c>
      <c r="L108" s="87">
        <f t="shared" si="19"/>
        <v>26151.938912508012</v>
      </c>
      <c r="M108" s="88">
        <f t="shared" si="23"/>
        <v>218690.40173436867</v>
      </c>
      <c r="N108" s="88">
        <f t="shared" si="24"/>
        <v>1676472.4017343686</v>
      </c>
      <c r="O108" s="88">
        <f t="shared" si="25"/>
        <v>36144.892452554195</v>
      </c>
      <c r="P108" s="89">
        <f t="shared" si="20"/>
        <v>0.9425349429420703</v>
      </c>
      <c r="Q108" s="197">
        <v>9233.8921688367554</v>
      </c>
      <c r="R108" s="89">
        <f t="shared" si="26"/>
        <v>-6.5031317024186408E-2</v>
      </c>
      <c r="S108" s="89">
        <f t="shared" si="26"/>
        <v>-8.0633614480597873E-2</v>
      </c>
      <c r="T108" s="91">
        <v>46382</v>
      </c>
      <c r="U108" s="193">
        <v>1559177.3570000001</v>
      </c>
      <c r="V108" s="193">
        <v>34186.488269601825</v>
      </c>
      <c r="W108" s="199"/>
      <c r="X108" s="88">
        <v>0</v>
      </c>
      <c r="Y108" s="88">
        <f t="shared" si="27"/>
        <v>0</v>
      </c>
      <c r="Z108" s="1"/>
      <c r="AA108" s="1"/>
    </row>
    <row r="109" spans="2:27" x14ac:dyDescent="0.25">
      <c r="B109" s="85">
        <v>3015</v>
      </c>
      <c r="C109" s="85" t="s">
        <v>126</v>
      </c>
      <c r="D109" s="1">
        <v>116907</v>
      </c>
      <c r="E109" s="85">
        <f t="shared" si="21"/>
        <v>30084.148224395263</v>
      </c>
      <c r="F109" s="86">
        <f t="shared" si="14"/>
        <v>0.78449150090464448</v>
      </c>
      <c r="G109" s="190">
        <f t="shared" si="15"/>
        <v>4958.6021528937954</v>
      </c>
      <c r="H109" s="190">
        <f t="shared" si="16"/>
        <v>19269.12796614529</v>
      </c>
      <c r="I109" s="190">
        <f t="shared" si="17"/>
        <v>1550.3209424154086</v>
      </c>
      <c r="J109" s="87">
        <f t="shared" si="18"/>
        <v>6024.547182226278</v>
      </c>
      <c r="K109" s="190">
        <f t="shared" si="22"/>
        <v>1034.8540787836369</v>
      </c>
      <c r="L109" s="87">
        <f t="shared" si="19"/>
        <v>4021.4429501532131</v>
      </c>
      <c r="M109" s="88">
        <f t="shared" si="23"/>
        <v>23290.570916298504</v>
      </c>
      <c r="N109" s="88">
        <f t="shared" si="24"/>
        <v>140197.57091629851</v>
      </c>
      <c r="O109" s="88">
        <f t="shared" si="25"/>
        <v>36077.604456072702</v>
      </c>
      <c r="P109" s="89">
        <f t="shared" si="20"/>
        <v>0.94078030255940437</v>
      </c>
      <c r="Q109" s="197">
        <v>201.07586926177464</v>
      </c>
      <c r="R109" s="89">
        <f t="shared" si="26"/>
        <v>-3.3194810877599172E-2</v>
      </c>
      <c r="S109" s="89">
        <f t="shared" si="26"/>
        <v>-4.3146485495431507E-2</v>
      </c>
      <c r="T109" s="91">
        <v>3886</v>
      </c>
      <c r="U109" s="193">
        <v>120920.948</v>
      </c>
      <c r="V109" s="193">
        <v>31440.704108164329</v>
      </c>
      <c r="W109" s="199"/>
      <c r="X109" s="88">
        <v>0</v>
      </c>
      <c r="Y109" s="88">
        <f t="shared" si="27"/>
        <v>0</v>
      </c>
      <c r="Z109" s="1"/>
      <c r="AA109" s="1"/>
    </row>
    <row r="110" spans="2:27" x14ac:dyDescent="0.25">
      <c r="B110" s="85">
        <v>3016</v>
      </c>
      <c r="C110" s="85" t="s">
        <v>127</v>
      </c>
      <c r="D110" s="1">
        <v>257032</v>
      </c>
      <c r="E110" s="85">
        <f t="shared" si="21"/>
        <v>30705.053159718074</v>
      </c>
      <c r="F110" s="86">
        <f t="shared" si="14"/>
        <v>0.80068257405709986</v>
      </c>
      <c r="G110" s="190">
        <f t="shared" si="15"/>
        <v>4586.0591917001084</v>
      </c>
      <c r="H110" s="190">
        <f t="shared" si="16"/>
        <v>38389.901493721605</v>
      </c>
      <c r="I110" s="190">
        <f t="shared" si="17"/>
        <v>1333.0042150524248</v>
      </c>
      <c r="J110" s="87">
        <f t="shared" si="18"/>
        <v>11158.578284203848</v>
      </c>
      <c r="K110" s="190">
        <f t="shared" si="22"/>
        <v>817.53735142065307</v>
      </c>
      <c r="L110" s="87">
        <f t="shared" si="19"/>
        <v>6843.6051687422869</v>
      </c>
      <c r="M110" s="88">
        <f t="shared" si="23"/>
        <v>45233.506662463893</v>
      </c>
      <c r="N110" s="88">
        <f t="shared" si="24"/>
        <v>302265.50666246389</v>
      </c>
      <c r="O110" s="88">
        <f t="shared" si="25"/>
        <v>36108.649702838833</v>
      </c>
      <c r="P110" s="89">
        <f t="shared" si="20"/>
        <v>0.94158985621702684</v>
      </c>
      <c r="Q110" s="197">
        <v>-585.57650499479496</v>
      </c>
      <c r="R110" s="89">
        <f t="shared" si="26"/>
        <v>-2.5220178949569187E-2</v>
      </c>
      <c r="S110" s="89">
        <f t="shared" si="26"/>
        <v>-3.2090565933439105E-2</v>
      </c>
      <c r="T110" s="91">
        <v>8371</v>
      </c>
      <c r="U110" s="193">
        <v>263682.11</v>
      </c>
      <c r="V110" s="193">
        <v>31723.06424446583</v>
      </c>
      <c r="W110" s="199"/>
      <c r="X110" s="88">
        <v>0</v>
      </c>
      <c r="Y110" s="88">
        <f t="shared" si="27"/>
        <v>0</v>
      </c>
      <c r="Z110" s="1"/>
      <c r="AA110" s="1"/>
    </row>
    <row r="111" spans="2:27" x14ac:dyDescent="0.25">
      <c r="B111" s="85">
        <v>3017</v>
      </c>
      <c r="C111" s="85" t="s">
        <v>128</v>
      </c>
      <c r="D111" s="1">
        <v>254619</v>
      </c>
      <c r="E111" s="85">
        <f t="shared" si="21"/>
        <v>30614.2839966334</v>
      </c>
      <c r="F111" s="86">
        <f t="shared" si="14"/>
        <v>0.79831562530877487</v>
      </c>
      <c r="G111" s="190">
        <f t="shared" si="15"/>
        <v>4640.5206895509136</v>
      </c>
      <c r="H111" s="190">
        <f t="shared" si="16"/>
        <v>38595.210574994955</v>
      </c>
      <c r="I111" s="190">
        <f t="shared" si="17"/>
        <v>1364.7734221320609</v>
      </c>
      <c r="J111" s="87">
        <f t="shared" si="18"/>
        <v>11350.82055187235</v>
      </c>
      <c r="K111" s="190">
        <f t="shared" si="22"/>
        <v>849.30655850028916</v>
      </c>
      <c r="L111" s="87">
        <f t="shared" si="19"/>
        <v>7063.682647046905</v>
      </c>
      <c r="M111" s="88">
        <f t="shared" si="23"/>
        <v>45658.893222041857</v>
      </c>
      <c r="N111" s="88">
        <f t="shared" si="24"/>
        <v>300277.89322204184</v>
      </c>
      <c r="O111" s="88">
        <f t="shared" si="25"/>
        <v>36104.111244684602</v>
      </c>
      <c r="P111" s="89">
        <f t="shared" si="20"/>
        <v>0.94147150877961072</v>
      </c>
      <c r="Q111" s="197">
        <v>1816.9315503474572</v>
      </c>
      <c r="R111" s="89">
        <f t="shared" si="26"/>
        <v>-3.3919613228793923E-2</v>
      </c>
      <c r="S111" s="89">
        <f t="shared" si="26"/>
        <v>-0.11337121651742021</v>
      </c>
      <c r="T111" s="91">
        <v>8317</v>
      </c>
      <c r="U111" s="193">
        <v>263558.81300000002</v>
      </c>
      <c r="V111" s="193">
        <v>34528.863225468362</v>
      </c>
      <c r="W111" s="199"/>
      <c r="X111" s="88">
        <v>0</v>
      </c>
      <c r="Y111" s="88">
        <f t="shared" si="27"/>
        <v>0</v>
      </c>
      <c r="Z111" s="1"/>
      <c r="AA111" s="1"/>
    </row>
    <row r="112" spans="2:27" x14ac:dyDescent="0.25">
      <c r="B112" s="85">
        <v>3018</v>
      </c>
      <c r="C112" s="85" t="s">
        <v>129</v>
      </c>
      <c r="D112" s="1">
        <v>183157</v>
      </c>
      <c r="E112" s="85">
        <f t="shared" si="21"/>
        <v>30409.596546571476</v>
      </c>
      <c r="F112" s="86">
        <f t="shared" si="14"/>
        <v>0.79297807798259823</v>
      </c>
      <c r="G112" s="190">
        <f t="shared" si="15"/>
        <v>4763.3331595880672</v>
      </c>
      <c r="H112" s="190">
        <f t="shared" si="16"/>
        <v>28689.555620198927</v>
      </c>
      <c r="I112" s="190">
        <f t="shared" si="17"/>
        <v>1436.4140296537341</v>
      </c>
      <c r="J112" s="87">
        <f t="shared" si="18"/>
        <v>8651.5217006044404</v>
      </c>
      <c r="K112" s="190">
        <f t="shared" si="22"/>
        <v>920.9471660219624</v>
      </c>
      <c r="L112" s="87">
        <f t="shared" si="19"/>
        <v>5546.86478095028</v>
      </c>
      <c r="M112" s="88">
        <f t="shared" si="23"/>
        <v>34236.420401149211</v>
      </c>
      <c r="N112" s="88">
        <f t="shared" si="24"/>
        <v>217393.4204011492</v>
      </c>
      <c r="O112" s="88">
        <f t="shared" si="25"/>
        <v>36093.876872181507</v>
      </c>
      <c r="P112" s="89">
        <f t="shared" si="20"/>
        <v>0.94120463141330191</v>
      </c>
      <c r="Q112" s="197">
        <v>1018.3459754409778</v>
      </c>
      <c r="R112" s="89">
        <f t="shared" si="26"/>
        <v>-3.9035715833107151E-2</v>
      </c>
      <c r="S112" s="89">
        <f t="shared" si="26"/>
        <v>-5.6586117835158961E-2</v>
      </c>
      <c r="T112" s="91">
        <v>6023</v>
      </c>
      <c r="U112" s="193">
        <v>190597.09400000001</v>
      </c>
      <c r="V112" s="193">
        <v>32233.569085066803</v>
      </c>
      <c r="W112" s="199"/>
      <c r="X112" s="88">
        <v>0</v>
      </c>
      <c r="Y112" s="88">
        <f t="shared" si="27"/>
        <v>0</v>
      </c>
      <c r="Z112" s="1"/>
      <c r="AA112" s="1"/>
    </row>
    <row r="113" spans="2:27" x14ac:dyDescent="0.25">
      <c r="B113" s="85">
        <v>3019</v>
      </c>
      <c r="C113" s="85" t="s">
        <v>130</v>
      </c>
      <c r="D113" s="1">
        <v>665771</v>
      </c>
      <c r="E113" s="85">
        <f t="shared" si="21"/>
        <v>34877.20676829588</v>
      </c>
      <c r="F113" s="86">
        <f t="shared" si="14"/>
        <v>0.90947804408286703</v>
      </c>
      <c r="G113" s="190">
        <f t="shared" si="15"/>
        <v>2082.7670265534252</v>
      </c>
      <c r="H113" s="190">
        <f t="shared" si="16"/>
        <v>39757.939769878336</v>
      </c>
      <c r="I113" s="190">
        <f t="shared" si="17"/>
        <v>0</v>
      </c>
      <c r="J113" s="87">
        <f t="shared" si="18"/>
        <v>0</v>
      </c>
      <c r="K113" s="190">
        <f t="shared" si="22"/>
        <v>-515.46686363177173</v>
      </c>
      <c r="L113" s="87">
        <f t="shared" si="19"/>
        <v>-9839.7469598668904</v>
      </c>
      <c r="M113" s="88">
        <f t="shared" si="23"/>
        <v>29918.192810011446</v>
      </c>
      <c r="N113" s="88">
        <f t="shared" si="24"/>
        <v>695689.19281001145</v>
      </c>
      <c r="O113" s="88">
        <f t="shared" si="25"/>
        <v>36444.506931217533</v>
      </c>
      <c r="P113" s="89">
        <f t="shared" si="20"/>
        <v>0.95034786190212139</v>
      </c>
      <c r="Q113" s="197">
        <v>2538.0331809794734</v>
      </c>
      <c r="R113" s="89">
        <f t="shared" si="26"/>
        <v>-5.8615103875467665E-2</v>
      </c>
      <c r="S113" s="89">
        <f t="shared" si="26"/>
        <v>-7.7848175774915998E-2</v>
      </c>
      <c r="T113" s="91">
        <v>19089</v>
      </c>
      <c r="U113" s="193">
        <v>707225.071</v>
      </c>
      <c r="V113" s="193">
        <v>37821.545055885348</v>
      </c>
      <c r="W113" s="199"/>
      <c r="X113" s="88">
        <v>0</v>
      </c>
      <c r="Y113" s="88">
        <f t="shared" si="27"/>
        <v>0</v>
      </c>
      <c r="Z113" s="1"/>
      <c r="AA113" s="1"/>
    </row>
    <row r="114" spans="2:27" x14ac:dyDescent="0.25">
      <c r="B114" s="85">
        <v>3020</v>
      </c>
      <c r="C114" s="85" t="s">
        <v>131</v>
      </c>
      <c r="D114" s="1">
        <v>2573619</v>
      </c>
      <c r="E114" s="85">
        <f t="shared" si="21"/>
        <v>41346.598120330949</v>
      </c>
      <c r="F114" s="86">
        <f t="shared" si="14"/>
        <v>1.078177602861867</v>
      </c>
      <c r="G114" s="190">
        <f t="shared" si="15"/>
        <v>-1798.867784667616</v>
      </c>
      <c r="H114" s="190">
        <f t="shared" si="16"/>
        <v>-111970.52525663575</v>
      </c>
      <c r="I114" s="190">
        <f t="shared" si="17"/>
        <v>0</v>
      </c>
      <c r="J114" s="87">
        <f t="shared" si="18"/>
        <v>0</v>
      </c>
      <c r="K114" s="190">
        <f t="shared" si="22"/>
        <v>-515.46686363177173</v>
      </c>
      <c r="L114" s="87">
        <f t="shared" si="19"/>
        <v>-32085.234926759629</v>
      </c>
      <c r="M114" s="88">
        <f t="shared" si="23"/>
        <v>-144055.76018339538</v>
      </c>
      <c r="N114" s="88">
        <f t="shared" si="24"/>
        <v>2429563.2398166046</v>
      </c>
      <c r="O114" s="88">
        <f t="shared" si="25"/>
        <v>39032.263472031569</v>
      </c>
      <c r="P114" s="89">
        <f t="shared" si="20"/>
        <v>1.0178276854137216</v>
      </c>
      <c r="Q114" s="197">
        <v>-44.208132952626329</v>
      </c>
      <c r="R114" s="92">
        <f t="shared" si="26"/>
        <v>-5.3467176068413856E-2</v>
      </c>
      <c r="S114" s="93">
        <f t="shared" si="26"/>
        <v>-7.1912743028475126E-2</v>
      </c>
      <c r="T114" s="91">
        <v>62245</v>
      </c>
      <c r="U114" s="193">
        <v>2718996.04</v>
      </c>
      <c r="V114" s="193">
        <v>44550.334906278673</v>
      </c>
      <c r="W114" s="199"/>
      <c r="X114" s="88">
        <v>0</v>
      </c>
      <c r="Y114" s="88">
        <f t="shared" si="27"/>
        <v>0</v>
      </c>
      <c r="Z114" s="1"/>
      <c r="AA114" s="1"/>
    </row>
    <row r="115" spans="2:27" x14ac:dyDescent="0.25">
      <c r="B115" s="85">
        <v>3021</v>
      </c>
      <c r="C115" s="85" t="s">
        <v>132</v>
      </c>
      <c r="D115" s="1">
        <v>736885</v>
      </c>
      <c r="E115" s="85">
        <f t="shared" si="21"/>
        <v>34514.519906323185</v>
      </c>
      <c r="F115" s="86">
        <f t="shared" si="14"/>
        <v>0.90002041348667705</v>
      </c>
      <c r="G115" s="190">
        <f t="shared" si="15"/>
        <v>2300.3791437370423</v>
      </c>
      <c r="H115" s="190">
        <f t="shared" si="16"/>
        <v>49113.094718785855</v>
      </c>
      <c r="I115" s="190">
        <f t="shared" si="17"/>
        <v>0</v>
      </c>
      <c r="J115" s="87">
        <f t="shared" si="18"/>
        <v>0</v>
      </c>
      <c r="K115" s="190">
        <f t="shared" si="22"/>
        <v>-515.46686363177173</v>
      </c>
      <c r="L115" s="87">
        <f t="shared" si="19"/>
        <v>-11005.217538538325</v>
      </c>
      <c r="M115" s="88">
        <f t="shared" si="23"/>
        <v>38107.877180247531</v>
      </c>
      <c r="N115" s="88">
        <f t="shared" si="24"/>
        <v>774992.87718024757</v>
      </c>
      <c r="O115" s="88">
        <f t="shared" si="25"/>
        <v>36299.432186428457</v>
      </c>
      <c r="P115" s="89">
        <f t="shared" si="20"/>
        <v>0.94656480966364542</v>
      </c>
      <c r="Q115" s="197">
        <v>2476.5682442198449</v>
      </c>
      <c r="R115" s="92">
        <f t="shared" si="26"/>
        <v>-4.0980202996048418E-2</v>
      </c>
      <c r="S115" s="93">
        <f t="shared" si="26"/>
        <v>-6.6584010222851805E-2</v>
      </c>
      <c r="T115" s="91">
        <v>21350</v>
      </c>
      <c r="U115" s="193">
        <v>768373.08499999996</v>
      </c>
      <c r="V115" s="193">
        <v>36976.568094321461</v>
      </c>
      <c r="W115" s="199"/>
      <c r="X115" s="88">
        <v>0</v>
      </c>
      <c r="Y115" s="88">
        <f t="shared" si="27"/>
        <v>0</v>
      </c>
      <c r="Z115" s="1"/>
      <c r="AA115" s="1"/>
    </row>
    <row r="116" spans="2:27" x14ac:dyDescent="0.25">
      <c r="B116" s="85">
        <v>3022</v>
      </c>
      <c r="C116" s="85" t="s">
        <v>133</v>
      </c>
      <c r="D116" s="1">
        <v>753892</v>
      </c>
      <c r="E116" s="85">
        <f t="shared" si="21"/>
        <v>46808.14603253446</v>
      </c>
      <c r="F116" s="86">
        <f t="shared" si="14"/>
        <v>1.2205960581543065</v>
      </c>
      <c r="G116" s="190">
        <f t="shared" si="15"/>
        <v>-5075.7965319897221</v>
      </c>
      <c r="H116" s="190">
        <f t="shared" si="16"/>
        <v>-81750.778944226462</v>
      </c>
      <c r="I116" s="190">
        <f t="shared" si="17"/>
        <v>0</v>
      </c>
      <c r="J116" s="87">
        <f t="shared" si="18"/>
        <v>0</v>
      </c>
      <c r="K116" s="190">
        <f t="shared" si="22"/>
        <v>-515.46686363177173</v>
      </c>
      <c r="L116" s="87">
        <f t="shared" si="19"/>
        <v>-8302.1093056533155</v>
      </c>
      <c r="M116" s="88">
        <f t="shared" si="23"/>
        <v>-90052.888249879776</v>
      </c>
      <c r="N116" s="88">
        <f t="shared" si="24"/>
        <v>663839.11175012018</v>
      </c>
      <c r="O116" s="88">
        <f t="shared" si="25"/>
        <v>41216.88263691296</v>
      </c>
      <c r="P116" s="89">
        <f t="shared" si="20"/>
        <v>1.074795067530697</v>
      </c>
      <c r="Q116" s="197">
        <v>-4514.5870285056444</v>
      </c>
      <c r="R116" s="92">
        <f t="shared" si="26"/>
        <v>-5.4262380248592042E-2</v>
      </c>
      <c r="S116" s="92">
        <f t="shared" si="26"/>
        <v>-5.555421109638372E-2</v>
      </c>
      <c r="T116" s="91">
        <v>16106</v>
      </c>
      <c r="U116" s="193">
        <v>797147.09900000005</v>
      </c>
      <c r="V116" s="193">
        <v>49561.495834369569</v>
      </c>
      <c r="W116" s="199"/>
      <c r="X116" s="88">
        <v>0</v>
      </c>
      <c r="Y116" s="88">
        <f t="shared" si="27"/>
        <v>0</v>
      </c>
      <c r="Z116" s="1"/>
      <c r="AA116" s="1"/>
    </row>
    <row r="117" spans="2:27" x14ac:dyDescent="0.25">
      <c r="B117" s="85">
        <v>3023</v>
      </c>
      <c r="C117" s="85" t="s">
        <v>134</v>
      </c>
      <c r="D117" s="1">
        <v>798975</v>
      </c>
      <c r="E117" s="85">
        <f t="shared" si="21"/>
        <v>39315.766164747562</v>
      </c>
      <c r="F117" s="86">
        <f t="shared" si="14"/>
        <v>1.0252204642040796</v>
      </c>
      <c r="G117" s="190">
        <f t="shared" si="15"/>
        <v>-580.36861131758337</v>
      </c>
      <c r="H117" s="190">
        <f t="shared" si="16"/>
        <v>-11794.250919195929</v>
      </c>
      <c r="I117" s="190">
        <f t="shared" si="17"/>
        <v>0</v>
      </c>
      <c r="J117" s="87">
        <f t="shared" si="18"/>
        <v>0</v>
      </c>
      <c r="K117" s="190">
        <f t="shared" si="22"/>
        <v>-515.46686363177173</v>
      </c>
      <c r="L117" s="87">
        <f t="shared" si="19"/>
        <v>-10475.317602724865</v>
      </c>
      <c r="M117" s="88">
        <f t="shared" si="23"/>
        <v>-22269.568521920795</v>
      </c>
      <c r="N117" s="88">
        <f t="shared" si="24"/>
        <v>776705.43147807918</v>
      </c>
      <c r="O117" s="88">
        <f t="shared" si="25"/>
        <v>38219.93068979821</v>
      </c>
      <c r="P117" s="89">
        <f t="shared" si="20"/>
        <v>0.99664482995060655</v>
      </c>
      <c r="Q117" s="197">
        <v>-424.05548201241618</v>
      </c>
      <c r="R117" s="92">
        <f t="shared" si="26"/>
        <v>-5.7668567763645096E-2</v>
      </c>
      <c r="S117" s="92">
        <f t="shared" si="26"/>
        <v>-7.5428283271298135E-2</v>
      </c>
      <c r="T117" s="91">
        <v>20322</v>
      </c>
      <c r="U117" s="193">
        <v>847870.47600000002</v>
      </c>
      <c r="V117" s="193">
        <v>42523.219619840514</v>
      </c>
      <c r="W117" s="199"/>
      <c r="X117" s="88">
        <v>0</v>
      </c>
      <c r="Y117" s="88">
        <f t="shared" si="27"/>
        <v>0</v>
      </c>
      <c r="Z117" s="1"/>
      <c r="AA117" s="1"/>
    </row>
    <row r="118" spans="2:27" x14ac:dyDescent="0.25">
      <c r="B118" s="85">
        <v>3024</v>
      </c>
      <c r="C118" s="85" t="s">
        <v>135</v>
      </c>
      <c r="D118" s="1">
        <v>8391560</v>
      </c>
      <c r="E118" s="85">
        <f t="shared" si="21"/>
        <v>64613.086530021406</v>
      </c>
      <c r="F118" s="86">
        <f t="shared" si="14"/>
        <v>1.6848878968398007</v>
      </c>
      <c r="G118" s="190">
        <f t="shared" si="15"/>
        <v>-15758.76083048189</v>
      </c>
      <c r="H118" s="190">
        <f t="shared" si="16"/>
        <v>-2046653.3040980047</v>
      </c>
      <c r="I118" s="190">
        <f t="shared" si="17"/>
        <v>0</v>
      </c>
      <c r="J118" s="87">
        <f t="shared" si="18"/>
        <v>0</v>
      </c>
      <c r="K118" s="190">
        <f t="shared" si="22"/>
        <v>-515.46686363177173</v>
      </c>
      <c r="L118" s="87">
        <f t="shared" si="19"/>
        <v>-66945.743447312721</v>
      </c>
      <c r="M118" s="88">
        <f t="shared" si="23"/>
        <v>-2113599.0475453176</v>
      </c>
      <c r="N118" s="88">
        <f t="shared" si="24"/>
        <v>6277960.9524546824</v>
      </c>
      <c r="O118" s="88">
        <f t="shared" si="25"/>
        <v>48338.85883590774</v>
      </c>
      <c r="P118" s="89">
        <f t="shared" si="20"/>
        <v>1.2605118030048945</v>
      </c>
      <c r="Q118" s="197">
        <v>-97853.796283381758</v>
      </c>
      <c r="R118" s="92">
        <f t="shared" si="26"/>
        <v>-7.5143791179686587E-2</v>
      </c>
      <c r="S118" s="92">
        <f t="shared" si="26"/>
        <v>-8.149588427197399E-2</v>
      </c>
      <c r="T118" s="91">
        <v>129874</v>
      </c>
      <c r="U118" s="193">
        <v>9073367.2109999992</v>
      </c>
      <c r="V118" s="193">
        <v>70345.995650555895</v>
      </c>
      <c r="W118" s="199"/>
      <c r="X118" s="88">
        <v>0</v>
      </c>
      <c r="Y118" s="88">
        <f t="shared" si="27"/>
        <v>0</v>
      </c>
      <c r="Z118" s="1"/>
      <c r="AA118" s="1"/>
    </row>
    <row r="119" spans="2:27" x14ac:dyDescent="0.25">
      <c r="B119" s="85">
        <v>3025</v>
      </c>
      <c r="C119" s="85" t="s">
        <v>136</v>
      </c>
      <c r="D119" s="1">
        <v>4905321</v>
      </c>
      <c r="E119" s="85">
        <f t="shared" si="21"/>
        <v>50164.863372330852</v>
      </c>
      <c r="F119" s="86">
        <f t="shared" si="14"/>
        <v>1.3081277444220321</v>
      </c>
      <c r="G119" s="190">
        <f t="shared" si="15"/>
        <v>-7089.8269358675579</v>
      </c>
      <c r="H119" s="190">
        <f t="shared" si="16"/>
        <v>-693271.63709687325</v>
      </c>
      <c r="I119" s="190">
        <f t="shared" si="17"/>
        <v>0</v>
      </c>
      <c r="J119" s="87">
        <f t="shared" si="18"/>
        <v>0</v>
      </c>
      <c r="K119" s="190">
        <f t="shared" si="22"/>
        <v>-515.46686363177173</v>
      </c>
      <c r="L119" s="87">
        <f t="shared" si="19"/>
        <v>-50404.411793369167</v>
      </c>
      <c r="M119" s="88">
        <f t="shared" si="23"/>
        <v>-743676.04889024247</v>
      </c>
      <c r="N119" s="88">
        <f t="shared" si="24"/>
        <v>4161644.9511097576</v>
      </c>
      <c r="O119" s="88">
        <f t="shared" si="25"/>
        <v>42559.569572831519</v>
      </c>
      <c r="P119" s="89">
        <f t="shared" si="20"/>
        <v>1.1098077420377872</v>
      </c>
      <c r="Q119" s="197">
        <v>-36123.671550689032</v>
      </c>
      <c r="R119" s="92">
        <f t="shared" si="26"/>
        <v>-7.624115205029125E-2</v>
      </c>
      <c r="S119" s="92">
        <f t="shared" si="26"/>
        <v>-9.226314957670366E-2</v>
      </c>
      <c r="T119" s="91">
        <v>97784</v>
      </c>
      <c r="U119" s="193">
        <v>5310174.8480000002</v>
      </c>
      <c r="V119" s="193">
        <v>55263.662975605701</v>
      </c>
      <c r="W119" s="199"/>
      <c r="X119" s="88">
        <v>0</v>
      </c>
      <c r="Y119" s="88">
        <f t="shared" si="27"/>
        <v>0</v>
      </c>
      <c r="Z119" s="1"/>
      <c r="AA119" s="1"/>
    </row>
    <row r="120" spans="2:27" x14ac:dyDescent="0.25">
      <c r="B120" s="85">
        <v>3026</v>
      </c>
      <c r="C120" s="85" t="s">
        <v>137</v>
      </c>
      <c r="D120" s="1">
        <v>526544</v>
      </c>
      <c r="E120" s="85">
        <f t="shared" si="21"/>
        <v>29342.100863750351</v>
      </c>
      <c r="F120" s="86">
        <f t="shared" si="14"/>
        <v>0.76514144840016285</v>
      </c>
      <c r="G120" s="190">
        <f t="shared" si="15"/>
        <v>5403.8305692807426</v>
      </c>
      <c r="H120" s="190">
        <f t="shared" si="16"/>
        <v>96971.73956574293</v>
      </c>
      <c r="I120" s="190">
        <f t="shared" si="17"/>
        <v>1810.0375186411279</v>
      </c>
      <c r="J120" s="87">
        <f t="shared" si="18"/>
        <v>32481.12327201504</v>
      </c>
      <c r="K120" s="190">
        <f t="shared" si="22"/>
        <v>1294.5706550093562</v>
      </c>
      <c r="L120" s="87">
        <f t="shared" si="19"/>
        <v>23231.070404142898</v>
      </c>
      <c r="M120" s="88">
        <f t="shared" si="23"/>
        <v>120202.80996988583</v>
      </c>
      <c r="N120" s="88">
        <f t="shared" si="24"/>
        <v>646746.80996988586</v>
      </c>
      <c r="O120" s="88">
        <f t="shared" si="25"/>
        <v>36040.502088040448</v>
      </c>
      <c r="P120" s="89">
        <f t="shared" si="20"/>
        <v>0.93981279993417999</v>
      </c>
      <c r="Q120" s="197">
        <v>2573.1508682198182</v>
      </c>
      <c r="R120" s="92">
        <f t="shared" si="26"/>
        <v>-4.4663981850662282E-2</v>
      </c>
      <c r="S120" s="92">
        <f t="shared" si="26"/>
        <v>-5.4832228129097514E-2</v>
      </c>
      <c r="T120" s="91">
        <v>17945</v>
      </c>
      <c r="U120" s="193">
        <v>551161.04700000002</v>
      </c>
      <c r="V120" s="193">
        <v>31044.33068604258</v>
      </c>
      <c r="W120" s="199"/>
      <c r="X120" s="88">
        <v>0</v>
      </c>
      <c r="Y120" s="88">
        <f t="shared" si="27"/>
        <v>0</v>
      </c>
      <c r="Z120" s="1"/>
      <c r="AA120" s="1"/>
    </row>
    <row r="121" spans="2:27" x14ac:dyDescent="0.25">
      <c r="B121" s="85">
        <v>3027</v>
      </c>
      <c r="C121" s="85" t="s">
        <v>138</v>
      </c>
      <c r="D121" s="1">
        <v>709410</v>
      </c>
      <c r="E121" s="85">
        <f t="shared" si="21"/>
        <v>36161.178509532067</v>
      </c>
      <c r="F121" s="86">
        <f t="shared" si="14"/>
        <v>0.9429596275030927</v>
      </c>
      <c r="G121" s="190">
        <f t="shared" si="15"/>
        <v>1312.3839818117135</v>
      </c>
      <c r="H121" s="190">
        <f t="shared" si="16"/>
        <v>25746.348955182195</v>
      </c>
      <c r="I121" s="190">
        <f t="shared" si="17"/>
        <v>0</v>
      </c>
      <c r="J121" s="87">
        <f t="shared" si="18"/>
        <v>0</v>
      </c>
      <c r="K121" s="190">
        <f t="shared" si="22"/>
        <v>-515.46686363177173</v>
      </c>
      <c r="L121" s="87">
        <f t="shared" si="19"/>
        <v>-10112.428930728098</v>
      </c>
      <c r="M121" s="88">
        <f t="shared" si="23"/>
        <v>15633.920024454097</v>
      </c>
      <c r="N121" s="88">
        <f t="shared" si="24"/>
        <v>725043.92002445413</v>
      </c>
      <c r="O121" s="88">
        <f t="shared" si="25"/>
        <v>36958.095627712006</v>
      </c>
      <c r="P121" s="89">
        <f t="shared" si="20"/>
        <v>0.96374049527021166</v>
      </c>
      <c r="Q121" s="197">
        <v>2787.7734058596088</v>
      </c>
      <c r="R121" s="92">
        <f t="shared" si="26"/>
        <v>-4.8311142459430724E-2</v>
      </c>
      <c r="S121" s="92">
        <f t="shared" si="26"/>
        <v>-7.7126678262218792E-2</v>
      </c>
      <c r="T121" s="91">
        <v>19618</v>
      </c>
      <c r="U121" s="193">
        <v>745422.19799999997</v>
      </c>
      <c r="V121" s="193">
        <v>39183.252628259041</v>
      </c>
      <c r="W121" s="199"/>
      <c r="X121" s="88">
        <v>0</v>
      </c>
      <c r="Y121" s="88">
        <f t="shared" si="27"/>
        <v>0</v>
      </c>
      <c r="Z121" s="1"/>
      <c r="AA121" s="1"/>
    </row>
    <row r="122" spans="2:27" x14ac:dyDescent="0.25">
      <c r="B122" s="85">
        <v>3028</v>
      </c>
      <c r="C122" s="85" t="s">
        <v>139</v>
      </c>
      <c r="D122" s="1">
        <v>349300</v>
      </c>
      <c r="E122" s="85">
        <f t="shared" si="21"/>
        <v>30661.867977528091</v>
      </c>
      <c r="F122" s="86">
        <f t="shared" si="14"/>
        <v>0.7995564524816986</v>
      </c>
      <c r="G122" s="190">
        <f t="shared" si="15"/>
        <v>4611.9703010140993</v>
      </c>
      <c r="H122" s="190">
        <f t="shared" si="16"/>
        <v>52539.565669152616</v>
      </c>
      <c r="I122" s="190">
        <f t="shared" si="17"/>
        <v>1348.1190288189191</v>
      </c>
      <c r="J122" s="87">
        <f t="shared" si="18"/>
        <v>15357.771976305126</v>
      </c>
      <c r="K122" s="190">
        <f t="shared" si="22"/>
        <v>832.65216518714738</v>
      </c>
      <c r="L122" s="87">
        <f t="shared" si="19"/>
        <v>9485.5734658119836</v>
      </c>
      <c r="M122" s="88">
        <f t="shared" si="23"/>
        <v>62025.1391349646</v>
      </c>
      <c r="N122" s="88">
        <f t="shared" si="24"/>
        <v>411325.13913496461</v>
      </c>
      <c r="O122" s="88">
        <f t="shared" si="25"/>
        <v>36106.490443729337</v>
      </c>
      <c r="P122" s="89">
        <f t="shared" si="20"/>
        <v>0.9415335501382569</v>
      </c>
      <c r="Q122" s="197">
        <v>3740.9061766933009</v>
      </c>
      <c r="R122" s="92">
        <f t="shared" si="26"/>
        <v>-5.775855110078449E-2</v>
      </c>
      <c r="S122" s="92">
        <f t="shared" si="26"/>
        <v>-6.958619569283056E-2</v>
      </c>
      <c r="T122" s="91">
        <v>11392</v>
      </c>
      <c r="U122" s="193">
        <v>370711.77500000002</v>
      </c>
      <c r="V122" s="193">
        <v>32955.087118855015</v>
      </c>
      <c r="W122" s="199"/>
      <c r="X122" s="88">
        <v>0</v>
      </c>
      <c r="Y122" s="88">
        <f t="shared" si="27"/>
        <v>0</v>
      </c>
      <c r="Z122" s="1"/>
      <c r="AA122" s="1"/>
    </row>
    <row r="123" spans="2:27" x14ac:dyDescent="0.25">
      <c r="B123" s="85">
        <v>3029</v>
      </c>
      <c r="C123" s="85" t="s">
        <v>140</v>
      </c>
      <c r="D123" s="1">
        <v>1738517</v>
      </c>
      <c r="E123" s="85">
        <f t="shared" si="21"/>
        <v>37150.180567130366</v>
      </c>
      <c r="F123" s="86">
        <f t="shared" si="14"/>
        <v>0.96874941230191658</v>
      </c>
      <c r="G123" s="190">
        <f t="shared" si="15"/>
        <v>718.9827472527337</v>
      </c>
      <c r="H123" s="190">
        <f t="shared" si="16"/>
        <v>33646.235623186178</v>
      </c>
      <c r="I123" s="190">
        <f t="shared" si="17"/>
        <v>0</v>
      </c>
      <c r="J123" s="87">
        <f t="shared" si="18"/>
        <v>0</v>
      </c>
      <c r="K123" s="190">
        <f t="shared" si="22"/>
        <v>-515.46686363177173</v>
      </c>
      <c r="L123" s="87">
        <f t="shared" si="19"/>
        <v>-24122.302817376021</v>
      </c>
      <c r="M123" s="88">
        <f t="shared" si="23"/>
        <v>9523.9328058101564</v>
      </c>
      <c r="N123" s="88">
        <f t="shared" si="24"/>
        <v>1748040.9328058101</v>
      </c>
      <c r="O123" s="88">
        <f t="shared" si="25"/>
        <v>37353.696450751333</v>
      </c>
      <c r="P123" s="89">
        <f t="shared" si="20"/>
        <v>0.97405640918974135</v>
      </c>
      <c r="Q123" s="197">
        <v>4692.703031604593</v>
      </c>
      <c r="R123" s="92">
        <f t="shared" si="26"/>
        <v>-3.8135639633827136E-2</v>
      </c>
      <c r="S123" s="92">
        <f t="shared" si="26"/>
        <v>-8.1381202687237184E-2</v>
      </c>
      <c r="T123" s="91">
        <v>46797</v>
      </c>
      <c r="U123" s="193">
        <v>1807445.074</v>
      </c>
      <c r="V123" s="193">
        <v>40441.345937842612</v>
      </c>
      <c r="W123" s="199"/>
      <c r="X123" s="88">
        <v>0</v>
      </c>
      <c r="Y123" s="88">
        <f t="shared" si="27"/>
        <v>0</v>
      </c>
      <c r="Z123" s="1"/>
      <c r="AA123" s="1"/>
    </row>
    <row r="124" spans="2:27" x14ac:dyDescent="0.25">
      <c r="B124" s="85">
        <v>3030</v>
      </c>
      <c r="C124" s="85" t="s">
        <v>141</v>
      </c>
      <c r="D124" s="1">
        <v>3370431</v>
      </c>
      <c r="E124" s="85">
        <f t="shared" si="21"/>
        <v>36829.273889526303</v>
      </c>
      <c r="F124" s="86">
        <f t="shared" si="14"/>
        <v>0.96038126575223992</v>
      </c>
      <c r="G124" s="190">
        <f t="shared" si="15"/>
        <v>911.52675381517179</v>
      </c>
      <c r="H124" s="190">
        <f t="shared" si="16"/>
        <v>83418.370875395442</v>
      </c>
      <c r="I124" s="190">
        <f t="shared" si="17"/>
        <v>0</v>
      </c>
      <c r="J124" s="87">
        <f t="shared" si="18"/>
        <v>0</v>
      </c>
      <c r="K124" s="190">
        <f t="shared" si="22"/>
        <v>-515.46686363177173</v>
      </c>
      <c r="L124" s="87">
        <f t="shared" si="19"/>
        <v>-47172.950025261591</v>
      </c>
      <c r="M124" s="88">
        <f t="shared" si="23"/>
        <v>36245.420850133851</v>
      </c>
      <c r="N124" s="88">
        <f t="shared" si="24"/>
        <v>3406676.420850134</v>
      </c>
      <c r="O124" s="88">
        <f t="shared" si="25"/>
        <v>37225.333779709705</v>
      </c>
      <c r="P124" s="89">
        <f t="shared" si="20"/>
        <v>0.97070915056987062</v>
      </c>
      <c r="Q124" s="197">
        <v>13325.335122706354</v>
      </c>
      <c r="R124" s="92">
        <f t="shared" si="26"/>
        <v>-2.9436504532585835E-2</v>
      </c>
      <c r="S124" s="92">
        <f t="shared" si="26"/>
        <v>-5.5101845285808311E-2</v>
      </c>
      <c r="T124" s="91">
        <v>91515</v>
      </c>
      <c r="U124" s="193">
        <v>3472653.7889999999</v>
      </c>
      <c r="V124" s="193">
        <v>38976.977260227846</v>
      </c>
      <c r="W124" s="199"/>
      <c r="X124" s="88">
        <v>0</v>
      </c>
      <c r="Y124" s="88">
        <f t="shared" si="27"/>
        <v>0</v>
      </c>
      <c r="Z124" s="1"/>
      <c r="AA124" s="1"/>
    </row>
    <row r="125" spans="2:27" x14ac:dyDescent="0.25">
      <c r="B125" s="85">
        <v>3031</v>
      </c>
      <c r="C125" s="85" t="s">
        <v>142</v>
      </c>
      <c r="D125" s="1">
        <v>986004</v>
      </c>
      <c r="E125" s="85">
        <f t="shared" si="21"/>
        <v>38758.018867924526</v>
      </c>
      <c r="F125" s="86">
        <f t="shared" si="14"/>
        <v>1.0106763258509983</v>
      </c>
      <c r="G125" s="190">
        <f t="shared" si="15"/>
        <v>-245.72023322376188</v>
      </c>
      <c r="H125" s="190">
        <f t="shared" si="16"/>
        <v>-6251.1227332125027</v>
      </c>
      <c r="I125" s="190">
        <f t="shared" si="17"/>
        <v>0</v>
      </c>
      <c r="J125" s="87">
        <f t="shared" si="18"/>
        <v>0</v>
      </c>
      <c r="K125" s="190">
        <f t="shared" si="22"/>
        <v>-515.46686363177173</v>
      </c>
      <c r="L125" s="87">
        <f t="shared" si="19"/>
        <v>-13113.477010792272</v>
      </c>
      <c r="M125" s="88">
        <f t="shared" si="23"/>
        <v>-19364.599744004776</v>
      </c>
      <c r="N125" s="88">
        <f t="shared" si="24"/>
        <v>966639.40025599522</v>
      </c>
      <c r="O125" s="88">
        <f t="shared" si="25"/>
        <v>37996.831771068995</v>
      </c>
      <c r="P125" s="89">
        <f t="shared" si="20"/>
        <v>0.99082717460937397</v>
      </c>
      <c r="Q125" s="197">
        <v>2026.9015518947308</v>
      </c>
      <c r="R125" s="92">
        <f t="shared" si="26"/>
        <v>-3.0957174025797375E-2</v>
      </c>
      <c r="S125" s="92">
        <f t="shared" si="26"/>
        <v>-4.9736187909652722E-2</v>
      </c>
      <c r="T125" s="91">
        <v>25440</v>
      </c>
      <c r="U125" s="193">
        <v>1017503.018</v>
      </c>
      <c r="V125" s="193">
        <v>40786.588287168794</v>
      </c>
      <c r="W125" s="199"/>
      <c r="X125" s="88">
        <v>0</v>
      </c>
      <c r="Y125" s="88">
        <f t="shared" si="27"/>
        <v>0</v>
      </c>
      <c r="Z125" s="1"/>
    </row>
    <row r="126" spans="2:27" x14ac:dyDescent="0.25">
      <c r="B126" s="85">
        <v>3032</v>
      </c>
      <c r="C126" s="85" t="s">
        <v>143</v>
      </c>
      <c r="D126" s="1">
        <v>300130</v>
      </c>
      <c r="E126" s="85">
        <f t="shared" si="21"/>
        <v>41198.352779684283</v>
      </c>
      <c r="F126" s="86">
        <f t="shared" si="14"/>
        <v>1.074311872347625</v>
      </c>
      <c r="G126" s="190">
        <f t="shared" si="15"/>
        <v>-1709.9205802796162</v>
      </c>
      <c r="H126" s="190">
        <f t="shared" si="16"/>
        <v>-12456.771427337004</v>
      </c>
      <c r="I126" s="190">
        <f t="shared" si="17"/>
        <v>0</v>
      </c>
      <c r="J126" s="87">
        <f t="shared" si="18"/>
        <v>0</v>
      </c>
      <c r="K126" s="190">
        <f t="shared" si="22"/>
        <v>-515.46686363177173</v>
      </c>
      <c r="L126" s="87">
        <f t="shared" si="19"/>
        <v>-3755.1761015574571</v>
      </c>
      <c r="M126" s="88">
        <f t="shared" si="23"/>
        <v>-16211.947528894461</v>
      </c>
      <c r="N126" s="88">
        <f t="shared" si="24"/>
        <v>283918.05247110553</v>
      </c>
      <c r="O126" s="88">
        <f t="shared" si="25"/>
        <v>38972.965335772889</v>
      </c>
      <c r="P126" s="89">
        <f t="shared" si="20"/>
        <v>1.0162813932080244</v>
      </c>
      <c r="Q126" s="197">
        <v>-378.52563657416431</v>
      </c>
      <c r="R126" s="92">
        <f t="shared" si="26"/>
        <v>1.483350961922044E-2</v>
      </c>
      <c r="S126" s="92">
        <f t="shared" si="26"/>
        <v>-2.640063160895929E-2</v>
      </c>
      <c r="T126" s="91">
        <v>7285</v>
      </c>
      <c r="U126" s="193">
        <v>295743.092</v>
      </c>
      <c r="V126" s="193">
        <v>42315.508942624125</v>
      </c>
      <c r="W126" s="199"/>
      <c r="X126" s="88">
        <v>0</v>
      </c>
      <c r="Y126" s="88">
        <f t="shared" si="27"/>
        <v>0</v>
      </c>
      <c r="Z126" s="1"/>
    </row>
    <row r="127" spans="2:27" x14ac:dyDescent="0.25">
      <c r="B127" s="85">
        <v>3033</v>
      </c>
      <c r="C127" s="85" t="s">
        <v>144</v>
      </c>
      <c r="D127" s="1">
        <v>1434131</v>
      </c>
      <c r="E127" s="85">
        <f t="shared" si="21"/>
        <v>33456.142397237905</v>
      </c>
      <c r="F127" s="86">
        <f t="shared" si="14"/>
        <v>0.87242155463140958</v>
      </c>
      <c r="G127" s="190">
        <f t="shared" si="15"/>
        <v>2935.4056491882102</v>
      </c>
      <c r="H127" s="190">
        <f t="shared" si="16"/>
        <v>125829.09855810182</v>
      </c>
      <c r="I127" s="190">
        <f t="shared" si="17"/>
        <v>370.12298192048399</v>
      </c>
      <c r="J127" s="87">
        <f t="shared" si="18"/>
        <v>15865.691743003466</v>
      </c>
      <c r="K127" s="190">
        <f t="shared" si="22"/>
        <v>-145.34388171128774</v>
      </c>
      <c r="L127" s="87">
        <f t="shared" si="19"/>
        <v>-6230.3108334360595</v>
      </c>
      <c r="M127" s="88">
        <f t="shared" si="23"/>
        <v>119598.78772466576</v>
      </c>
      <c r="N127" s="88">
        <f t="shared" si="24"/>
        <v>1553729.7877246658</v>
      </c>
      <c r="O127" s="88">
        <f t="shared" si="25"/>
        <v>36246.204164714829</v>
      </c>
      <c r="P127" s="89">
        <f t="shared" si="20"/>
        <v>0.94517680524574244</v>
      </c>
      <c r="Q127" s="197">
        <v>6859.4333277854748</v>
      </c>
      <c r="R127" s="92">
        <f t="shared" si="26"/>
        <v>-4.4099979736504077E-2</v>
      </c>
      <c r="S127" s="92">
        <f t="shared" si="26"/>
        <v>-7.3111922216856987E-2</v>
      </c>
      <c r="T127" s="91">
        <v>42866</v>
      </c>
      <c r="U127" s="193">
        <v>1500293.932</v>
      </c>
      <c r="V127" s="193">
        <v>36095.126476602913</v>
      </c>
      <c r="W127" s="199"/>
      <c r="X127" s="88">
        <v>0</v>
      </c>
      <c r="Y127" s="88">
        <f t="shared" si="27"/>
        <v>0</v>
      </c>
      <c r="Z127" s="1"/>
    </row>
    <row r="128" spans="2:27" x14ac:dyDescent="0.25">
      <c r="B128" s="85">
        <v>3034</v>
      </c>
      <c r="C128" s="85" t="s">
        <v>145</v>
      </c>
      <c r="D128" s="1">
        <v>736578</v>
      </c>
      <c r="E128" s="85">
        <f t="shared" si="21"/>
        <v>30333.072519869871</v>
      </c>
      <c r="F128" s="86">
        <f t="shared" si="14"/>
        <v>0.79098259357949552</v>
      </c>
      <c r="G128" s="190">
        <f t="shared" si="15"/>
        <v>4809.2475756090307</v>
      </c>
      <c r="H128" s="190">
        <f t="shared" si="16"/>
        <v>116782.95887851409</v>
      </c>
      <c r="I128" s="190">
        <f t="shared" si="17"/>
        <v>1463.1974389992959</v>
      </c>
      <c r="J128" s="87">
        <f t="shared" si="18"/>
        <v>35530.823411219899</v>
      </c>
      <c r="K128" s="190">
        <f t="shared" si="22"/>
        <v>947.73057536752412</v>
      </c>
      <c r="L128" s="87">
        <f t="shared" si="19"/>
        <v>23013.741561649585</v>
      </c>
      <c r="M128" s="88">
        <f t="shared" si="23"/>
        <v>139796.70044016367</v>
      </c>
      <c r="N128" s="88">
        <f t="shared" si="24"/>
        <v>876374.70044016372</v>
      </c>
      <c r="O128" s="88">
        <f t="shared" si="25"/>
        <v>36090.050670846424</v>
      </c>
      <c r="P128" s="89">
        <f t="shared" si="20"/>
        <v>0.94110485719314663</v>
      </c>
      <c r="Q128" s="197">
        <v>5381.6998541645007</v>
      </c>
      <c r="R128" s="92">
        <f t="shared" si="26"/>
        <v>-5.6247227315103891E-2</v>
      </c>
      <c r="S128" s="93">
        <f t="shared" si="26"/>
        <v>-7.1210156833025173E-2</v>
      </c>
      <c r="T128" s="91">
        <v>24283</v>
      </c>
      <c r="U128" s="193">
        <v>780477.70700000005</v>
      </c>
      <c r="V128" s="193">
        <v>32658.703950121351</v>
      </c>
      <c r="W128" s="199"/>
      <c r="X128" s="88">
        <v>0</v>
      </c>
      <c r="Y128" s="88">
        <f t="shared" si="27"/>
        <v>0</v>
      </c>
      <c r="Z128" s="1"/>
    </row>
    <row r="129" spans="2:25" x14ac:dyDescent="0.25">
      <c r="B129" s="85">
        <v>3035</v>
      </c>
      <c r="C129" s="85" t="s">
        <v>146</v>
      </c>
      <c r="D129" s="1">
        <v>801107</v>
      </c>
      <c r="E129" s="85">
        <f t="shared" si="21"/>
        <v>29303.789596898092</v>
      </c>
      <c r="F129" s="86">
        <f t="shared" si="14"/>
        <v>0.76414242183606296</v>
      </c>
      <c r="G129" s="190">
        <f t="shared" si="15"/>
        <v>5426.8173293920981</v>
      </c>
      <c r="H129" s="190">
        <f t="shared" si="16"/>
        <v>148358.33215092117</v>
      </c>
      <c r="I129" s="190">
        <f t="shared" si="17"/>
        <v>1823.4464620394185</v>
      </c>
      <c r="J129" s="87">
        <f t="shared" si="18"/>
        <v>49849.379379233622</v>
      </c>
      <c r="K129" s="190">
        <f t="shared" si="22"/>
        <v>1307.9795984076468</v>
      </c>
      <c r="L129" s="87">
        <f t="shared" si="19"/>
        <v>35757.546261268253</v>
      </c>
      <c r="M129" s="88">
        <f t="shared" si="23"/>
        <v>184115.87841218943</v>
      </c>
      <c r="N129" s="88">
        <f t="shared" si="24"/>
        <v>985222.87841218943</v>
      </c>
      <c r="O129" s="88">
        <f t="shared" si="25"/>
        <v>36038.586524697836</v>
      </c>
      <c r="P129" s="89">
        <f t="shared" si="20"/>
        <v>0.93976284860597503</v>
      </c>
      <c r="Q129" s="197">
        <v>8482.5330195260176</v>
      </c>
      <c r="R129" s="89">
        <f t="shared" si="26"/>
        <v>-5.4372598787970232E-2</v>
      </c>
      <c r="S129" s="89">
        <f t="shared" si="26"/>
        <v>-7.5887714873780474E-2</v>
      </c>
      <c r="T129" s="91">
        <v>27338</v>
      </c>
      <c r="U129" s="193">
        <v>847169.82499999995</v>
      </c>
      <c r="V129" s="193">
        <v>31710.204559065725</v>
      </c>
      <c r="W129" s="199"/>
      <c r="X129" s="88">
        <v>0</v>
      </c>
      <c r="Y129" s="88">
        <f t="shared" si="27"/>
        <v>0</v>
      </c>
    </row>
    <row r="130" spans="2:25" x14ac:dyDescent="0.25">
      <c r="B130" s="85">
        <v>3036</v>
      </c>
      <c r="C130" s="85" t="s">
        <v>147</v>
      </c>
      <c r="D130" s="1">
        <v>476698</v>
      </c>
      <c r="E130" s="85">
        <f t="shared" si="21"/>
        <v>30695.299420476498</v>
      </c>
      <c r="F130" s="86">
        <f t="shared" si="14"/>
        <v>0.80042822995933838</v>
      </c>
      <c r="G130" s="190">
        <f t="shared" si="15"/>
        <v>4591.9114352450542</v>
      </c>
      <c r="H130" s="190">
        <f t="shared" si="16"/>
        <v>71312.384589355686</v>
      </c>
      <c r="I130" s="190">
        <f t="shared" si="17"/>
        <v>1336.4180237869764</v>
      </c>
      <c r="J130" s="87">
        <f t="shared" si="18"/>
        <v>20754.571909411745</v>
      </c>
      <c r="K130" s="190">
        <f t="shared" si="22"/>
        <v>820.95116015520466</v>
      </c>
      <c r="L130" s="87">
        <f t="shared" si="19"/>
        <v>12749.371517210329</v>
      </c>
      <c r="M130" s="88">
        <f t="shared" si="23"/>
        <v>84061.756106566012</v>
      </c>
      <c r="N130" s="88">
        <f t="shared" si="24"/>
        <v>560759.75610656606</v>
      </c>
      <c r="O130" s="88">
        <f t="shared" si="25"/>
        <v>36108.162015876755</v>
      </c>
      <c r="P130" s="89">
        <f t="shared" si="20"/>
        <v>0.9415771390121388</v>
      </c>
      <c r="Q130" s="197">
        <v>3894.0444543580088</v>
      </c>
      <c r="R130" s="89">
        <f t="shared" si="26"/>
        <v>-1.6455143801277952E-2</v>
      </c>
      <c r="S130" s="89">
        <f t="shared" si="26"/>
        <v>-4.5334503390886134E-2</v>
      </c>
      <c r="T130" s="91">
        <v>15530</v>
      </c>
      <c r="U130" s="193">
        <v>484673.37</v>
      </c>
      <c r="V130" s="193">
        <v>32152.936844898497</v>
      </c>
      <c r="W130" s="199"/>
      <c r="X130" s="88">
        <v>0</v>
      </c>
      <c r="Y130" s="88">
        <f t="shared" si="27"/>
        <v>0</v>
      </c>
    </row>
    <row r="131" spans="2:25" x14ac:dyDescent="0.25">
      <c r="B131" s="85">
        <v>3037</v>
      </c>
      <c r="C131" s="85" t="s">
        <v>148</v>
      </c>
      <c r="D131" s="1">
        <v>82840</v>
      </c>
      <c r="E131" s="85">
        <f t="shared" si="21"/>
        <v>28138.58695652174</v>
      </c>
      <c r="F131" s="86">
        <f t="shared" si="14"/>
        <v>0.73375792959819863</v>
      </c>
      <c r="G131" s="190">
        <f t="shared" si="15"/>
        <v>6125.9389136179097</v>
      </c>
      <c r="H131" s="190">
        <f t="shared" si="16"/>
        <v>18034.764161691124</v>
      </c>
      <c r="I131" s="190">
        <f t="shared" si="17"/>
        <v>2231.2673861711419</v>
      </c>
      <c r="J131" s="87">
        <f t="shared" si="18"/>
        <v>6568.8511848878416</v>
      </c>
      <c r="K131" s="190">
        <f t="shared" si="22"/>
        <v>1715.8005225393701</v>
      </c>
      <c r="L131" s="87">
        <f t="shared" si="19"/>
        <v>5051.3167383559057</v>
      </c>
      <c r="M131" s="88">
        <f t="shared" si="23"/>
        <v>23086.080900047029</v>
      </c>
      <c r="N131" s="88">
        <f t="shared" si="24"/>
        <v>105926.08090004703</v>
      </c>
      <c r="O131" s="88">
        <f t="shared" si="25"/>
        <v>35980.326392679017</v>
      </c>
      <c r="P131" s="89">
        <f t="shared" si="20"/>
        <v>0.93824362399408179</v>
      </c>
      <c r="Q131" s="197">
        <v>836.63305689826302</v>
      </c>
      <c r="R131" s="89">
        <f t="shared" si="26"/>
        <v>3.3943046375117902E-3</v>
      </c>
      <c r="S131" s="89">
        <f t="shared" si="26"/>
        <v>-9.8979432839769541E-3</v>
      </c>
      <c r="T131" s="91">
        <v>2944</v>
      </c>
      <c r="U131" s="193">
        <v>82559.767000000007</v>
      </c>
      <c r="V131" s="193">
        <v>28419.885370051637</v>
      </c>
      <c r="W131" s="199"/>
      <c r="X131" s="88">
        <v>0</v>
      </c>
      <c r="Y131" s="88">
        <f t="shared" si="27"/>
        <v>0</v>
      </c>
    </row>
    <row r="132" spans="2:25" x14ac:dyDescent="0.25">
      <c r="B132" s="85">
        <v>3038</v>
      </c>
      <c r="C132" s="85" t="s">
        <v>149</v>
      </c>
      <c r="D132" s="1">
        <v>291249</v>
      </c>
      <c r="E132" s="85">
        <f t="shared" si="21"/>
        <v>42283.536585365851</v>
      </c>
      <c r="F132" s="86">
        <f t="shared" si="14"/>
        <v>1.1026097475650531</v>
      </c>
      <c r="G132" s="190">
        <f t="shared" si="15"/>
        <v>-2361.030863688557</v>
      </c>
      <c r="H132" s="190">
        <f t="shared" si="16"/>
        <v>-16262.78058908678</v>
      </c>
      <c r="I132" s="190">
        <f t="shared" si="17"/>
        <v>0</v>
      </c>
      <c r="J132" s="87">
        <f t="shared" si="18"/>
        <v>0</v>
      </c>
      <c r="K132" s="190">
        <f t="shared" si="22"/>
        <v>-515.46686363177173</v>
      </c>
      <c r="L132" s="87">
        <f t="shared" si="19"/>
        <v>-3550.5357566956436</v>
      </c>
      <c r="M132" s="88">
        <f t="shared" si="23"/>
        <v>-19813.316345782423</v>
      </c>
      <c r="N132" s="88">
        <f t="shared" si="24"/>
        <v>271435.68365421757</v>
      </c>
      <c r="O132" s="88">
        <f t="shared" si="25"/>
        <v>39407.038858045526</v>
      </c>
      <c r="P132" s="89">
        <f t="shared" si="20"/>
        <v>1.0276005432949959</v>
      </c>
      <c r="Q132" s="197">
        <v>-2409.2962779303562</v>
      </c>
      <c r="R132" s="89">
        <f t="shared" si="26"/>
        <v>-7.668171819593976E-2</v>
      </c>
      <c r="S132" s="89">
        <f t="shared" si="26"/>
        <v>-8.0569091914336644E-2</v>
      </c>
      <c r="T132" s="91">
        <v>6888</v>
      </c>
      <c r="U132" s="193">
        <v>315437.272</v>
      </c>
      <c r="V132" s="193">
        <v>45988.813529669045</v>
      </c>
      <c r="W132" s="199"/>
      <c r="X132" s="88">
        <v>0</v>
      </c>
      <c r="Y132" s="88">
        <f t="shared" si="27"/>
        <v>0</v>
      </c>
    </row>
    <row r="133" spans="2:25" x14ac:dyDescent="0.25">
      <c r="B133" s="85">
        <v>3039</v>
      </c>
      <c r="C133" s="85" t="s">
        <v>150</v>
      </c>
      <c r="D133" s="1">
        <v>48039</v>
      </c>
      <c r="E133" s="85">
        <f t="shared" si="21"/>
        <v>43791.248860528714</v>
      </c>
      <c r="F133" s="86">
        <f t="shared" si="14"/>
        <v>1.1419257174523358</v>
      </c>
      <c r="G133" s="190">
        <f t="shared" si="15"/>
        <v>-3265.6582287862752</v>
      </c>
      <c r="H133" s="190">
        <f t="shared" si="16"/>
        <v>-3582.4270769785439</v>
      </c>
      <c r="I133" s="190">
        <f t="shared" si="17"/>
        <v>0</v>
      </c>
      <c r="J133" s="87">
        <f t="shared" si="18"/>
        <v>0</v>
      </c>
      <c r="K133" s="190">
        <f t="shared" si="22"/>
        <v>-515.46686363177173</v>
      </c>
      <c r="L133" s="87">
        <f t="shared" si="19"/>
        <v>-565.46714940405354</v>
      </c>
      <c r="M133" s="88">
        <f t="shared" si="23"/>
        <v>-4147.8942263825975</v>
      </c>
      <c r="N133" s="88">
        <f t="shared" si="24"/>
        <v>43891.105773617404</v>
      </c>
      <c r="O133" s="88">
        <f t="shared" si="25"/>
        <v>40010.123768110665</v>
      </c>
      <c r="P133" s="89">
        <f t="shared" si="20"/>
        <v>1.0433269312499087</v>
      </c>
      <c r="Q133" s="197">
        <v>-58.505809652965581</v>
      </c>
      <c r="R133" s="89">
        <f t="shared" si="26"/>
        <v>1.3446119323486631E-2</v>
      </c>
      <c r="S133" s="89">
        <f t="shared" si="26"/>
        <v>-2.350724874664958E-2</v>
      </c>
      <c r="T133" s="91">
        <v>1097</v>
      </c>
      <c r="U133" s="193">
        <v>47401.631999999998</v>
      </c>
      <c r="V133" s="193">
        <v>44845.44181646168</v>
      </c>
      <c r="W133" s="199"/>
      <c r="X133" s="88">
        <v>0</v>
      </c>
      <c r="Y133" s="88">
        <f t="shared" si="27"/>
        <v>0</v>
      </c>
    </row>
    <row r="134" spans="2:25" x14ac:dyDescent="0.25">
      <c r="B134" s="85">
        <v>3040</v>
      </c>
      <c r="C134" s="85" t="s">
        <v>151</v>
      </c>
      <c r="D134" s="1">
        <v>137313</v>
      </c>
      <c r="E134" s="85">
        <f t="shared" si="21"/>
        <v>41622.612913003941</v>
      </c>
      <c r="F134" s="86">
        <f t="shared" si="14"/>
        <v>1.0853751228767543</v>
      </c>
      <c r="G134" s="190">
        <f t="shared" si="15"/>
        <v>-1964.4766602714108</v>
      </c>
      <c r="H134" s="190">
        <f t="shared" si="16"/>
        <v>-6480.8085022353835</v>
      </c>
      <c r="I134" s="190">
        <f t="shared" si="17"/>
        <v>0</v>
      </c>
      <c r="J134" s="87">
        <f t="shared" si="18"/>
        <v>0</v>
      </c>
      <c r="K134" s="190">
        <f t="shared" si="22"/>
        <v>-515.46686363177173</v>
      </c>
      <c r="L134" s="87">
        <f t="shared" si="19"/>
        <v>-1700.5251831212149</v>
      </c>
      <c r="M134" s="88">
        <f t="shared" si="23"/>
        <v>-8181.3336853565979</v>
      </c>
      <c r="N134" s="88">
        <f t="shared" si="24"/>
        <v>129131.6663146434</v>
      </c>
      <c r="O134" s="88">
        <f t="shared" si="25"/>
        <v>39142.66938910076</v>
      </c>
      <c r="P134" s="89">
        <f t="shared" si="20"/>
        <v>1.0207066934196762</v>
      </c>
      <c r="Q134" s="197">
        <v>-607.42230268471849</v>
      </c>
      <c r="R134" s="89">
        <f t="shared" si="26"/>
        <v>-2.7798204118918916E-2</v>
      </c>
      <c r="S134" s="89">
        <f t="shared" si="26"/>
        <v>-3.5460297690579526E-2</v>
      </c>
      <c r="T134" s="91">
        <v>3299</v>
      </c>
      <c r="U134" s="193">
        <v>141239.196</v>
      </c>
      <c r="V134" s="193">
        <v>43152.824931255731</v>
      </c>
      <c r="W134" s="199"/>
      <c r="X134" s="88">
        <v>0</v>
      </c>
      <c r="Y134" s="88">
        <f t="shared" si="27"/>
        <v>0</v>
      </c>
    </row>
    <row r="135" spans="2:25" x14ac:dyDescent="0.25">
      <c r="B135" s="85">
        <v>3041</v>
      </c>
      <c r="C135" s="85" t="s">
        <v>152</v>
      </c>
      <c r="D135" s="1">
        <v>189981</v>
      </c>
      <c r="E135" s="85">
        <f t="shared" si="21"/>
        <v>39853.366897419764</v>
      </c>
      <c r="F135" s="86">
        <f t="shared" ref="F135:F198" si="28">E135/E$364</f>
        <v>1.0392392491972828</v>
      </c>
      <c r="G135" s="190">
        <f t="shared" ref="G135:G198" si="29">($E$364+$Y$364-E135-Y135)*0.6</f>
        <v>-902.92905092090507</v>
      </c>
      <c r="H135" s="190">
        <f t="shared" ref="H135:H198" si="30">G135*T135/1000</f>
        <v>-4304.2627857399548</v>
      </c>
      <c r="I135" s="190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0">
        <f t="shared" si="22"/>
        <v>-515.46686363177173</v>
      </c>
      <c r="L135" s="87">
        <f t="shared" ref="L135:L198" si="33">K135*T135/1000</f>
        <v>-2457.2305389326561</v>
      </c>
      <c r="M135" s="88">
        <f t="shared" si="23"/>
        <v>-6761.4933246726105</v>
      </c>
      <c r="N135" s="88">
        <f t="shared" si="24"/>
        <v>183219.5066753274</v>
      </c>
      <c r="O135" s="88">
        <f t="shared" si="25"/>
        <v>38434.970982867082</v>
      </c>
      <c r="P135" s="89">
        <f t="shared" ref="P135:P198" si="34">O135/O$364</f>
        <v>1.0022523439478876</v>
      </c>
      <c r="Q135" s="197">
        <v>-1053.1666313725655</v>
      </c>
      <c r="R135" s="89">
        <f t="shared" si="26"/>
        <v>2.5090249473052207E-2</v>
      </c>
      <c r="S135" s="89">
        <f t="shared" si="26"/>
        <v>3.5863633922246776E-3</v>
      </c>
      <c r="T135" s="91">
        <v>4767</v>
      </c>
      <c r="U135" s="193">
        <v>185330.99900000001</v>
      </c>
      <c r="V135" s="193">
        <v>39710.9490036426</v>
      </c>
      <c r="W135" s="199"/>
      <c r="X135" s="88">
        <v>0</v>
      </c>
      <c r="Y135" s="88">
        <f t="shared" si="27"/>
        <v>0</v>
      </c>
    </row>
    <row r="136" spans="2:25" x14ac:dyDescent="0.25">
      <c r="B136" s="85">
        <v>3042</v>
      </c>
      <c r="C136" s="85" t="s">
        <v>153</v>
      </c>
      <c r="D136" s="1">
        <v>144297</v>
      </c>
      <c r="E136" s="85">
        <f t="shared" ref="E136:E199" si="35">D136/T136*1000</f>
        <v>54554.631379962193</v>
      </c>
      <c r="F136" s="86">
        <f t="shared" si="28"/>
        <v>1.4225978523088618</v>
      </c>
      <c r="G136" s="190">
        <f t="shared" si="29"/>
        <v>-9723.6877404463612</v>
      </c>
      <c r="H136" s="190">
        <f t="shared" si="30"/>
        <v>-25719.154073480626</v>
      </c>
      <c r="I136" s="190">
        <f t="shared" si="31"/>
        <v>0</v>
      </c>
      <c r="J136" s="87">
        <f t="shared" si="32"/>
        <v>0</v>
      </c>
      <c r="K136" s="190">
        <f t="shared" ref="K136:K199" si="36">I136+J$366</f>
        <v>-515.46686363177173</v>
      </c>
      <c r="L136" s="87">
        <f t="shared" si="33"/>
        <v>-1363.4098543060361</v>
      </c>
      <c r="M136" s="88">
        <f t="shared" ref="M136:M199" si="37">+H136+L136</f>
        <v>-27082.563927786661</v>
      </c>
      <c r="N136" s="88">
        <f t="shared" ref="N136:N199" si="38">D136+M136</f>
        <v>117214.43607221334</v>
      </c>
      <c r="O136" s="88">
        <f t="shared" ref="O136:O199" si="39">N136/T136*1000</f>
        <v>44315.476775884068</v>
      </c>
      <c r="P136" s="89">
        <f t="shared" si="34"/>
        <v>1.1555957851925194</v>
      </c>
      <c r="Q136" s="197">
        <v>-1762.0988755989893</v>
      </c>
      <c r="R136" s="89">
        <f t="shared" ref="R136:S199" si="40">(D136-U136)/U136</f>
        <v>9.2458816531490962E-2</v>
      </c>
      <c r="S136" s="89">
        <f t="shared" si="40"/>
        <v>7.8415867661142905E-2</v>
      </c>
      <c r="T136" s="91">
        <v>2645</v>
      </c>
      <c r="U136" s="193">
        <v>132084.61300000001</v>
      </c>
      <c r="V136" s="193">
        <v>50587.749138261206</v>
      </c>
      <c r="W136" s="199"/>
      <c r="X136" s="88">
        <v>0</v>
      </c>
      <c r="Y136" s="88">
        <f t="shared" ref="Y136:Y199" si="41">X136*1000/T136</f>
        <v>0</v>
      </c>
    </row>
    <row r="137" spans="2:25" x14ac:dyDescent="0.25">
      <c r="B137" s="85">
        <v>3043</v>
      </c>
      <c r="C137" s="85" t="s">
        <v>154</v>
      </c>
      <c r="D137" s="1">
        <v>181741</v>
      </c>
      <c r="E137" s="85">
        <f t="shared" si="35"/>
        <v>37379.884821061292</v>
      </c>
      <c r="F137" s="86">
        <f t="shared" si="28"/>
        <v>0.9747393121517095</v>
      </c>
      <c r="G137" s="190">
        <f t="shared" si="29"/>
        <v>581.16019489417806</v>
      </c>
      <c r="H137" s="190">
        <f t="shared" si="30"/>
        <v>2825.6008675754938</v>
      </c>
      <c r="I137" s="190">
        <f t="shared" si="31"/>
        <v>0</v>
      </c>
      <c r="J137" s="87">
        <f t="shared" si="32"/>
        <v>0</v>
      </c>
      <c r="K137" s="190">
        <f t="shared" si="36"/>
        <v>-515.46686363177173</v>
      </c>
      <c r="L137" s="87">
        <f t="shared" si="33"/>
        <v>-2506.1998909776744</v>
      </c>
      <c r="M137" s="88">
        <f t="shared" si="37"/>
        <v>319.40097659781941</v>
      </c>
      <c r="N137" s="88">
        <f t="shared" si="38"/>
        <v>182060.40097659783</v>
      </c>
      <c r="O137" s="88">
        <f t="shared" si="39"/>
        <v>37445.578152323695</v>
      </c>
      <c r="P137" s="89">
        <f t="shared" si="34"/>
        <v>0.97645236912965827</v>
      </c>
      <c r="Q137" s="197">
        <v>81.512993133334021</v>
      </c>
      <c r="R137" s="89">
        <f t="shared" si="40"/>
        <v>2.1985782576864493E-2</v>
      </c>
      <c r="S137" s="89">
        <f t="shared" si="40"/>
        <v>-2.2576328880621267E-2</v>
      </c>
      <c r="T137" s="91">
        <v>4862</v>
      </c>
      <c r="U137" s="193">
        <v>177831.24100000001</v>
      </c>
      <c r="V137" s="193">
        <v>38243.277634408609</v>
      </c>
      <c r="W137" s="199"/>
      <c r="X137" s="88">
        <v>0</v>
      </c>
      <c r="Y137" s="88">
        <f t="shared" si="41"/>
        <v>0</v>
      </c>
    </row>
    <row r="138" spans="2:25" x14ac:dyDescent="0.25">
      <c r="B138" s="85">
        <v>3044</v>
      </c>
      <c r="C138" s="85" t="s">
        <v>155</v>
      </c>
      <c r="D138" s="1">
        <v>260170</v>
      </c>
      <c r="E138" s="85">
        <f t="shared" si="35"/>
        <v>57738.570794496227</v>
      </c>
      <c r="F138" s="86">
        <f t="shared" si="28"/>
        <v>1.5056240823176545</v>
      </c>
      <c r="G138" s="190">
        <f t="shared" si="29"/>
        <v>-11634.051389166782</v>
      </c>
      <c r="H138" s="190">
        <f t="shared" si="30"/>
        <v>-52423.035559585522</v>
      </c>
      <c r="I138" s="190">
        <f t="shared" si="31"/>
        <v>0</v>
      </c>
      <c r="J138" s="87">
        <f t="shared" si="32"/>
        <v>0</v>
      </c>
      <c r="K138" s="190">
        <f t="shared" si="36"/>
        <v>-515.46686363177173</v>
      </c>
      <c r="L138" s="87">
        <f t="shared" si="33"/>
        <v>-2322.6936875247634</v>
      </c>
      <c r="M138" s="88">
        <f t="shared" si="37"/>
        <v>-54745.729247110285</v>
      </c>
      <c r="N138" s="88">
        <f t="shared" si="38"/>
        <v>205424.27075288972</v>
      </c>
      <c r="O138" s="88">
        <f t="shared" si="39"/>
        <v>45589.052541697674</v>
      </c>
      <c r="P138" s="89">
        <f t="shared" si="34"/>
        <v>1.1888062771960364</v>
      </c>
      <c r="Q138" s="197">
        <v>-2598.1201260676971</v>
      </c>
      <c r="R138" s="89">
        <f t="shared" si="40"/>
        <v>1.1338282162402953E-3</v>
      </c>
      <c r="S138" s="89">
        <f t="shared" si="40"/>
        <v>6.8947232266904383E-4</v>
      </c>
      <c r="T138" s="91">
        <v>4506</v>
      </c>
      <c r="U138" s="193">
        <v>259875.34599999999</v>
      </c>
      <c r="V138" s="193">
        <v>57698.789076376546</v>
      </c>
      <c r="W138" s="199"/>
      <c r="X138" s="88">
        <v>0</v>
      </c>
      <c r="Y138" s="88">
        <f t="shared" si="41"/>
        <v>0</v>
      </c>
    </row>
    <row r="139" spans="2:25" x14ac:dyDescent="0.25">
      <c r="B139" s="85">
        <v>3045</v>
      </c>
      <c r="C139" s="85" t="s">
        <v>156</v>
      </c>
      <c r="D139" s="1">
        <v>129916</v>
      </c>
      <c r="E139" s="85">
        <f t="shared" si="35"/>
        <v>37342.914630640989</v>
      </c>
      <c r="F139" s="86">
        <f t="shared" si="28"/>
        <v>0.97377525626569195</v>
      </c>
      <c r="G139" s="190">
        <f t="shared" si="29"/>
        <v>603.34230914635987</v>
      </c>
      <c r="H139" s="190">
        <f t="shared" si="30"/>
        <v>2099.0278935201864</v>
      </c>
      <c r="I139" s="190">
        <f t="shared" si="31"/>
        <v>0</v>
      </c>
      <c r="J139" s="87">
        <f t="shared" si="32"/>
        <v>0</v>
      </c>
      <c r="K139" s="190">
        <f t="shared" si="36"/>
        <v>-515.46686363177173</v>
      </c>
      <c r="L139" s="87">
        <f t="shared" si="33"/>
        <v>-1793.309218574934</v>
      </c>
      <c r="M139" s="88">
        <f t="shared" si="37"/>
        <v>305.71867494525236</v>
      </c>
      <c r="N139" s="88">
        <f t="shared" si="38"/>
        <v>130221.71867494525</v>
      </c>
      <c r="O139" s="88">
        <f t="shared" si="39"/>
        <v>37430.790076155572</v>
      </c>
      <c r="P139" s="89">
        <f t="shared" si="34"/>
        <v>0.97606674677525118</v>
      </c>
      <c r="Q139" s="197">
        <v>-902.28196151566135</v>
      </c>
      <c r="R139" s="89">
        <f t="shared" si="40"/>
        <v>-8.2065976716358652E-2</v>
      </c>
      <c r="S139" s="89">
        <f t="shared" si="40"/>
        <v>-7.8635927189860413E-2</v>
      </c>
      <c r="T139" s="91">
        <v>3479</v>
      </c>
      <c r="U139" s="193">
        <v>141530.86900000001</v>
      </c>
      <c r="V139" s="193">
        <v>40530.031214203897</v>
      </c>
      <c r="W139" s="199"/>
      <c r="X139" s="88">
        <v>0</v>
      </c>
      <c r="Y139" s="88">
        <f t="shared" si="41"/>
        <v>0</v>
      </c>
    </row>
    <row r="140" spans="2:25" x14ac:dyDescent="0.25">
      <c r="B140" s="85">
        <v>3046</v>
      </c>
      <c r="C140" s="85" t="s">
        <v>157</v>
      </c>
      <c r="D140" s="1">
        <v>88422</v>
      </c>
      <c r="E140" s="85">
        <f t="shared" si="35"/>
        <v>39991.858887381277</v>
      </c>
      <c r="F140" s="86">
        <f t="shared" si="28"/>
        <v>1.0428506457459834</v>
      </c>
      <c r="G140" s="190">
        <f t="shared" si="29"/>
        <v>-986.02424489781254</v>
      </c>
      <c r="H140" s="190">
        <f t="shared" si="30"/>
        <v>-2180.0996054690636</v>
      </c>
      <c r="I140" s="190">
        <f t="shared" si="31"/>
        <v>0</v>
      </c>
      <c r="J140" s="87">
        <f t="shared" si="32"/>
        <v>0</v>
      </c>
      <c r="K140" s="190">
        <f t="shared" si="36"/>
        <v>-515.46686363177173</v>
      </c>
      <c r="L140" s="87">
        <f t="shared" si="33"/>
        <v>-1139.6972354898473</v>
      </c>
      <c r="M140" s="88">
        <f t="shared" si="37"/>
        <v>-3319.7968409589112</v>
      </c>
      <c r="N140" s="88">
        <f t="shared" si="38"/>
        <v>85102.203159041092</v>
      </c>
      <c r="O140" s="88">
        <f t="shared" si="39"/>
        <v>38490.367778851694</v>
      </c>
      <c r="P140" s="89">
        <f t="shared" si="34"/>
        <v>1.0036969025673681</v>
      </c>
      <c r="Q140" s="197">
        <v>-557.95947597330724</v>
      </c>
      <c r="R140" s="89">
        <f t="shared" si="40"/>
        <v>-0.27325258844279782</v>
      </c>
      <c r="S140" s="89">
        <f t="shared" si="40"/>
        <v>-0.28048390597073014</v>
      </c>
      <c r="T140" s="91">
        <v>2211</v>
      </c>
      <c r="U140" s="193">
        <v>121668.132</v>
      </c>
      <c r="V140" s="193">
        <v>55581.604385564184</v>
      </c>
      <c r="W140" s="199"/>
      <c r="X140" s="88">
        <v>0</v>
      </c>
      <c r="Y140" s="88">
        <f t="shared" si="41"/>
        <v>0</v>
      </c>
    </row>
    <row r="141" spans="2:25" x14ac:dyDescent="0.25">
      <c r="B141" s="85">
        <v>3047</v>
      </c>
      <c r="C141" s="85" t="s">
        <v>158</v>
      </c>
      <c r="D141" s="1">
        <v>440002</v>
      </c>
      <c r="E141" s="85">
        <f t="shared" si="35"/>
        <v>30288.566118262544</v>
      </c>
      <c r="F141" s="86">
        <f t="shared" si="28"/>
        <v>0.78982201912891215</v>
      </c>
      <c r="G141" s="190">
        <f t="shared" si="29"/>
        <v>4835.9514165734263</v>
      </c>
      <c r="H141" s="190">
        <f t="shared" si="30"/>
        <v>70251.866228562169</v>
      </c>
      <c r="I141" s="190">
        <f t="shared" si="31"/>
        <v>1478.7746795618602</v>
      </c>
      <c r="J141" s="87">
        <f t="shared" si="32"/>
        <v>21482.159769995145</v>
      </c>
      <c r="K141" s="190">
        <f t="shared" si="36"/>
        <v>963.30781593008851</v>
      </c>
      <c r="L141" s="87">
        <f t="shared" si="33"/>
        <v>13993.972642016395</v>
      </c>
      <c r="M141" s="88">
        <f t="shared" si="37"/>
        <v>84245.838870578562</v>
      </c>
      <c r="N141" s="88">
        <f t="shared" si="38"/>
        <v>524247.83887057856</v>
      </c>
      <c r="O141" s="88">
        <f t="shared" si="39"/>
        <v>36087.825350766063</v>
      </c>
      <c r="P141" s="89">
        <f t="shared" si="34"/>
        <v>0.9410468284706176</v>
      </c>
      <c r="Q141" s="197">
        <v>3882.3051859922416</v>
      </c>
      <c r="R141" s="89">
        <f t="shared" si="40"/>
        <v>-7.7452661202867132E-2</v>
      </c>
      <c r="S141" s="89">
        <f t="shared" si="40"/>
        <v>-9.3583109613032442E-2</v>
      </c>
      <c r="T141" s="91">
        <v>14527</v>
      </c>
      <c r="U141" s="193">
        <v>476942.46299999999</v>
      </c>
      <c r="V141" s="193">
        <v>33415.712394030685</v>
      </c>
      <c r="W141" s="199"/>
      <c r="X141" s="88">
        <v>0</v>
      </c>
      <c r="Y141" s="88">
        <f t="shared" si="41"/>
        <v>0</v>
      </c>
    </row>
    <row r="142" spans="2:25" x14ac:dyDescent="0.25">
      <c r="B142" s="85">
        <v>3048</v>
      </c>
      <c r="C142" s="85" t="s">
        <v>159</v>
      </c>
      <c r="D142" s="1">
        <v>707649</v>
      </c>
      <c r="E142" s="85">
        <f t="shared" si="35"/>
        <v>34527.884849963404</v>
      </c>
      <c r="F142" s="86">
        <f t="shared" si="28"/>
        <v>0.90036892542118874</v>
      </c>
      <c r="G142" s="190">
        <f t="shared" si="29"/>
        <v>2292.360177552911</v>
      </c>
      <c r="H142" s="190">
        <f t="shared" si="30"/>
        <v>46981.92183894691</v>
      </c>
      <c r="I142" s="190">
        <f t="shared" si="31"/>
        <v>0</v>
      </c>
      <c r="J142" s="87">
        <f t="shared" si="32"/>
        <v>0</v>
      </c>
      <c r="K142" s="190">
        <f t="shared" si="36"/>
        <v>-515.46686363177173</v>
      </c>
      <c r="L142" s="87">
        <f t="shared" si="33"/>
        <v>-10564.493370133161</v>
      </c>
      <c r="M142" s="88">
        <f t="shared" si="37"/>
        <v>36417.428468813749</v>
      </c>
      <c r="N142" s="88">
        <f t="shared" si="38"/>
        <v>744066.42846881377</v>
      </c>
      <c r="O142" s="88">
        <f t="shared" si="39"/>
        <v>36304.778163884548</v>
      </c>
      <c r="P142" s="89">
        <f t="shared" si="34"/>
        <v>0.94670421443745023</v>
      </c>
      <c r="Q142" s="197">
        <v>1656.8516236667201</v>
      </c>
      <c r="R142" s="89">
        <f t="shared" si="40"/>
        <v>-8.2186167856886774E-2</v>
      </c>
      <c r="S142" s="89">
        <f t="shared" si="40"/>
        <v>-0.10238299822022148</v>
      </c>
      <c r="T142" s="91">
        <v>20495</v>
      </c>
      <c r="U142" s="193">
        <v>771015.83700000006</v>
      </c>
      <c r="V142" s="193">
        <v>38466.166284174818</v>
      </c>
      <c r="W142" s="199"/>
      <c r="X142" s="88">
        <v>0</v>
      </c>
      <c r="Y142" s="88">
        <f t="shared" si="41"/>
        <v>0</v>
      </c>
    </row>
    <row r="143" spans="2:25" x14ac:dyDescent="0.25">
      <c r="B143" s="85">
        <v>3049</v>
      </c>
      <c r="C143" s="85" t="s">
        <v>160</v>
      </c>
      <c r="D143" s="1">
        <v>1195993</v>
      </c>
      <c r="E143" s="85">
        <f t="shared" si="35"/>
        <v>42460.787446302413</v>
      </c>
      <c r="F143" s="86">
        <f t="shared" si="28"/>
        <v>1.1072318426596388</v>
      </c>
      <c r="G143" s="190">
        <f t="shared" si="29"/>
        <v>-2467.3813802504942</v>
      </c>
      <c r="H143" s="190">
        <f t="shared" si="30"/>
        <v>-69498.731337515666</v>
      </c>
      <c r="I143" s="190">
        <f t="shared" si="31"/>
        <v>0</v>
      </c>
      <c r="J143" s="87">
        <f t="shared" si="32"/>
        <v>0</v>
      </c>
      <c r="K143" s="190">
        <f t="shared" si="36"/>
        <v>-515.46686363177173</v>
      </c>
      <c r="L143" s="87">
        <f t="shared" si="33"/>
        <v>-14519.155147916113</v>
      </c>
      <c r="M143" s="88">
        <f t="shared" si="37"/>
        <v>-84017.88648543178</v>
      </c>
      <c r="N143" s="88">
        <f t="shared" si="38"/>
        <v>1111975.1135145682</v>
      </c>
      <c r="O143" s="88">
        <f t="shared" si="39"/>
        <v>39477.939202420144</v>
      </c>
      <c r="P143" s="89">
        <f t="shared" si="34"/>
        <v>1.02944938133283</v>
      </c>
      <c r="Q143" s="197">
        <v>-2420.1222793939378</v>
      </c>
      <c r="R143" s="89">
        <f t="shared" si="40"/>
        <v>-1.8675867738111942E-2</v>
      </c>
      <c r="S143" s="89">
        <f t="shared" si="40"/>
        <v>-3.8987294908512729E-2</v>
      </c>
      <c r="T143" s="91">
        <v>28167</v>
      </c>
      <c r="U143" s="193">
        <v>1218754.294</v>
      </c>
      <c r="V143" s="193">
        <v>44183.377827726217</v>
      </c>
      <c r="W143" s="199"/>
      <c r="X143" s="88">
        <v>0</v>
      </c>
      <c r="Y143" s="88">
        <f t="shared" si="41"/>
        <v>0</v>
      </c>
    </row>
    <row r="144" spans="2:25" x14ac:dyDescent="0.25">
      <c r="B144" s="85">
        <v>3050</v>
      </c>
      <c r="C144" s="85" t="s">
        <v>161</v>
      </c>
      <c r="D144" s="1">
        <v>96419</v>
      </c>
      <c r="E144" s="85">
        <f t="shared" si="35"/>
        <v>35227.986846912681</v>
      </c>
      <c r="F144" s="86">
        <f t="shared" si="28"/>
        <v>0.91862518656830383</v>
      </c>
      <c r="G144" s="190">
        <f t="shared" si="29"/>
        <v>1872.2989793833447</v>
      </c>
      <c r="H144" s="190">
        <f t="shared" si="30"/>
        <v>5124.4823065722148</v>
      </c>
      <c r="I144" s="190">
        <f t="shared" si="31"/>
        <v>0</v>
      </c>
      <c r="J144" s="87">
        <f t="shared" si="32"/>
        <v>0</v>
      </c>
      <c r="K144" s="190">
        <f t="shared" si="36"/>
        <v>-515.46686363177173</v>
      </c>
      <c r="L144" s="87">
        <f t="shared" si="33"/>
        <v>-1410.8328057601591</v>
      </c>
      <c r="M144" s="88">
        <f t="shared" si="37"/>
        <v>3713.6495008120555</v>
      </c>
      <c r="N144" s="88">
        <f t="shared" si="38"/>
        <v>100132.64950081205</v>
      </c>
      <c r="O144" s="88">
        <f t="shared" si="39"/>
        <v>36584.818962664249</v>
      </c>
      <c r="P144" s="89">
        <f t="shared" si="34"/>
        <v>0.95400671889629596</v>
      </c>
      <c r="Q144" s="197">
        <v>-46.204923445910936</v>
      </c>
      <c r="R144" s="89">
        <f t="shared" si="40"/>
        <v>-7.5921759874178416E-2</v>
      </c>
      <c r="S144" s="89">
        <f t="shared" si="40"/>
        <v>-8.1661376272475314E-2</v>
      </c>
      <c r="T144" s="91">
        <v>2737</v>
      </c>
      <c r="U144" s="193">
        <v>104340.732</v>
      </c>
      <c r="V144" s="193">
        <v>38360.563235294117</v>
      </c>
      <c r="W144" s="199"/>
      <c r="X144" s="88">
        <v>0</v>
      </c>
      <c r="Y144" s="88">
        <f t="shared" si="41"/>
        <v>0</v>
      </c>
    </row>
    <row r="145" spans="2:25" x14ac:dyDescent="0.25">
      <c r="B145" s="85">
        <v>3051</v>
      </c>
      <c r="C145" s="85" t="s">
        <v>162</v>
      </c>
      <c r="D145" s="1">
        <v>45206</v>
      </c>
      <c r="E145" s="85">
        <f t="shared" si="35"/>
        <v>33093.704245973648</v>
      </c>
      <c r="F145" s="86">
        <f t="shared" si="28"/>
        <v>0.86297040955827631</v>
      </c>
      <c r="G145" s="190">
        <f t="shared" si="29"/>
        <v>3152.8685399467649</v>
      </c>
      <c r="H145" s="190">
        <f t="shared" si="30"/>
        <v>4306.8184255672804</v>
      </c>
      <c r="I145" s="190">
        <f t="shared" si="31"/>
        <v>496.97633486297417</v>
      </c>
      <c r="J145" s="87">
        <f t="shared" si="32"/>
        <v>678.86967342282276</v>
      </c>
      <c r="K145" s="190">
        <f t="shared" si="36"/>
        <v>-18.49052876879756</v>
      </c>
      <c r="L145" s="87">
        <f t="shared" si="33"/>
        <v>-25.258062298177467</v>
      </c>
      <c r="M145" s="88">
        <f t="shared" si="37"/>
        <v>4281.5603632691027</v>
      </c>
      <c r="N145" s="88">
        <f t="shared" si="38"/>
        <v>49487.560363269105</v>
      </c>
      <c r="O145" s="88">
        <f t="shared" si="39"/>
        <v>36228.082257151611</v>
      </c>
      <c r="P145" s="89">
        <f t="shared" si="34"/>
        <v>0.94470424799208563</v>
      </c>
      <c r="Q145" s="197">
        <v>229.20178523200411</v>
      </c>
      <c r="R145" s="89">
        <f t="shared" si="40"/>
        <v>-8.1637557696283988E-2</v>
      </c>
      <c r="S145" s="89">
        <f t="shared" si="40"/>
        <v>-7.8948355815453078E-2</v>
      </c>
      <c r="T145" s="91">
        <v>1366</v>
      </c>
      <c r="U145" s="193">
        <v>49224.574000000001</v>
      </c>
      <c r="V145" s="193">
        <v>35930.345985401458</v>
      </c>
      <c r="W145" s="199"/>
      <c r="X145" s="88">
        <v>0</v>
      </c>
      <c r="Y145" s="88">
        <f t="shared" si="41"/>
        <v>0</v>
      </c>
    </row>
    <row r="146" spans="2:25" x14ac:dyDescent="0.25">
      <c r="B146" s="85">
        <v>3052</v>
      </c>
      <c r="C146" s="85" t="s">
        <v>163</v>
      </c>
      <c r="D146" s="1">
        <v>105109</v>
      </c>
      <c r="E146" s="85">
        <f t="shared" si="35"/>
        <v>42280.370072405465</v>
      </c>
      <c r="F146" s="86">
        <f t="shared" si="28"/>
        <v>1.1025271757572559</v>
      </c>
      <c r="G146" s="190">
        <f t="shared" si="29"/>
        <v>-2359.1309559123256</v>
      </c>
      <c r="H146" s="190">
        <f t="shared" si="30"/>
        <v>-5864.7995563980412</v>
      </c>
      <c r="I146" s="190">
        <f t="shared" si="31"/>
        <v>0</v>
      </c>
      <c r="J146" s="87">
        <f t="shared" si="32"/>
        <v>0</v>
      </c>
      <c r="K146" s="190">
        <f t="shared" si="36"/>
        <v>-515.46686363177173</v>
      </c>
      <c r="L146" s="87">
        <f t="shared" si="33"/>
        <v>-1281.4506229885844</v>
      </c>
      <c r="M146" s="88">
        <f t="shared" si="37"/>
        <v>-7146.2501793866259</v>
      </c>
      <c r="N146" s="88">
        <f t="shared" si="38"/>
        <v>97962.749820613375</v>
      </c>
      <c r="O146" s="88">
        <f t="shared" si="39"/>
        <v>39405.772252861374</v>
      </c>
      <c r="P146" s="89">
        <f t="shared" si="34"/>
        <v>1.027567514571877</v>
      </c>
      <c r="Q146" s="197">
        <v>-54.139510298325149</v>
      </c>
      <c r="R146" s="89">
        <f t="shared" si="40"/>
        <v>-4.4128212263576078E-2</v>
      </c>
      <c r="S146" s="89">
        <f t="shared" si="40"/>
        <v>-5.6047771965840508E-2</v>
      </c>
      <c r="T146" s="91">
        <v>2486</v>
      </c>
      <c r="U146" s="193">
        <v>109961.4</v>
      </c>
      <c r="V146" s="193">
        <v>44790.794297352339</v>
      </c>
      <c r="W146" s="199"/>
      <c r="X146" s="88">
        <v>0</v>
      </c>
      <c r="Y146" s="88">
        <f t="shared" si="41"/>
        <v>0</v>
      </c>
    </row>
    <row r="147" spans="2:25" x14ac:dyDescent="0.25">
      <c r="B147" s="85">
        <v>3053</v>
      </c>
      <c r="C147" s="85" t="s">
        <v>164</v>
      </c>
      <c r="D147" s="1">
        <v>215084</v>
      </c>
      <c r="E147" s="85">
        <f t="shared" si="35"/>
        <v>30770.243204577968</v>
      </c>
      <c r="F147" s="86">
        <f t="shared" si="28"/>
        <v>0.80238250705020708</v>
      </c>
      <c r="G147" s="190">
        <f t="shared" si="29"/>
        <v>4546.9451647841724</v>
      </c>
      <c r="H147" s="190">
        <f t="shared" si="30"/>
        <v>31783.146701841364</v>
      </c>
      <c r="I147" s="190">
        <f t="shared" si="31"/>
        <v>1310.187699351462</v>
      </c>
      <c r="J147" s="87">
        <f t="shared" si="32"/>
        <v>9158.2120184667201</v>
      </c>
      <c r="K147" s="190">
        <f t="shared" si="36"/>
        <v>794.72083571969029</v>
      </c>
      <c r="L147" s="87">
        <f t="shared" si="33"/>
        <v>5555.0986416806354</v>
      </c>
      <c r="M147" s="88">
        <f t="shared" si="37"/>
        <v>37338.245343522001</v>
      </c>
      <c r="N147" s="88">
        <f t="shared" si="38"/>
        <v>252422.24534352199</v>
      </c>
      <c r="O147" s="88">
        <f t="shared" si="39"/>
        <v>36111.909205081829</v>
      </c>
      <c r="P147" s="89">
        <f t="shared" si="34"/>
        <v>0.94167485286668229</v>
      </c>
      <c r="Q147" s="197">
        <v>2154.5406140349296</v>
      </c>
      <c r="R147" s="89">
        <f t="shared" si="40"/>
        <v>-3.6999093534272533E-2</v>
      </c>
      <c r="S147" s="89">
        <f t="shared" si="40"/>
        <v>-4.8296099876216733E-2</v>
      </c>
      <c r="T147" s="91">
        <v>6990</v>
      </c>
      <c r="U147" s="193">
        <v>223347.66099999999</v>
      </c>
      <c r="V147" s="193">
        <v>32331.740156340475</v>
      </c>
      <c r="W147" s="199"/>
      <c r="X147" s="88">
        <v>0</v>
      </c>
      <c r="Y147" s="88">
        <f t="shared" si="41"/>
        <v>0</v>
      </c>
    </row>
    <row r="148" spans="2:25" x14ac:dyDescent="0.25">
      <c r="B148" s="85">
        <v>3054</v>
      </c>
      <c r="C148" s="85" t="s">
        <v>165</v>
      </c>
      <c r="D148" s="1">
        <v>286511</v>
      </c>
      <c r="E148" s="85">
        <f t="shared" si="35"/>
        <v>30784.463307188136</v>
      </c>
      <c r="F148" s="86">
        <f t="shared" si="28"/>
        <v>0.80275331860041155</v>
      </c>
      <c r="G148" s="190">
        <f t="shared" si="29"/>
        <v>4538.4131032180712</v>
      </c>
      <c r="H148" s="190">
        <f t="shared" si="30"/>
        <v>42239.010751650589</v>
      </c>
      <c r="I148" s="190">
        <f t="shared" si="31"/>
        <v>1305.2106634379031</v>
      </c>
      <c r="J148" s="87">
        <f t="shared" si="32"/>
        <v>12147.595644616566</v>
      </c>
      <c r="K148" s="190">
        <f t="shared" si="36"/>
        <v>789.74379980613139</v>
      </c>
      <c r="L148" s="87">
        <f t="shared" si="33"/>
        <v>7350.145544795665</v>
      </c>
      <c r="M148" s="88">
        <f t="shared" si="37"/>
        <v>49589.15629644625</v>
      </c>
      <c r="N148" s="88">
        <f t="shared" si="38"/>
        <v>336100.15629644622</v>
      </c>
      <c r="O148" s="88">
        <f t="shared" si="39"/>
        <v>36112.620210212335</v>
      </c>
      <c r="P148" s="89">
        <f t="shared" si="34"/>
        <v>0.94169339344419245</v>
      </c>
      <c r="Q148" s="197">
        <v>2264.8338690734308</v>
      </c>
      <c r="R148" s="89">
        <f t="shared" si="40"/>
        <v>-4.5469927896733771E-2</v>
      </c>
      <c r="S148" s="89">
        <f t="shared" si="40"/>
        <v>-6.2187280615422252E-2</v>
      </c>
      <c r="T148" s="91">
        <v>9307</v>
      </c>
      <c r="U148" s="193">
        <v>300159.21799999999</v>
      </c>
      <c r="V148" s="193">
        <v>32825.811242344709</v>
      </c>
      <c r="W148" s="199"/>
      <c r="X148" s="88">
        <v>0</v>
      </c>
      <c r="Y148" s="88">
        <f t="shared" si="41"/>
        <v>0</v>
      </c>
    </row>
    <row r="149" spans="2:25" ht="30" customHeight="1" x14ac:dyDescent="0.25">
      <c r="B149" s="85">
        <v>3401</v>
      </c>
      <c r="C149" s="85" t="s">
        <v>166</v>
      </c>
      <c r="D149" s="1">
        <v>560760</v>
      </c>
      <c r="E149" s="85">
        <f t="shared" si="35"/>
        <v>31212.289880886117</v>
      </c>
      <c r="F149" s="86">
        <f t="shared" si="28"/>
        <v>0.81390956967402717</v>
      </c>
      <c r="G149" s="190">
        <f t="shared" si="29"/>
        <v>4281.7171589992831</v>
      </c>
      <c r="H149" s="190">
        <f t="shared" si="30"/>
        <v>76925.33047858112</v>
      </c>
      <c r="I149" s="190">
        <f t="shared" si="31"/>
        <v>1155.4713626436096</v>
      </c>
      <c r="J149" s="87">
        <f t="shared" si="32"/>
        <v>20759.19850125509</v>
      </c>
      <c r="K149" s="190">
        <f t="shared" si="36"/>
        <v>640.00449901183788</v>
      </c>
      <c r="L149" s="87">
        <f t="shared" si="33"/>
        <v>11498.320829246679</v>
      </c>
      <c r="M149" s="88">
        <f t="shared" si="37"/>
        <v>88423.651307827793</v>
      </c>
      <c r="N149" s="88">
        <f t="shared" si="38"/>
        <v>649183.65130782779</v>
      </c>
      <c r="O149" s="88">
        <f t="shared" si="39"/>
        <v>36134.011538897241</v>
      </c>
      <c r="P149" s="89">
        <f t="shared" si="34"/>
        <v>0.94225120599787338</v>
      </c>
      <c r="Q149" s="197">
        <v>1184.2144022534485</v>
      </c>
      <c r="R149" s="89">
        <f t="shared" si="40"/>
        <v>-8.278856020904346E-2</v>
      </c>
      <c r="S149" s="89">
        <f t="shared" si="40"/>
        <v>-8.3656454814211342E-2</v>
      </c>
      <c r="T149" s="91">
        <v>17966</v>
      </c>
      <c r="U149" s="193">
        <v>611374.84299999999</v>
      </c>
      <c r="V149" s="193">
        <v>34061.777424926178</v>
      </c>
      <c r="W149" s="199"/>
      <c r="X149" s="88">
        <v>0</v>
      </c>
      <c r="Y149" s="88">
        <f t="shared" si="41"/>
        <v>0</v>
      </c>
    </row>
    <row r="150" spans="2:25" x14ac:dyDescent="0.25">
      <c r="B150" s="85">
        <v>3403</v>
      </c>
      <c r="C150" s="85" t="s">
        <v>167</v>
      </c>
      <c r="D150" s="1">
        <v>1115509</v>
      </c>
      <c r="E150" s="85">
        <f t="shared" si="35"/>
        <v>34448.428139089614</v>
      </c>
      <c r="F150" s="86">
        <f t="shared" si="28"/>
        <v>0.8982969666638595</v>
      </c>
      <c r="G150" s="190">
        <f t="shared" si="29"/>
        <v>2340.0342040771852</v>
      </c>
      <c r="H150" s="190">
        <f t="shared" si="30"/>
        <v>75774.987596427411</v>
      </c>
      <c r="I150" s="190">
        <f t="shared" si="31"/>
        <v>22.822972272385957</v>
      </c>
      <c r="J150" s="87">
        <f t="shared" si="32"/>
        <v>739.05348812440218</v>
      </c>
      <c r="K150" s="190">
        <f t="shared" si="36"/>
        <v>-492.64389135938575</v>
      </c>
      <c r="L150" s="87">
        <f t="shared" si="33"/>
        <v>-15952.794489999629</v>
      </c>
      <c r="M150" s="88">
        <f t="shared" si="37"/>
        <v>59822.193106427781</v>
      </c>
      <c r="N150" s="88">
        <f t="shared" si="38"/>
        <v>1175331.1931064278</v>
      </c>
      <c r="O150" s="88">
        <f t="shared" si="39"/>
        <v>36295.818451807419</v>
      </c>
      <c r="P150" s="89">
        <f t="shared" si="34"/>
        <v>0.94647057584736505</v>
      </c>
      <c r="Q150" s="197">
        <v>3742.2008644394155</v>
      </c>
      <c r="R150" s="89">
        <f t="shared" si="40"/>
        <v>-5.1439335105478018E-2</v>
      </c>
      <c r="S150" s="89">
        <f t="shared" si="40"/>
        <v>-6.2658491879445083E-2</v>
      </c>
      <c r="T150" s="91">
        <v>32382</v>
      </c>
      <c r="U150" s="193">
        <v>1176001.7479999999</v>
      </c>
      <c r="V150" s="193">
        <v>36751.203100096871</v>
      </c>
      <c r="W150" s="199"/>
      <c r="X150" s="88">
        <v>0</v>
      </c>
      <c r="Y150" s="88">
        <f t="shared" si="41"/>
        <v>0</v>
      </c>
    </row>
    <row r="151" spans="2:25" x14ac:dyDescent="0.25">
      <c r="B151" s="85">
        <v>3405</v>
      </c>
      <c r="C151" s="85" t="s">
        <v>168</v>
      </c>
      <c r="D151" s="1">
        <v>982738</v>
      </c>
      <c r="E151" s="85">
        <f t="shared" si="35"/>
        <v>34409.593837535016</v>
      </c>
      <c r="F151" s="86">
        <f t="shared" si="28"/>
        <v>0.89728430114692637</v>
      </c>
      <c r="G151" s="190">
        <f t="shared" si="29"/>
        <v>2363.334785009944</v>
      </c>
      <c r="H151" s="190">
        <f t="shared" si="30"/>
        <v>67496.841459884003</v>
      </c>
      <c r="I151" s="190">
        <f t="shared" si="31"/>
        <v>36.414977816495224</v>
      </c>
      <c r="J151" s="87">
        <f t="shared" si="32"/>
        <v>1040.0117664391037</v>
      </c>
      <c r="K151" s="190">
        <f t="shared" si="36"/>
        <v>-479.05188581527648</v>
      </c>
      <c r="L151" s="87">
        <f t="shared" si="33"/>
        <v>-13681.721858884295</v>
      </c>
      <c r="M151" s="88">
        <f t="shared" si="37"/>
        <v>53815.119600999707</v>
      </c>
      <c r="N151" s="88">
        <f t="shared" si="38"/>
        <v>1036553.1196009998</v>
      </c>
      <c r="O151" s="88">
        <f t="shared" si="39"/>
        <v>36293.87673672969</v>
      </c>
      <c r="P151" s="89">
        <f t="shared" si="34"/>
        <v>0.9464199425715184</v>
      </c>
      <c r="Q151" s="197">
        <v>3709.4125652642761</v>
      </c>
      <c r="R151" s="89">
        <f t="shared" si="40"/>
        <v>-4.5201642754348965E-2</v>
      </c>
      <c r="S151" s="89">
        <f t="shared" si="40"/>
        <v>-4.971487028334623E-2</v>
      </c>
      <c r="T151" s="91">
        <v>28560</v>
      </c>
      <c r="U151" s="193">
        <v>1029262.349</v>
      </c>
      <c r="V151" s="193">
        <v>36209.757220756379</v>
      </c>
      <c r="W151" s="199"/>
      <c r="X151" s="88">
        <v>0</v>
      </c>
      <c r="Y151" s="88">
        <f t="shared" si="41"/>
        <v>0</v>
      </c>
    </row>
    <row r="152" spans="2:25" x14ac:dyDescent="0.25">
      <c r="B152" s="85">
        <v>3407</v>
      </c>
      <c r="C152" s="85" t="s">
        <v>169</v>
      </c>
      <c r="D152" s="1">
        <v>956509</v>
      </c>
      <c r="E152" s="85">
        <f t="shared" si="35"/>
        <v>31296.305990904035</v>
      </c>
      <c r="F152" s="86">
        <f t="shared" si="28"/>
        <v>0.81610042193803378</v>
      </c>
      <c r="G152" s="190">
        <f t="shared" si="29"/>
        <v>4231.3074929885324</v>
      </c>
      <c r="H152" s="190">
        <f t="shared" si="30"/>
        <v>129321.45090820851</v>
      </c>
      <c r="I152" s="190">
        <f t="shared" si="31"/>
        <v>1126.0657241373385</v>
      </c>
      <c r="J152" s="87">
        <f t="shared" si="32"/>
        <v>34415.946726809481</v>
      </c>
      <c r="K152" s="190">
        <f t="shared" si="36"/>
        <v>610.59886050556679</v>
      </c>
      <c r="L152" s="87">
        <f t="shared" si="33"/>
        <v>18661.732973631639</v>
      </c>
      <c r="M152" s="88">
        <f t="shared" si="37"/>
        <v>147983.18388184014</v>
      </c>
      <c r="N152" s="88">
        <f t="shared" si="38"/>
        <v>1104492.1838818402</v>
      </c>
      <c r="O152" s="88">
        <f t="shared" si="39"/>
        <v>36138.212344398133</v>
      </c>
      <c r="P152" s="89">
        <f t="shared" si="34"/>
        <v>0.94236074861107355</v>
      </c>
      <c r="Q152" s="197">
        <v>7666.7186032545869</v>
      </c>
      <c r="R152" s="89">
        <f t="shared" si="40"/>
        <v>-4.5606091513020336E-2</v>
      </c>
      <c r="S152" s="89">
        <f t="shared" si="40"/>
        <v>-5.48493136087616E-2</v>
      </c>
      <c r="T152" s="91">
        <v>30563</v>
      </c>
      <c r="U152" s="193">
        <v>1002216.162</v>
      </c>
      <c r="V152" s="193">
        <v>33112.504113390816</v>
      </c>
      <c r="W152" s="199"/>
      <c r="X152" s="88">
        <v>0</v>
      </c>
      <c r="Y152" s="88">
        <f t="shared" si="41"/>
        <v>0</v>
      </c>
    </row>
    <row r="153" spans="2:25" x14ac:dyDescent="0.25">
      <c r="B153" s="85">
        <v>3411</v>
      </c>
      <c r="C153" s="85" t="s">
        <v>170</v>
      </c>
      <c r="D153" s="1">
        <v>1070184</v>
      </c>
      <c r="E153" s="85">
        <f t="shared" si="35"/>
        <v>30167.272727272728</v>
      </c>
      <c r="F153" s="86">
        <f t="shared" si="28"/>
        <v>0.786659103109563</v>
      </c>
      <c r="G153" s="190">
        <f t="shared" si="29"/>
        <v>4908.7274511673168</v>
      </c>
      <c r="H153" s="190">
        <f t="shared" si="30"/>
        <v>174137.10633016055</v>
      </c>
      <c r="I153" s="190">
        <f t="shared" si="31"/>
        <v>1521.2273664082959</v>
      </c>
      <c r="J153" s="87">
        <f t="shared" si="32"/>
        <v>53965.540823334297</v>
      </c>
      <c r="K153" s="190">
        <f t="shared" si="36"/>
        <v>1005.7605027765242</v>
      </c>
      <c r="L153" s="87">
        <f t="shared" si="33"/>
        <v>35679.353835997194</v>
      </c>
      <c r="M153" s="88">
        <f t="shared" si="37"/>
        <v>209816.46016615775</v>
      </c>
      <c r="N153" s="88">
        <f t="shared" si="38"/>
        <v>1280000.4601661577</v>
      </c>
      <c r="O153" s="88">
        <f t="shared" si="39"/>
        <v>36081.760681216561</v>
      </c>
      <c r="P153" s="89">
        <f t="shared" si="34"/>
        <v>0.94088868266964987</v>
      </c>
      <c r="Q153" s="197">
        <v>5001.4914210141869</v>
      </c>
      <c r="R153" s="89">
        <f t="shared" si="40"/>
        <v>-2.7098748602465424E-2</v>
      </c>
      <c r="S153" s="89">
        <f t="shared" si="40"/>
        <v>-3.8123591535849814E-2</v>
      </c>
      <c r="T153" s="91">
        <v>35475</v>
      </c>
      <c r="U153" s="193">
        <v>1099992.4180000001</v>
      </c>
      <c r="V153" s="193">
        <v>31362.940666609647</v>
      </c>
      <c r="W153" s="199"/>
      <c r="X153" s="88">
        <v>0</v>
      </c>
      <c r="Y153" s="88">
        <f t="shared" si="41"/>
        <v>0</v>
      </c>
    </row>
    <row r="154" spans="2:25" x14ac:dyDescent="0.25">
      <c r="B154" s="85">
        <v>3412</v>
      </c>
      <c r="C154" s="85" t="s">
        <v>171</v>
      </c>
      <c r="D154" s="1">
        <v>206318</v>
      </c>
      <c r="E154" s="85">
        <f t="shared" si="35"/>
        <v>26329.504849412966</v>
      </c>
      <c r="F154" s="86">
        <f t="shared" si="28"/>
        <v>0.68658326715205831</v>
      </c>
      <c r="G154" s="190">
        <f t="shared" si="29"/>
        <v>7211.3881778831737</v>
      </c>
      <c r="H154" s="190">
        <f t="shared" si="30"/>
        <v>56508.43776189255</v>
      </c>
      <c r="I154" s="190">
        <f t="shared" si="31"/>
        <v>2864.4461236592124</v>
      </c>
      <c r="J154" s="87">
        <f t="shared" si="32"/>
        <v>22445.799824993588</v>
      </c>
      <c r="K154" s="190">
        <f t="shared" si="36"/>
        <v>2348.9792600274404</v>
      </c>
      <c r="L154" s="87">
        <f t="shared" si="33"/>
        <v>18406.601481575024</v>
      </c>
      <c r="M154" s="88">
        <f t="shared" si="37"/>
        <v>74915.039243467574</v>
      </c>
      <c r="N154" s="88">
        <f t="shared" si="38"/>
        <v>281233.03924346756</v>
      </c>
      <c r="O154" s="88">
        <f t="shared" si="39"/>
        <v>35889.872287323575</v>
      </c>
      <c r="P154" s="89">
        <f t="shared" si="34"/>
        <v>0.93588489087177473</v>
      </c>
      <c r="Q154" s="197">
        <v>2479.4644136735005</v>
      </c>
      <c r="R154" s="89">
        <f t="shared" si="40"/>
        <v>-7.5698835372378995E-2</v>
      </c>
      <c r="S154" s="89">
        <f t="shared" si="40"/>
        <v>-8.9971479696006149E-2</v>
      </c>
      <c r="T154" s="91">
        <v>7836</v>
      </c>
      <c r="U154" s="193">
        <v>223215.125</v>
      </c>
      <c r="V154" s="193">
        <v>28932.615035644849</v>
      </c>
      <c r="W154" s="199"/>
      <c r="X154" s="88">
        <v>0</v>
      </c>
      <c r="Y154" s="88">
        <f t="shared" si="41"/>
        <v>0</v>
      </c>
    </row>
    <row r="155" spans="2:25" x14ac:dyDescent="0.25">
      <c r="B155" s="85">
        <v>3413</v>
      </c>
      <c r="C155" s="85" t="s">
        <v>172</v>
      </c>
      <c r="D155" s="1">
        <v>616412</v>
      </c>
      <c r="E155" s="85">
        <f t="shared" si="35"/>
        <v>28863.644877317849</v>
      </c>
      <c r="F155" s="86">
        <f t="shared" si="28"/>
        <v>0.75266495572656011</v>
      </c>
      <c r="G155" s="190">
        <f t="shared" si="29"/>
        <v>5690.9041611402436</v>
      </c>
      <c r="H155" s="190">
        <f t="shared" si="30"/>
        <v>121534.94926531105</v>
      </c>
      <c r="I155" s="190">
        <f t="shared" si="31"/>
        <v>1977.4971138925036</v>
      </c>
      <c r="J155" s="87">
        <f t="shared" si="32"/>
        <v>42231.428364288309</v>
      </c>
      <c r="K155" s="190">
        <f t="shared" si="36"/>
        <v>1462.0302502607319</v>
      </c>
      <c r="L155" s="87">
        <f t="shared" si="33"/>
        <v>31223.118024568194</v>
      </c>
      <c r="M155" s="88">
        <f t="shared" si="37"/>
        <v>152758.06728987925</v>
      </c>
      <c r="N155" s="88">
        <f t="shared" si="38"/>
        <v>769170.06728987931</v>
      </c>
      <c r="O155" s="88">
        <f t="shared" si="39"/>
        <v>36016.579288718829</v>
      </c>
      <c r="P155" s="89">
        <f t="shared" si="34"/>
        <v>0.93918897530050005</v>
      </c>
      <c r="Q155" s="197">
        <v>5051.3420391030377</v>
      </c>
      <c r="R155" s="89">
        <f t="shared" si="40"/>
        <v>-2.8535892156962599E-2</v>
      </c>
      <c r="S155" s="89">
        <f t="shared" si="40"/>
        <v>-3.7633701745303484E-2</v>
      </c>
      <c r="T155" s="91">
        <v>21356</v>
      </c>
      <c r="U155" s="193">
        <v>634518.55299999996</v>
      </c>
      <c r="V155" s="193">
        <v>29992.368737001321</v>
      </c>
      <c r="W155" s="199"/>
      <c r="X155" s="88">
        <v>0</v>
      </c>
      <c r="Y155" s="88">
        <f t="shared" si="41"/>
        <v>0</v>
      </c>
    </row>
    <row r="156" spans="2:25" x14ac:dyDescent="0.25">
      <c r="B156" s="85">
        <v>3414</v>
      </c>
      <c r="C156" s="85" t="s">
        <v>173</v>
      </c>
      <c r="D156" s="1">
        <v>137346</v>
      </c>
      <c r="E156" s="85">
        <f t="shared" si="35"/>
        <v>27414.371257485029</v>
      </c>
      <c r="F156" s="86">
        <f t="shared" si="28"/>
        <v>0.71487286572740871</v>
      </c>
      <c r="G156" s="190">
        <f t="shared" si="29"/>
        <v>6560.4683330399357</v>
      </c>
      <c r="H156" s="190">
        <f t="shared" si="30"/>
        <v>32867.946348530073</v>
      </c>
      <c r="I156" s="190">
        <f t="shared" si="31"/>
        <v>2484.7428808339905</v>
      </c>
      <c r="J156" s="87">
        <f t="shared" si="32"/>
        <v>12448.561832978294</v>
      </c>
      <c r="K156" s="190">
        <f t="shared" si="36"/>
        <v>1969.2760172022188</v>
      </c>
      <c r="L156" s="87">
        <f t="shared" si="33"/>
        <v>9866.072846183115</v>
      </c>
      <c r="M156" s="88">
        <f t="shared" si="37"/>
        <v>42734.01919471319</v>
      </c>
      <c r="N156" s="88">
        <f t="shared" si="38"/>
        <v>180080.01919471318</v>
      </c>
      <c r="O156" s="88">
        <f t="shared" si="39"/>
        <v>35944.115607727181</v>
      </c>
      <c r="P156" s="89">
        <f t="shared" si="34"/>
        <v>0.93729937080054226</v>
      </c>
      <c r="Q156" s="197">
        <v>1908.5359765829926</v>
      </c>
      <c r="R156" s="89">
        <f t="shared" si="40"/>
        <v>7.2780987345364978E-3</v>
      </c>
      <c r="S156" s="89">
        <f t="shared" si="40"/>
        <v>8.4844198108653159E-3</v>
      </c>
      <c r="T156" s="91">
        <v>5010</v>
      </c>
      <c r="U156" s="193">
        <v>136353.60500000001</v>
      </c>
      <c r="V156" s="193">
        <v>27183.733054226475</v>
      </c>
      <c r="W156" s="199"/>
      <c r="X156" s="88">
        <v>0</v>
      </c>
      <c r="Y156" s="88">
        <f t="shared" si="41"/>
        <v>0</v>
      </c>
    </row>
    <row r="157" spans="2:25" x14ac:dyDescent="0.25">
      <c r="B157" s="85">
        <v>3415</v>
      </c>
      <c r="C157" s="85" t="s">
        <v>174</v>
      </c>
      <c r="D157" s="1">
        <v>242516</v>
      </c>
      <c r="E157" s="85">
        <f t="shared" si="35"/>
        <v>30055.27326806296</v>
      </c>
      <c r="F157" s="86">
        <f t="shared" si="28"/>
        <v>0.78373854098493112</v>
      </c>
      <c r="G157" s="190">
        <f t="shared" si="29"/>
        <v>4975.9271266931773</v>
      </c>
      <c r="H157" s="190">
        <f t="shared" si="30"/>
        <v>40150.755985287251</v>
      </c>
      <c r="I157" s="190">
        <f t="shared" si="31"/>
        <v>1560.4271771317149</v>
      </c>
      <c r="J157" s="87">
        <f t="shared" si="32"/>
        <v>12591.086892275807</v>
      </c>
      <c r="K157" s="190">
        <f t="shared" si="36"/>
        <v>1044.9603134999431</v>
      </c>
      <c r="L157" s="87">
        <f t="shared" si="33"/>
        <v>8431.7847696310419</v>
      </c>
      <c r="M157" s="88">
        <f t="shared" si="37"/>
        <v>48582.540754918293</v>
      </c>
      <c r="N157" s="88">
        <f t="shared" si="38"/>
        <v>291098.5407549183</v>
      </c>
      <c r="O157" s="88">
        <f t="shared" si="39"/>
        <v>36076.160708256073</v>
      </c>
      <c r="P157" s="89">
        <f t="shared" si="34"/>
        <v>0.94074265456341832</v>
      </c>
      <c r="Q157" s="197">
        <v>1322.4574341413099</v>
      </c>
      <c r="R157" s="89">
        <f t="shared" si="40"/>
        <v>-4.8422930985836783E-2</v>
      </c>
      <c r="S157" s="89">
        <f t="shared" si="40"/>
        <v>-5.9154559846945787E-2</v>
      </c>
      <c r="T157" s="91">
        <v>8069</v>
      </c>
      <c r="U157" s="193">
        <v>254856.91899999999</v>
      </c>
      <c r="V157" s="193">
        <v>31944.963524692907</v>
      </c>
      <c r="W157" s="199"/>
      <c r="X157" s="88">
        <v>0</v>
      </c>
      <c r="Y157" s="88">
        <f t="shared" si="41"/>
        <v>0</v>
      </c>
    </row>
    <row r="158" spans="2:25" x14ac:dyDescent="0.25">
      <c r="B158" s="85">
        <v>3416</v>
      </c>
      <c r="C158" s="85" t="s">
        <v>175</v>
      </c>
      <c r="D158" s="1">
        <v>156095</v>
      </c>
      <c r="E158" s="85">
        <f t="shared" si="35"/>
        <v>25894.990046449901</v>
      </c>
      <c r="F158" s="86">
        <f t="shared" si="28"/>
        <v>0.67525260997675007</v>
      </c>
      <c r="G158" s="190">
        <f t="shared" si="29"/>
        <v>7472.0970596610132</v>
      </c>
      <c r="H158" s="190">
        <f t="shared" si="30"/>
        <v>45041.801075636591</v>
      </c>
      <c r="I158" s="190">
        <f t="shared" si="31"/>
        <v>3016.5263046962855</v>
      </c>
      <c r="J158" s="87">
        <f t="shared" si="32"/>
        <v>18183.62056470921</v>
      </c>
      <c r="K158" s="190">
        <f t="shared" si="36"/>
        <v>2501.0594410645135</v>
      </c>
      <c r="L158" s="87">
        <f t="shared" si="33"/>
        <v>15076.386310736887</v>
      </c>
      <c r="M158" s="88">
        <f t="shared" si="37"/>
        <v>60118.18738637348</v>
      </c>
      <c r="N158" s="88">
        <f t="shared" si="38"/>
        <v>216213.18738637347</v>
      </c>
      <c r="O158" s="88">
        <f t="shared" si="39"/>
        <v>35868.146547175427</v>
      </c>
      <c r="P158" s="89">
        <f t="shared" si="34"/>
        <v>0.93531835801300944</v>
      </c>
      <c r="Q158" s="197">
        <v>1336.4063406870773</v>
      </c>
      <c r="R158" s="89">
        <f t="shared" si="40"/>
        <v>-8.6780425449222404E-2</v>
      </c>
      <c r="S158" s="89">
        <f t="shared" si="40"/>
        <v>-8.6174440330077928E-2</v>
      </c>
      <c r="T158" s="91">
        <v>6028</v>
      </c>
      <c r="U158" s="193">
        <v>170928.22399999999</v>
      </c>
      <c r="V158" s="193">
        <v>28336.907161803712</v>
      </c>
      <c r="W158" s="199"/>
      <c r="X158" s="88">
        <v>0</v>
      </c>
      <c r="Y158" s="88">
        <f t="shared" si="41"/>
        <v>0</v>
      </c>
    </row>
    <row r="159" spans="2:25" x14ac:dyDescent="0.25">
      <c r="B159" s="85">
        <v>3417</v>
      </c>
      <c r="C159" s="85" t="s">
        <v>176</v>
      </c>
      <c r="D159" s="1">
        <v>136697</v>
      </c>
      <c r="E159" s="85">
        <f t="shared" si="35"/>
        <v>29898.731408573931</v>
      </c>
      <c r="F159" s="86">
        <f t="shared" si="28"/>
        <v>0.77965646568770308</v>
      </c>
      <c r="G159" s="190">
        <f t="shared" si="29"/>
        <v>5069.8522423865952</v>
      </c>
      <c r="H159" s="190">
        <f t="shared" si="30"/>
        <v>23179.364452191512</v>
      </c>
      <c r="I159" s="190">
        <f t="shared" si="31"/>
        <v>1615.2168279528751</v>
      </c>
      <c r="J159" s="87">
        <f t="shared" si="32"/>
        <v>7384.7713374005443</v>
      </c>
      <c r="K159" s="190">
        <f t="shared" si="36"/>
        <v>1099.7499643211033</v>
      </c>
      <c r="L159" s="87">
        <f t="shared" si="33"/>
        <v>5028.0568368760842</v>
      </c>
      <c r="M159" s="88">
        <f t="shared" si="37"/>
        <v>28207.421289067595</v>
      </c>
      <c r="N159" s="88">
        <f t="shared" si="38"/>
        <v>164904.4212890676</v>
      </c>
      <c r="O159" s="88">
        <f t="shared" si="39"/>
        <v>36068.333615281626</v>
      </c>
      <c r="P159" s="89">
        <f t="shared" si="34"/>
        <v>0.94053855079855708</v>
      </c>
      <c r="Q159" s="197">
        <v>-194.6820189745813</v>
      </c>
      <c r="R159" s="89">
        <f t="shared" si="40"/>
        <v>-6.6512823875430283E-2</v>
      </c>
      <c r="S159" s="89">
        <f t="shared" si="40"/>
        <v>-7.1413019025690347E-2</v>
      </c>
      <c r="T159" s="91">
        <v>4572</v>
      </c>
      <c r="U159" s="193">
        <v>146436.93400000001</v>
      </c>
      <c r="V159" s="193">
        <v>32198.09454705365</v>
      </c>
      <c r="W159" s="199"/>
      <c r="X159" s="88">
        <v>0</v>
      </c>
      <c r="Y159" s="88">
        <f t="shared" si="41"/>
        <v>0</v>
      </c>
    </row>
    <row r="160" spans="2:25" x14ac:dyDescent="0.25">
      <c r="B160" s="85">
        <v>3418</v>
      </c>
      <c r="C160" s="85" t="s">
        <v>177</v>
      </c>
      <c r="D160" s="1">
        <v>191443</v>
      </c>
      <c r="E160" s="85">
        <f t="shared" si="35"/>
        <v>26344.158524838309</v>
      </c>
      <c r="F160" s="86">
        <f t="shared" si="28"/>
        <v>0.6869653847956243</v>
      </c>
      <c r="G160" s="190">
        <f t="shared" si="29"/>
        <v>7202.595972627968</v>
      </c>
      <c r="H160" s="190">
        <f t="shared" si="30"/>
        <v>52341.264933087448</v>
      </c>
      <c r="I160" s="190">
        <f t="shared" si="31"/>
        <v>2859.3173372603424</v>
      </c>
      <c r="J160" s="87">
        <f t="shared" si="32"/>
        <v>20778.659089870907</v>
      </c>
      <c r="K160" s="190">
        <f t="shared" si="36"/>
        <v>2343.8504736285704</v>
      </c>
      <c r="L160" s="87">
        <f t="shared" si="33"/>
        <v>17032.761391858821</v>
      </c>
      <c r="M160" s="88">
        <f t="shared" si="37"/>
        <v>69374.026324946273</v>
      </c>
      <c r="N160" s="88">
        <f t="shared" si="38"/>
        <v>260817.02632494626</v>
      </c>
      <c r="O160" s="88">
        <f t="shared" si="39"/>
        <v>35890.604971094843</v>
      </c>
      <c r="P160" s="89">
        <f t="shared" si="34"/>
        <v>0.93590399675395308</v>
      </c>
      <c r="Q160" s="197">
        <v>191.4048486683605</v>
      </c>
      <c r="R160" s="89">
        <f t="shared" si="40"/>
        <v>-3.1464863015109999E-2</v>
      </c>
      <c r="S160" s="89">
        <f t="shared" si="40"/>
        <v>-3.8928461153427615E-2</v>
      </c>
      <c r="T160" s="91">
        <v>7267</v>
      </c>
      <c r="U160" s="193">
        <v>197662.421</v>
      </c>
      <c r="V160" s="193">
        <v>27411.23575093607</v>
      </c>
      <c r="W160" s="199"/>
      <c r="X160" s="88">
        <v>0</v>
      </c>
      <c r="Y160" s="88">
        <f t="shared" si="41"/>
        <v>0</v>
      </c>
    </row>
    <row r="161" spans="2:25" x14ac:dyDescent="0.25">
      <c r="B161" s="85">
        <v>3419</v>
      </c>
      <c r="C161" s="85" t="s">
        <v>129</v>
      </c>
      <c r="D161" s="1">
        <v>95568</v>
      </c>
      <c r="E161" s="85">
        <f t="shared" si="35"/>
        <v>26363.586206896554</v>
      </c>
      <c r="F161" s="86">
        <f t="shared" si="28"/>
        <v>0.68747199217381205</v>
      </c>
      <c r="G161" s="190">
        <f t="shared" si="29"/>
        <v>7190.9393633930204</v>
      </c>
      <c r="H161" s="190">
        <f t="shared" si="30"/>
        <v>26067.155192299699</v>
      </c>
      <c r="I161" s="190">
        <f t="shared" si="31"/>
        <v>2852.5176485399566</v>
      </c>
      <c r="J161" s="87">
        <f t="shared" si="32"/>
        <v>10340.376475957344</v>
      </c>
      <c r="K161" s="190">
        <f t="shared" si="36"/>
        <v>2337.0507849081851</v>
      </c>
      <c r="L161" s="87">
        <f t="shared" si="33"/>
        <v>8471.8090952921721</v>
      </c>
      <c r="M161" s="88">
        <f t="shared" si="37"/>
        <v>34538.964287591873</v>
      </c>
      <c r="N161" s="88">
        <f t="shared" si="38"/>
        <v>130106.96428759187</v>
      </c>
      <c r="O161" s="88">
        <f t="shared" si="39"/>
        <v>35891.576355197758</v>
      </c>
      <c r="P161" s="89">
        <f t="shared" si="34"/>
        <v>0.93592932712286248</v>
      </c>
      <c r="Q161" s="197">
        <v>-1455.135196584175</v>
      </c>
      <c r="R161" s="89">
        <f t="shared" si="40"/>
        <v>-9.6795230669026358E-2</v>
      </c>
      <c r="S161" s="89">
        <f t="shared" si="40"/>
        <v>-0.10377170888730688</v>
      </c>
      <c r="T161" s="91">
        <v>3625</v>
      </c>
      <c r="U161" s="193">
        <v>105809.893</v>
      </c>
      <c r="V161" s="193">
        <v>29416.150403113705</v>
      </c>
      <c r="W161" s="199"/>
      <c r="X161" s="88">
        <v>0</v>
      </c>
      <c r="Y161" s="88">
        <f t="shared" si="41"/>
        <v>0</v>
      </c>
    </row>
    <row r="162" spans="2:25" x14ac:dyDescent="0.25">
      <c r="B162" s="85">
        <v>3420</v>
      </c>
      <c r="C162" s="85" t="s">
        <v>178</v>
      </c>
      <c r="D162" s="1">
        <v>632131</v>
      </c>
      <c r="E162" s="85">
        <f t="shared" si="35"/>
        <v>29308.744436201781</v>
      </c>
      <c r="F162" s="86">
        <f t="shared" si="28"/>
        <v>0.76427162706710694</v>
      </c>
      <c r="G162" s="190">
        <f t="shared" si="29"/>
        <v>5423.8444258098843</v>
      </c>
      <c r="H162" s="190">
        <f t="shared" si="30"/>
        <v>116981.47657586758</v>
      </c>
      <c r="I162" s="190">
        <f t="shared" si="31"/>
        <v>1821.7122682831273</v>
      </c>
      <c r="J162" s="87">
        <f t="shared" si="32"/>
        <v>39290.690202330494</v>
      </c>
      <c r="K162" s="190">
        <f t="shared" si="36"/>
        <v>1306.2454046513556</v>
      </c>
      <c r="L162" s="87">
        <f t="shared" si="33"/>
        <v>28173.100887520435</v>
      </c>
      <c r="M162" s="88">
        <f t="shared" si="37"/>
        <v>145154.57746338801</v>
      </c>
      <c r="N162" s="88">
        <f t="shared" si="38"/>
        <v>777285.57746338798</v>
      </c>
      <c r="O162" s="88">
        <f t="shared" si="39"/>
        <v>36038.83426666302</v>
      </c>
      <c r="P162" s="89">
        <f t="shared" si="34"/>
        <v>0.9397693088675273</v>
      </c>
      <c r="Q162" s="197">
        <v>5094.2215255372284</v>
      </c>
      <c r="R162" s="89">
        <f t="shared" si="40"/>
        <v>-6.1796302886932733E-2</v>
      </c>
      <c r="S162" s="89">
        <f t="shared" si="40"/>
        <v>-6.7581776352995379E-2</v>
      </c>
      <c r="T162" s="91">
        <v>21568</v>
      </c>
      <c r="U162" s="193">
        <v>673767.33</v>
      </c>
      <c r="V162" s="193">
        <v>31433.045486354094</v>
      </c>
      <c r="W162" s="199"/>
      <c r="X162" s="88">
        <v>0</v>
      </c>
      <c r="Y162" s="88">
        <f t="shared" si="41"/>
        <v>0</v>
      </c>
    </row>
    <row r="163" spans="2:25" x14ac:dyDescent="0.25">
      <c r="B163" s="85">
        <v>3421</v>
      </c>
      <c r="C163" s="85" t="s">
        <v>179</v>
      </c>
      <c r="D163" s="1">
        <v>213657</v>
      </c>
      <c r="E163" s="85">
        <f t="shared" si="35"/>
        <v>32460.80218778487</v>
      </c>
      <c r="F163" s="86">
        <f t="shared" si="28"/>
        <v>0.84646649255019779</v>
      </c>
      <c r="G163" s="190">
        <f t="shared" si="29"/>
        <v>3532.6097748600318</v>
      </c>
      <c r="H163" s="190">
        <f t="shared" si="30"/>
        <v>23251.637538128729</v>
      </c>
      <c r="I163" s="190">
        <f t="shared" si="31"/>
        <v>718.4920552290464</v>
      </c>
      <c r="J163" s="87">
        <f t="shared" si="32"/>
        <v>4729.1147075175841</v>
      </c>
      <c r="K163" s="190">
        <f t="shared" si="36"/>
        <v>203.02519159727467</v>
      </c>
      <c r="L163" s="87">
        <f t="shared" si="33"/>
        <v>1336.3118110932619</v>
      </c>
      <c r="M163" s="88">
        <f t="shared" si="37"/>
        <v>24587.949349221992</v>
      </c>
      <c r="N163" s="88">
        <f t="shared" si="38"/>
        <v>238244.94934922201</v>
      </c>
      <c r="O163" s="88">
        <f t="shared" si="39"/>
        <v>36196.437154242172</v>
      </c>
      <c r="P163" s="89">
        <f t="shared" si="34"/>
        <v>0.94387905214168177</v>
      </c>
      <c r="Q163" s="197">
        <v>392.18480995392383</v>
      </c>
      <c r="R163" s="89">
        <f t="shared" si="40"/>
        <v>-1.1730753230116879E-2</v>
      </c>
      <c r="S163" s="89">
        <f t="shared" si="40"/>
        <v>-8.5776608293014651E-3</v>
      </c>
      <c r="T163" s="91">
        <v>6582</v>
      </c>
      <c r="U163" s="193">
        <v>216193.10800000001</v>
      </c>
      <c r="V163" s="193">
        <v>32741.648947448135</v>
      </c>
      <c r="W163" s="199"/>
      <c r="X163" s="88">
        <v>0</v>
      </c>
      <c r="Y163" s="88">
        <f t="shared" si="41"/>
        <v>0</v>
      </c>
    </row>
    <row r="164" spans="2:25" x14ac:dyDescent="0.25">
      <c r="B164" s="85">
        <v>3422</v>
      </c>
      <c r="C164" s="85" t="s">
        <v>180</v>
      </c>
      <c r="D164" s="1">
        <v>137561</v>
      </c>
      <c r="E164" s="85">
        <f t="shared" si="35"/>
        <v>32651.554711606936</v>
      </c>
      <c r="F164" s="86">
        <f t="shared" si="28"/>
        <v>0.85144066474873703</v>
      </c>
      <c r="G164" s="190">
        <f t="shared" si="29"/>
        <v>3418.1582605667923</v>
      </c>
      <c r="H164" s="190">
        <f t="shared" si="30"/>
        <v>14400.700751767896</v>
      </c>
      <c r="I164" s="190">
        <f t="shared" si="31"/>
        <v>651.7286718913233</v>
      </c>
      <c r="J164" s="87">
        <f t="shared" si="32"/>
        <v>2745.7328946781454</v>
      </c>
      <c r="K164" s="190">
        <f t="shared" si="36"/>
        <v>136.26180825955157</v>
      </c>
      <c r="L164" s="87">
        <f t="shared" si="33"/>
        <v>574.07099819749078</v>
      </c>
      <c r="M164" s="88">
        <f t="shared" si="37"/>
        <v>14974.771749965386</v>
      </c>
      <c r="N164" s="88">
        <f t="shared" si="38"/>
        <v>152535.77174996538</v>
      </c>
      <c r="O164" s="88">
        <f t="shared" si="39"/>
        <v>36205.974780433273</v>
      </c>
      <c r="P164" s="89">
        <f t="shared" si="34"/>
        <v>0.94412776075160865</v>
      </c>
      <c r="Q164" s="197">
        <v>1766.2437563560979</v>
      </c>
      <c r="R164" s="89">
        <f t="shared" si="40"/>
        <v>5.3393038853257559E-2</v>
      </c>
      <c r="S164" s="89">
        <f t="shared" si="40"/>
        <v>4.8892427721200116E-2</v>
      </c>
      <c r="T164" s="91">
        <v>4213</v>
      </c>
      <c r="U164" s="193">
        <v>130588.484</v>
      </c>
      <c r="V164" s="193">
        <v>31129.555184743742</v>
      </c>
      <c r="W164" s="199"/>
      <c r="X164" s="88">
        <v>0</v>
      </c>
      <c r="Y164" s="88">
        <f t="shared" si="41"/>
        <v>0</v>
      </c>
    </row>
    <row r="165" spans="2:25" x14ac:dyDescent="0.25">
      <c r="B165" s="85">
        <v>3423</v>
      </c>
      <c r="C165" s="85" t="s">
        <v>181</v>
      </c>
      <c r="D165" s="1">
        <v>62345</v>
      </c>
      <c r="E165" s="85">
        <f t="shared" si="35"/>
        <v>27332.310390179748</v>
      </c>
      <c r="F165" s="86">
        <f t="shared" si="28"/>
        <v>0.71273299949361402</v>
      </c>
      <c r="G165" s="190">
        <f t="shared" si="29"/>
        <v>6609.7048534231044</v>
      </c>
      <c r="H165" s="190">
        <f t="shared" si="30"/>
        <v>15076.736770658103</v>
      </c>
      <c r="I165" s="190">
        <f t="shared" si="31"/>
        <v>2513.4641843908389</v>
      </c>
      <c r="J165" s="87">
        <f t="shared" si="32"/>
        <v>5733.211804595504</v>
      </c>
      <c r="K165" s="190">
        <f t="shared" si="36"/>
        <v>1997.9973207590672</v>
      </c>
      <c r="L165" s="87">
        <f t="shared" si="33"/>
        <v>4557.431888651432</v>
      </c>
      <c r="M165" s="88">
        <f t="shared" si="37"/>
        <v>19634.168659309536</v>
      </c>
      <c r="N165" s="88">
        <f t="shared" si="38"/>
        <v>81979.168659309536</v>
      </c>
      <c r="O165" s="88">
        <f t="shared" si="39"/>
        <v>35940.012564361925</v>
      </c>
      <c r="P165" s="89">
        <f t="shared" si="34"/>
        <v>0.93719237748885276</v>
      </c>
      <c r="Q165" s="197">
        <v>192.59862526662255</v>
      </c>
      <c r="R165" s="89">
        <f t="shared" si="40"/>
        <v>-3.1094914187754352E-2</v>
      </c>
      <c r="S165" s="89">
        <f t="shared" si="40"/>
        <v>-1.5378347692772684E-2</v>
      </c>
      <c r="T165" s="91">
        <v>2281</v>
      </c>
      <c r="U165" s="193">
        <v>64345.828000000001</v>
      </c>
      <c r="V165" s="193">
        <v>27759.201035375325</v>
      </c>
      <c r="W165" s="199"/>
      <c r="X165" s="88">
        <v>0</v>
      </c>
      <c r="Y165" s="88">
        <f t="shared" si="41"/>
        <v>0</v>
      </c>
    </row>
    <row r="166" spans="2:25" x14ac:dyDescent="0.25">
      <c r="B166" s="85">
        <v>3424</v>
      </c>
      <c r="C166" s="85" t="s">
        <v>182</v>
      </c>
      <c r="D166" s="1">
        <v>51305</v>
      </c>
      <c r="E166" s="85">
        <f t="shared" si="35"/>
        <v>29002.261164499716</v>
      </c>
      <c r="F166" s="86">
        <f t="shared" si="28"/>
        <v>0.75627959352085705</v>
      </c>
      <c r="G166" s="190">
        <f t="shared" si="29"/>
        <v>5607.7343888311234</v>
      </c>
      <c r="H166" s="190">
        <f t="shared" si="30"/>
        <v>9920.0821338422575</v>
      </c>
      <c r="I166" s="190">
        <f t="shared" si="31"/>
        <v>1928.9814133788502</v>
      </c>
      <c r="J166" s="87">
        <f t="shared" si="32"/>
        <v>3412.368120267186</v>
      </c>
      <c r="K166" s="190">
        <f t="shared" si="36"/>
        <v>1413.5145497470785</v>
      </c>
      <c r="L166" s="87">
        <f t="shared" si="33"/>
        <v>2500.5072385025819</v>
      </c>
      <c r="M166" s="88">
        <f t="shared" si="37"/>
        <v>12420.589372344839</v>
      </c>
      <c r="N166" s="88">
        <f t="shared" si="38"/>
        <v>63725.589372344839</v>
      </c>
      <c r="O166" s="88">
        <f t="shared" si="39"/>
        <v>36023.510103077919</v>
      </c>
      <c r="P166" s="89">
        <f t="shared" si="34"/>
        <v>0.93936970719021484</v>
      </c>
      <c r="Q166" s="197">
        <v>272.24722406692854</v>
      </c>
      <c r="R166" s="89">
        <f t="shared" si="40"/>
        <v>2.4457875981431829E-2</v>
      </c>
      <c r="S166" s="89">
        <f t="shared" si="40"/>
        <v>-2.7606204409125687E-3</v>
      </c>
      <c r="T166" s="91">
        <v>1769</v>
      </c>
      <c r="U166" s="193">
        <v>50080.146000000001</v>
      </c>
      <c r="V166" s="193">
        <v>29082.547038327524</v>
      </c>
      <c r="W166" s="199"/>
      <c r="X166" s="88">
        <v>0</v>
      </c>
      <c r="Y166" s="88">
        <f t="shared" si="41"/>
        <v>0</v>
      </c>
    </row>
    <row r="167" spans="2:25" x14ac:dyDescent="0.25">
      <c r="B167" s="85">
        <v>3425</v>
      </c>
      <c r="C167" s="85" t="s">
        <v>183</v>
      </c>
      <c r="D167" s="1">
        <v>32157</v>
      </c>
      <c r="E167" s="85">
        <f t="shared" si="35"/>
        <v>24214.608433734942</v>
      </c>
      <c r="F167" s="86">
        <f t="shared" si="28"/>
        <v>0.63143401542593747</v>
      </c>
      <c r="G167" s="190">
        <f t="shared" si="29"/>
        <v>8480.3260272899879</v>
      </c>
      <c r="H167" s="190">
        <f t="shared" si="30"/>
        <v>11261.872964241104</v>
      </c>
      <c r="I167" s="190">
        <f t="shared" si="31"/>
        <v>3604.659869146521</v>
      </c>
      <c r="J167" s="87">
        <f t="shared" si="32"/>
        <v>4786.9883062265799</v>
      </c>
      <c r="K167" s="190">
        <f t="shared" si="36"/>
        <v>3089.1930055147495</v>
      </c>
      <c r="L167" s="87">
        <f t="shared" si="33"/>
        <v>4102.4483113235874</v>
      </c>
      <c r="M167" s="88">
        <f t="shared" si="37"/>
        <v>15364.321275564691</v>
      </c>
      <c r="N167" s="88">
        <f t="shared" si="38"/>
        <v>47521.321275564689</v>
      </c>
      <c r="O167" s="88">
        <f t="shared" si="39"/>
        <v>35784.12746653967</v>
      </c>
      <c r="P167" s="89">
        <f t="shared" si="34"/>
        <v>0.93312742828546857</v>
      </c>
      <c r="Q167" s="197">
        <v>366.11300936171392</v>
      </c>
      <c r="R167" s="89">
        <f t="shared" si="40"/>
        <v>-6.7853953524532176E-2</v>
      </c>
      <c r="S167" s="89">
        <f t="shared" si="40"/>
        <v>-0.12049774379987854</v>
      </c>
      <c r="T167" s="91">
        <v>1328</v>
      </c>
      <c r="U167" s="193">
        <v>34497.813000000002</v>
      </c>
      <c r="V167" s="193">
        <v>27532.173184357544</v>
      </c>
      <c r="W167" s="199"/>
      <c r="X167" s="88">
        <v>0</v>
      </c>
      <c r="Y167" s="88">
        <f t="shared" si="41"/>
        <v>0</v>
      </c>
    </row>
    <row r="168" spans="2:25" x14ac:dyDescent="0.25">
      <c r="B168" s="85">
        <v>3426</v>
      </c>
      <c r="C168" s="85" t="s">
        <v>184</v>
      </c>
      <c r="D168" s="1">
        <v>40731</v>
      </c>
      <c r="E168" s="85">
        <f t="shared" si="35"/>
        <v>26193.569131832799</v>
      </c>
      <c r="F168" s="86">
        <f t="shared" si="28"/>
        <v>0.68303852942787235</v>
      </c>
      <c r="G168" s="190">
        <f t="shared" si="29"/>
        <v>7292.9496084312741</v>
      </c>
      <c r="H168" s="190">
        <f t="shared" si="30"/>
        <v>11340.536641110632</v>
      </c>
      <c r="I168" s="190">
        <f t="shared" si="31"/>
        <v>2912.023624812271</v>
      </c>
      <c r="J168" s="87">
        <f t="shared" si="32"/>
        <v>4528.1967365830815</v>
      </c>
      <c r="K168" s="190">
        <f t="shared" si="36"/>
        <v>2396.5567611804991</v>
      </c>
      <c r="L168" s="87">
        <f t="shared" si="33"/>
        <v>3726.6457636356758</v>
      </c>
      <c r="M168" s="88">
        <f t="shared" si="37"/>
        <v>15067.182404746307</v>
      </c>
      <c r="N168" s="88">
        <f t="shared" si="38"/>
        <v>55798.182404746309</v>
      </c>
      <c r="O168" s="88">
        <f t="shared" si="39"/>
        <v>35883.075501444575</v>
      </c>
      <c r="P168" s="89">
        <f t="shared" si="34"/>
        <v>0.93570765398556566</v>
      </c>
      <c r="Q168" s="197">
        <v>-315.47640846576724</v>
      </c>
      <c r="R168" s="89">
        <f t="shared" si="40"/>
        <v>3.1236038589206448E-2</v>
      </c>
      <c r="S168" s="89">
        <f t="shared" si="40"/>
        <v>2.8583341383832356E-2</v>
      </c>
      <c r="T168" s="91">
        <v>1555</v>
      </c>
      <c r="U168" s="193">
        <v>39497.262000000002</v>
      </c>
      <c r="V168" s="193">
        <v>25465.675048355901</v>
      </c>
      <c r="W168" s="199"/>
      <c r="X168" s="88">
        <v>0</v>
      </c>
      <c r="Y168" s="88">
        <f t="shared" si="41"/>
        <v>0</v>
      </c>
    </row>
    <row r="169" spans="2:25" x14ac:dyDescent="0.25">
      <c r="B169" s="85">
        <v>3427</v>
      </c>
      <c r="C169" s="85" t="s">
        <v>185</v>
      </c>
      <c r="D169" s="1">
        <v>162975</v>
      </c>
      <c r="E169" s="85">
        <f t="shared" si="35"/>
        <v>28957.889125799575</v>
      </c>
      <c r="F169" s="86">
        <f t="shared" si="28"/>
        <v>0.7551225227944921</v>
      </c>
      <c r="G169" s="190">
        <f t="shared" si="29"/>
        <v>5634.3576120512089</v>
      </c>
      <c r="H169" s="190">
        <f t="shared" si="30"/>
        <v>31710.164640624203</v>
      </c>
      <c r="I169" s="190">
        <f t="shared" si="31"/>
        <v>1944.5116269238995</v>
      </c>
      <c r="J169" s="87">
        <f t="shared" si="32"/>
        <v>10943.711436327707</v>
      </c>
      <c r="K169" s="190">
        <f t="shared" si="36"/>
        <v>1429.0447632921278</v>
      </c>
      <c r="L169" s="87">
        <f t="shared" si="33"/>
        <v>8042.6639278080947</v>
      </c>
      <c r="M169" s="88">
        <f t="shared" si="37"/>
        <v>39752.828568432298</v>
      </c>
      <c r="N169" s="88">
        <f t="shared" si="38"/>
        <v>202727.82856843231</v>
      </c>
      <c r="O169" s="88">
        <f t="shared" si="39"/>
        <v>36021.291501142914</v>
      </c>
      <c r="P169" s="89">
        <f t="shared" si="34"/>
        <v>0.93931185365389658</v>
      </c>
      <c r="Q169" s="197">
        <v>919.32712099979835</v>
      </c>
      <c r="R169" s="89">
        <f t="shared" si="40"/>
        <v>-1.9877043898406662E-2</v>
      </c>
      <c r="S169" s="89">
        <f t="shared" si="40"/>
        <v>-2.8062150319297666E-2</v>
      </c>
      <c r="T169" s="91">
        <v>5628</v>
      </c>
      <c r="U169" s="193">
        <v>166280.158</v>
      </c>
      <c r="V169" s="193">
        <v>29793.972048020067</v>
      </c>
      <c r="W169" s="199"/>
      <c r="X169" s="88">
        <v>0</v>
      </c>
      <c r="Y169" s="88">
        <f t="shared" si="41"/>
        <v>0</v>
      </c>
    </row>
    <row r="170" spans="2:25" x14ac:dyDescent="0.25">
      <c r="B170" s="85">
        <v>3428</v>
      </c>
      <c r="C170" s="85" t="s">
        <v>186</v>
      </c>
      <c r="D170" s="1">
        <v>73429</v>
      </c>
      <c r="E170" s="85">
        <f t="shared" si="35"/>
        <v>29454.071399919776</v>
      </c>
      <c r="F170" s="86">
        <f t="shared" si="28"/>
        <v>0.76806125631100874</v>
      </c>
      <c r="G170" s="190">
        <f t="shared" si="29"/>
        <v>5336.6482475790881</v>
      </c>
      <c r="H170" s="190">
        <f t="shared" si="30"/>
        <v>13304.264081214666</v>
      </c>
      <c r="I170" s="190">
        <f t="shared" si="31"/>
        <v>1770.8478309818292</v>
      </c>
      <c r="J170" s="87">
        <f t="shared" si="32"/>
        <v>4414.7236426377003</v>
      </c>
      <c r="K170" s="190">
        <f t="shared" si="36"/>
        <v>1255.3809673500575</v>
      </c>
      <c r="L170" s="87">
        <f t="shared" si="33"/>
        <v>3129.6647516036933</v>
      </c>
      <c r="M170" s="88">
        <f t="shared" si="37"/>
        <v>16433.928832818357</v>
      </c>
      <c r="N170" s="88">
        <f t="shared" si="38"/>
        <v>89862.928832818361</v>
      </c>
      <c r="O170" s="88">
        <f t="shared" si="39"/>
        <v>36046.100614848925</v>
      </c>
      <c r="P170" s="89">
        <f t="shared" si="34"/>
        <v>0.93995879032972252</v>
      </c>
      <c r="Q170" s="197">
        <v>167.07811170086461</v>
      </c>
      <c r="R170" s="89">
        <f t="shared" si="40"/>
        <v>-5.1555268739224116E-3</v>
      </c>
      <c r="S170" s="89">
        <f t="shared" si="40"/>
        <v>-2.4310173769249942E-2</v>
      </c>
      <c r="T170" s="91">
        <v>2493</v>
      </c>
      <c r="U170" s="193">
        <v>73809.527000000002</v>
      </c>
      <c r="V170" s="193">
        <v>30187.945603271983</v>
      </c>
      <c r="W170" s="199"/>
      <c r="X170" s="88">
        <v>0</v>
      </c>
      <c r="Y170" s="88">
        <f t="shared" si="41"/>
        <v>0</v>
      </c>
    </row>
    <row r="171" spans="2:25" x14ac:dyDescent="0.25">
      <c r="B171" s="85">
        <v>3429</v>
      </c>
      <c r="C171" s="85" t="s">
        <v>187</v>
      </c>
      <c r="D171" s="1">
        <v>42315</v>
      </c>
      <c r="E171" s="85">
        <f t="shared" si="35"/>
        <v>27857.142857142859</v>
      </c>
      <c r="F171" s="86">
        <f t="shared" si="28"/>
        <v>0.72641883186820355</v>
      </c>
      <c r="G171" s="190">
        <f t="shared" si="29"/>
        <v>6294.8053732452381</v>
      </c>
      <c r="H171" s="190">
        <f t="shared" si="30"/>
        <v>9561.8093619595165</v>
      </c>
      <c r="I171" s="190">
        <f t="shared" si="31"/>
        <v>2329.7728209537499</v>
      </c>
      <c r="J171" s="87">
        <f t="shared" si="32"/>
        <v>3538.9249150287465</v>
      </c>
      <c r="K171" s="190">
        <f t="shared" si="36"/>
        <v>1814.3059573219782</v>
      </c>
      <c r="L171" s="87">
        <f t="shared" si="33"/>
        <v>2755.9307491720851</v>
      </c>
      <c r="M171" s="88">
        <f t="shared" si="37"/>
        <v>12317.740111131601</v>
      </c>
      <c r="N171" s="88">
        <f t="shared" si="38"/>
        <v>54632.740111131599</v>
      </c>
      <c r="O171" s="88">
        <f t="shared" si="39"/>
        <v>35966.254187710074</v>
      </c>
      <c r="P171" s="89">
        <f t="shared" si="34"/>
        <v>0.93787666910758205</v>
      </c>
      <c r="Q171" s="197">
        <v>29.028961762380277</v>
      </c>
      <c r="R171" s="89">
        <f t="shared" si="40"/>
        <v>-6.7212682419459189E-3</v>
      </c>
      <c r="S171" s="89">
        <f t="shared" si="40"/>
        <v>4.7166529942246503E-4</v>
      </c>
      <c r="T171" s="91">
        <v>1519</v>
      </c>
      <c r="U171" s="193">
        <v>42601.334999999999</v>
      </c>
      <c r="V171" s="193">
        <v>27844.00980392157</v>
      </c>
      <c r="W171" s="199"/>
      <c r="X171" s="88">
        <v>0</v>
      </c>
      <c r="Y171" s="88">
        <f t="shared" si="41"/>
        <v>0</v>
      </c>
    </row>
    <row r="172" spans="2:25" x14ac:dyDescent="0.25">
      <c r="B172" s="85">
        <v>3430</v>
      </c>
      <c r="C172" s="85" t="s">
        <v>188</v>
      </c>
      <c r="D172" s="1">
        <v>53468</v>
      </c>
      <c r="E172" s="85">
        <f t="shared" si="35"/>
        <v>28995.661605206074</v>
      </c>
      <c r="F172" s="86">
        <f t="shared" si="28"/>
        <v>0.7561074996281878</v>
      </c>
      <c r="G172" s="190">
        <f t="shared" si="29"/>
        <v>5611.6941244073087</v>
      </c>
      <c r="H172" s="190">
        <f t="shared" si="30"/>
        <v>10347.963965407078</v>
      </c>
      <c r="I172" s="190">
        <f t="shared" si="31"/>
        <v>1931.2912591316247</v>
      </c>
      <c r="J172" s="87">
        <f t="shared" si="32"/>
        <v>3561.3010818387156</v>
      </c>
      <c r="K172" s="190">
        <f t="shared" si="36"/>
        <v>1415.8243954998529</v>
      </c>
      <c r="L172" s="87">
        <f t="shared" si="33"/>
        <v>2610.780185301729</v>
      </c>
      <c r="M172" s="88">
        <f t="shared" si="37"/>
        <v>12958.744150708808</v>
      </c>
      <c r="N172" s="88">
        <f t="shared" si="38"/>
        <v>66426.744150708808</v>
      </c>
      <c r="O172" s="88">
        <f t="shared" si="39"/>
        <v>36023.180125113235</v>
      </c>
      <c r="P172" s="89">
        <f t="shared" si="34"/>
        <v>0.93936110249558125</v>
      </c>
      <c r="Q172" s="197">
        <v>-230.29729724171011</v>
      </c>
      <c r="R172" s="89">
        <f t="shared" si="40"/>
        <v>8.0712932585326164E-2</v>
      </c>
      <c r="S172" s="89">
        <f t="shared" si="40"/>
        <v>8.7159701705954384E-2</v>
      </c>
      <c r="T172" s="91">
        <v>1844</v>
      </c>
      <c r="U172" s="193">
        <v>49474.748</v>
      </c>
      <c r="V172" s="193">
        <v>26671.023180592994</v>
      </c>
      <c r="W172" s="199"/>
      <c r="X172" s="88">
        <v>0</v>
      </c>
      <c r="Y172" s="88">
        <f t="shared" si="41"/>
        <v>0</v>
      </c>
    </row>
    <row r="173" spans="2:25" x14ac:dyDescent="0.25">
      <c r="B173" s="85">
        <v>3431</v>
      </c>
      <c r="C173" s="85" t="s">
        <v>189</v>
      </c>
      <c r="D173" s="1">
        <v>68184</v>
      </c>
      <c r="E173" s="85">
        <f t="shared" si="35"/>
        <v>27649.635036496347</v>
      </c>
      <c r="F173" s="86">
        <f t="shared" si="28"/>
        <v>0.72100773894131698</v>
      </c>
      <c r="G173" s="190">
        <f t="shared" si="29"/>
        <v>6419.3100656331453</v>
      </c>
      <c r="H173" s="190">
        <f t="shared" si="30"/>
        <v>15830.018621851335</v>
      </c>
      <c r="I173" s="190">
        <f t="shared" si="31"/>
        <v>2402.4005581800293</v>
      </c>
      <c r="J173" s="87">
        <f t="shared" si="32"/>
        <v>5924.3197764719516</v>
      </c>
      <c r="K173" s="190">
        <f t="shared" si="36"/>
        <v>1886.9336945482576</v>
      </c>
      <c r="L173" s="87">
        <f t="shared" si="33"/>
        <v>4653.1784907560032</v>
      </c>
      <c r="M173" s="88">
        <f t="shared" si="37"/>
        <v>20483.19711260734</v>
      </c>
      <c r="N173" s="88">
        <f t="shared" si="38"/>
        <v>88667.197112607333</v>
      </c>
      <c r="O173" s="88">
        <f t="shared" si="39"/>
        <v>35955.878796677753</v>
      </c>
      <c r="P173" s="89">
        <f t="shared" si="34"/>
        <v>0.93760611446123787</v>
      </c>
      <c r="Q173" s="197">
        <v>315.73213937199398</v>
      </c>
      <c r="R173" s="89">
        <f t="shared" si="40"/>
        <v>-2.1019761318575952E-2</v>
      </c>
      <c r="S173" s="89">
        <f t="shared" si="40"/>
        <v>-8.3160437038942575E-3</v>
      </c>
      <c r="T173" s="91">
        <v>2466</v>
      </c>
      <c r="U173" s="193">
        <v>69647.983999999997</v>
      </c>
      <c r="V173" s="193">
        <v>27881.498799039233</v>
      </c>
      <c r="W173" s="199"/>
      <c r="X173" s="88">
        <v>0</v>
      </c>
      <c r="Y173" s="88">
        <f t="shared" si="41"/>
        <v>0</v>
      </c>
    </row>
    <row r="174" spans="2:25" x14ac:dyDescent="0.25">
      <c r="B174" s="85">
        <v>3432</v>
      </c>
      <c r="C174" s="85" t="s">
        <v>190</v>
      </c>
      <c r="D174" s="1">
        <v>62113</v>
      </c>
      <c r="E174" s="85">
        <f t="shared" si="35"/>
        <v>31593.591047812817</v>
      </c>
      <c r="F174" s="86">
        <f t="shared" si="28"/>
        <v>0.82385259756060225</v>
      </c>
      <c r="G174" s="190">
        <f t="shared" si="29"/>
        <v>4052.9364588432632</v>
      </c>
      <c r="H174" s="190">
        <f t="shared" si="30"/>
        <v>7968.0730780858557</v>
      </c>
      <c r="I174" s="190">
        <f t="shared" si="31"/>
        <v>1022.0159542192648</v>
      </c>
      <c r="J174" s="87">
        <f t="shared" si="32"/>
        <v>2009.2833659950745</v>
      </c>
      <c r="K174" s="190">
        <f t="shared" si="36"/>
        <v>506.54909058749308</v>
      </c>
      <c r="L174" s="87">
        <f t="shared" si="33"/>
        <v>995.87551209501146</v>
      </c>
      <c r="M174" s="88">
        <f t="shared" si="37"/>
        <v>8963.9485901808675</v>
      </c>
      <c r="N174" s="88">
        <f t="shared" si="38"/>
        <v>71076.948590180866</v>
      </c>
      <c r="O174" s="88">
        <f t="shared" si="39"/>
        <v>36153.076597243577</v>
      </c>
      <c r="P174" s="89">
        <f t="shared" si="34"/>
        <v>0.9427483573922022</v>
      </c>
      <c r="Q174" s="197">
        <v>-125.10438523709126</v>
      </c>
      <c r="R174" s="89">
        <f t="shared" si="40"/>
        <v>-1.7039527139563474E-2</v>
      </c>
      <c r="S174" s="89">
        <f t="shared" si="40"/>
        <v>-7.0399292467817984E-3</v>
      </c>
      <c r="T174" s="91">
        <v>1966</v>
      </c>
      <c r="U174" s="193">
        <v>63189.722999999998</v>
      </c>
      <c r="V174" s="193">
        <v>31817.584592145013</v>
      </c>
      <c r="W174" s="199"/>
      <c r="X174" s="88">
        <v>0</v>
      </c>
      <c r="Y174" s="88">
        <f t="shared" si="41"/>
        <v>0</v>
      </c>
    </row>
    <row r="175" spans="2:25" x14ac:dyDescent="0.25">
      <c r="B175" s="85">
        <v>3433</v>
      </c>
      <c r="C175" s="85" t="s">
        <v>191</v>
      </c>
      <c r="D175" s="1">
        <v>72906</v>
      </c>
      <c r="E175" s="85">
        <f t="shared" si="35"/>
        <v>33957.149510945506</v>
      </c>
      <c r="F175" s="86">
        <f t="shared" si="28"/>
        <v>0.88548610343181955</v>
      </c>
      <c r="G175" s="190">
        <f t="shared" si="29"/>
        <v>2634.8013809636495</v>
      </c>
      <c r="H175" s="190">
        <f t="shared" si="30"/>
        <v>5656.9185649289557</v>
      </c>
      <c r="I175" s="190">
        <f t="shared" si="31"/>
        <v>194.77049212282361</v>
      </c>
      <c r="J175" s="87">
        <f t="shared" si="32"/>
        <v>418.17224658770232</v>
      </c>
      <c r="K175" s="190">
        <f t="shared" si="36"/>
        <v>-320.69637150894812</v>
      </c>
      <c r="L175" s="87">
        <f t="shared" si="33"/>
        <v>-688.53510962971166</v>
      </c>
      <c r="M175" s="88">
        <f t="shared" si="37"/>
        <v>4968.3834552992439</v>
      </c>
      <c r="N175" s="88">
        <f t="shared" si="38"/>
        <v>77874.383455299248</v>
      </c>
      <c r="O175" s="88">
        <f t="shared" si="39"/>
        <v>36271.254520400209</v>
      </c>
      <c r="P175" s="89">
        <f t="shared" si="34"/>
        <v>0.94583003268576293</v>
      </c>
      <c r="Q175" s="197">
        <v>149.99083667137893</v>
      </c>
      <c r="R175" s="89">
        <f t="shared" si="40"/>
        <v>2.2526580627972741E-2</v>
      </c>
      <c r="S175" s="89">
        <f t="shared" si="40"/>
        <v>2.4431613847587096E-2</v>
      </c>
      <c r="T175" s="91">
        <v>2147</v>
      </c>
      <c r="U175" s="193">
        <v>71299.857999999993</v>
      </c>
      <c r="V175" s="193">
        <v>33147.307298930726</v>
      </c>
      <c r="W175" s="199"/>
      <c r="X175" s="88">
        <v>0</v>
      </c>
      <c r="Y175" s="88">
        <f t="shared" si="41"/>
        <v>0</v>
      </c>
    </row>
    <row r="176" spans="2:25" x14ac:dyDescent="0.25">
      <c r="B176" s="85">
        <v>3434</v>
      </c>
      <c r="C176" s="85" t="s">
        <v>192</v>
      </c>
      <c r="D176" s="1">
        <v>60769</v>
      </c>
      <c r="E176" s="85">
        <f t="shared" si="35"/>
        <v>27472.423146473779</v>
      </c>
      <c r="F176" s="86">
        <f t="shared" si="28"/>
        <v>0.71638666007463259</v>
      </c>
      <c r="G176" s="190">
        <f t="shared" si="29"/>
        <v>6525.637199646686</v>
      </c>
      <c r="H176" s="190">
        <f t="shared" si="30"/>
        <v>14434.70948561847</v>
      </c>
      <c r="I176" s="190">
        <f t="shared" si="31"/>
        <v>2464.4247196879282</v>
      </c>
      <c r="J176" s="87">
        <f t="shared" si="32"/>
        <v>5451.3074799496972</v>
      </c>
      <c r="K176" s="190">
        <f t="shared" si="36"/>
        <v>1948.9578560561565</v>
      </c>
      <c r="L176" s="87">
        <f t="shared" si="33"/>
        <v>4311.0947775962186</v>
      </c>
      <c r="M176" s="88">
        <f t="shared" si="37"/>
        <v>18745.80426321469</v>
      </c>
      <c r="N176" s="88">
        <f t="shared" si="38"/>
        <v>79514.804263214697</v>
      </c>
      <c r="O176" s="88">
        <f t="shared" si="39"/>
        <v>35947.01820217663</v>
      </c>
      <c r="P176" s="89">
        <f t="shared" si="34"/>
        <v>0.93737506051790387</v>
      </c>
      <c r="Q176" s="197">
        <v>318.52558487057468</v>
      </c>
      <c r="R176" s="89">
        <f t="shared" si="40"/>
        <v>-7.6728708190897457E-3</v>
      </c>
      <c r="S176" s="89">
        <f t="shared" si="40"/>
        <v>-8.1214816369835317E-3</v>
      </c>
      <c r="T176" s="91">
        <v>2212</v>
      </c>
      <c r="U176" s="193">
        <v>61238.877999999997</v>
      </c>
      <c r="V176" s="193">
        <v>27697.366802351877</v>
      </c>
      <c r="W176" s="199"/>
      <c r="X176" s="88">
        <v>0</v>
      </c>
      <c r="Y176" s="88">
        <f t="shared" si="41"/>
        <v>0</v>
      </c>
    </row>
    <row r="177" spans="2:25" x14ac:dyDescent="0.25">
      <c r="B177" s="85">
        <v>3435</v>
      </c>
      <c r="C177" s="85" t="s">
        <v>193</v>
      </c>
      <c r="D177" s="1">
        <v>97860</v>
      </c>
      <c r="E177" s="85">
        <f t="shared" si="35"/>
        <v>27706.681766704416</v>
      </c>
      <c r="F177" s="86">
        <f t="shared" si="28"/>
        <v>0.72249532219176582</v>
      </c>
      <c r="G177" s="190">
        <f t="shared" si="29"/>
        <v>6385.0820275083033</v>
      </c>
      <c r="H177" s="190">
        <f t="shared" si="30"/>
        <v>22552.109721159326</v>
      </c>
      <c r="I177" s="190">
        <f t="shared" si="31"/>
        <v>2382.434202607205</v>
      </c>
      <c r="J177" s="87">
        <f t="shared" si="32"/>
        <v>8414.7576036086466</v>
      </c>
      <c r="K177" s="190">
        <f t="shared" si="36"/>
        <v>1866.9673389754332</v>
      </c>
      <c r="L177" s="87">
        <f t="shared" si="33"/>
        <v>6594.1286412612299</v>
      </c>
      <c r="M177" s="88">
        <f t="shared" si="37"/>
        <v>29146.238362420554</v>
      </c>
      <c r="N177" s="88">
        <f t="shared" si="38"/>
        <v>127006.23836242055</v>
      </c>
      <c r="O177" s="88">
        <f t="shared" si="39"/>
        <v>35958.73113318815</v>
      </c>
      <c r="P177" s="89">
        <f t="shared" si="34"/>
        <v>0.93768049362376016</v>
      </c>
      <c r="Q177" s="197">
        <v>683.61200983853996</v>
      </c>
      <c r="R177" s="89">
        <f t="shared" si="40"/>
        <v>-2.4684307322991362E-2</v>
      </c>
      <c r="S177" s="89">
        <f t="shared" si="40"/>
        <v>-8.3922275189303886E-3</v>
      </c>
      <c r="T177" s="91">
        <v>3532</v>
      </c>
      <c r="U177" s="193">
        <v>100336.743</v>
      </c>
      <c r="V177" s="193">
        <v>27941.170426065164</v>
      </c>
      <c r="W177" s="199"/>
      <c r="X177" s="88">
        <v>0</v>
      </c>
      <c r="Y177" s="88">
        <f t="shared" si="41"/>
        <v>0</v>
      </c>
    </row>
    <row r="178" spans="2:25" x14ac:dyDescent="0.25">
      <c r="B178" s="85">
        <v>3436</v>
      </c>
      <c r="C178" s="85" t="s">
        <v>194</v>
      </c>
      <c r="D178" s="1">
        <v>184578</v>
      </c>
      <c r="E178" s="85">
        <f t="shared" si="35"/>
        <v>33025.228126677408</v>
      </c>
      <c r="F178" s="86">
        <f t="shared" si="28"/>
        <v>0.861184787003762</v>
      </c>
      <c r="G178" s="190">
        <f t="shared" si="29"/>
        <v>3193.9542115245085</v>
      </c>
      <c r="H178" s="190">
        <f t="shared" si="30"/>
        <v>17851.010088210478</v>
      </c>
      <c r="I178" s="190">
        <f t="shared" si="31"/>
        <v>520.94297661665803</v>
      </c>
      <c r="J178" s="87">
        <f t="shared" si="32"/>
        <v>2911.5502963105018</v>
      </c>
      <c r="K178" s="190">
        <f t="shared" si="36"/>
        <v>5.4761129848862993</v>
      </c>
      <c r="L178" s="87">
        <f t="shared" si="33"/>
        <v>30.605995472529528</v>
      </c>
      <c r="M178" s="88">
        <f t="shared" si="37"/>
        <v>17881.616083683006</v>
      </c>
      <c r="N178" s="88">
        <f t="shared" si="38"/>
        <v>202459.61608368301</v>
      </c>
      <c r="O178" s="88">
        <f t="shared" si="39"/>
        <v>36224.658451186799</v>
      </c>
      <c r="P178" s="89">
        <f t="shared" si="34"/>
        <v>0.94461496686435997</v>
      </c>
      <c r="Q178" s="197">
        <v>1328.1662720802742</v>
      </c>
      <c r="R178" s="89">
        <f t="shared" si="40"/>
        <v>-5.6301056088683153E-2</v>
      </c>
      <c r="S178" s="89">
        <f t="shared" si="40"/>
        <v>-4.9715931949741811E-2</v>
      </c>
      <c r="T178" s="91">
        <v>5589</v>
      </c>
      <c r="U178" s="193">
        <v>195589.91899999999</v>
      </c>
      <c r="V178" s="193">
        <v>34753.006218905466</v>
      </c>
      <c r="W178" s="199"/>
      <c r="X178" s="88">
        <v>0</v>
      </c>
      <c r="Y178" s="88">
        <f t="shared" si="41"/>
        <v>0</v>
      </c>
    </row>
    <row r="179" spans="2:25" x14ac:dyDescent="0.25">
      <c r="B179" s="85">
        <v>3437</v>
      </c>
      <c r="C179" s="85" t="s">
        <v>195</v>
      </c>
      <c r="D179" s="1">
        <v>139867</v>
      </c>
      <c r="E179" s="85">
        <f t="shared" si="35"/>
        <v>25124.303933896172</v>
      </c>
      <c r="F179" s="86">
        <f t="shared" si="28"/>
        <v>0.65515575695455375</v>
      </c>
      <c r="G179" s="190">
        <f t="shared" si="29"/>
        <v>7934.5087271932498</v>
      </c>
      <c r="H179" s="190">
        <f t="shared" si="30"/>
        <v>44171.41008428482</v>
      </c>
      <c r="I179" s="190">
        <f t="shared" si="31"/>
        <v>3286.2664440900908</v>
      </c>
      <c r="J179" s="87">
        <f t="shared" si="32"/>
        <v>18294.645294249534</v>
      </c>
      <c r="K179" s="190">
        <f t="shared" si="36"/>
        <v>2770.7995804583188</v>
      </c>
      <c r="L179" s="87">
        <f t="shared" si="33"/>
        <v>15425.04126441146</v>
      </c>
      <c r="M179" s="88">
        <f t="shared" si="37"/>
        <v>59596.451348696282</v>
      </c>
      <c r="N179" s="88">
        <f t="shared" si="38"/>
        <v>199463.45134869628</v>
      </c>
      <c r="O179" s="88">
        <f t="shared" si="39"/>
        <v>35829.612241547744</v>
      </c>
      <c r="P179" s="89">
        <f t="shared" si="34"/>
        <v>0.93431351536189966</v>
      </c>
      <c r="Q179" s="197">
        <v>1909.8306649974984</v>
      </c>
      <c r="R179" s="89">
        <f t="shared" si="40"/>
        <v>-1.8139763793069932E-2</v>
      </c>
      <c r="S179" s="89">
        <f t="shared" si="40"/>
        <v>-2.4489138411976002E-2</v>
      </c>
      <c r="T179" s="91">
        <v>5567</v>
      </c>
      <c r="U179" s="193">
        <v>142451.02799999999</v>
      </c>
      <c r="V179" s="193">
        <v>25755.022238293255</v>
      </c>
      <c r="W179" s="199"/>
      <c r="X179" s="88">
        <v>0</v>
      </c>
      <c r="Y179" s="88">
        <f t="shared" si="41"/>
        <v>0</v>
      </c>
    </row>
    <row r="180" spans="2:25" x14ac:dyDescent="0.25">
      <c r="B180" s="85">
        <v>3438</v>
      </c>
      <c r="C180" s="85" t="s">
        <v>196</v>
      </c>
      <c r="D180" s="1">
        <v>102369</v>
      </c>
      <c r="E180" s="85">
        <f t="shared" si="35"/>
        <v>31595.370370370372</v>
      </c>
      <c r="F180" s="86">
        <f t="shared" si="28"/>
        <v>0.82389899619596851</v>
      </c>
      <c r="G180" s="190">
        <f t="shared" si="29"/>
        <v>4051.8688653087302</v>
      </c>
      <c r="H180" s="190">
        <f t="shared" si="30"/>
        <v>13128.055123600285</v>
      </c>
      <c r="I180" s="190">
        <f t="shared" si="31"/>
        <v>1021.3931913241205</v>
      </c>
      <c r="J180" s="87">
        <f t="shared" si="32"/>
        <v>3309.3139398901503</v>
      </c>
      <c r="K180" s="190">
        <f t="shared" si="36"/>
        <v>505.92632769234876</v>
      </c>
      <c r="L180" s="87">
        <f t="shared" si="33"/>
        <v>1639.20130172321</v>
      </c>
      <c r="M180" s="88">
        <f t="shared" si="37"/>
        <v>14767.256425323494</v>
      </c>
      <c r="N180" s="88">
        <f t="shared" si="38"/>
        <v>117136.25642532349</v>
      </c>
      <c r="O180" s="88">
        <f t="shared" si="39"/>
        <v>36153.165563371447</v>
      </c>
      <c r="P180" s="89">
        <f t="shared" si="34"/>
        <v>0.94275067732397022</v>
      </c>
      <c r="Q180" s="197">
        <v>-209.33332053317281</v>
      </c>
      <c r="R180" s="89">
        <f t="shared" si="40"/>
        <v>-1.7618739069618243E-2</v>
      </c>
      <c r="S180" s="89">
        <f t="shared" si="40"/>
        <v>-7.0982659416453681E-2</v>
      </c>
      <c r="T180" s="91">
        <v>3240</v>
      </c>
      <c r="U180" s="193">
        <v>104204.96</v>
      </c>
      <c r="V180" s="193">
        <v>34009.451697127937</v>
      </c>
      <c r="W180" s="199"/>
      <c r="X180" s="88">
        <v>0</v>
      </c>
      <c r="Y180" s="88">
        <f t="shared" si="41"/>
        <v>0</v>
      </c>
    </row>
    <row r="181" spans="2:25" x14ac:dyDescent="0.25">
      <c r="B181" s="85">
        <v>3439</v>
      </c>
      <c r="C181" s="85" t="s">
        <v>197</v>
      </c>
      <c r="D181" s="1">
        <v>146683</v>
      </c>
      <c r="E181" s="85">
        <f t="shared" si="35"/>
        <v>33216.259057971016</v>
      </c>
      <c r="F181" s="86">
        <f t="shared" si="28"/>
        <v>0.86616621911518243</v>
      </c>
      <c r="G181" s="190">
        <f t="shared" si="29"/>
        <v>3079.3356527483438</v>
      </c>
      <c r="H181" s="190">
        <f t="shared" si="30"/>
        <v>13598.346242536687</v>
      </c>
      <c r="I181" s="190">
        <f t="shared" si="31"/>
        <v>454.08215066389528</v>
      </c>
      <c r="J181" s="87">
        <f t="shared" si="32"/>
        <v>2005.2267773317615</v>
      </c>
      <c r="K181" s="190">
        <f t="shared" si="36"/>
        <v>-61.384712967876453</v>
      </c>
      <c r="L181" s="87">
        <f t="shared" si="33"/>
        <v>-271.07489246614244</v>
      </c>
      <c r="M181" s="88">
        <f t="shared" si="37"/>
        <v>13327.271350070545</v>
      </c>
      <c r="N181" s="88">
        <f t="shared" si="38"/>
        <v>160010.27135007054</v>
      </c>
      <c r="O181" s="88">
        <f t="shared" si="39"/>
        <v>36234.209997751488</v>
      </c>
      <c r="P181" s="89">
        <f t="shared" si="34"/>
        <v>0.94486403846993117</v>
      </c>
      <c r="Q181" s="197">
        <v>-1662.9754146526247</v>
      </c>
      <c r="R181" s="89">
        <f t="shared" si="40"/>
        <v>2.0548690802933433E-2</v>
      </c>
      <c r="S181" s="89">
        <f t="shared" si="40"/>
        <v>1.3384512946300692E-2</v>
      </c>
      <c r="T181" s="91">
        <v>4416</v>
      </c>
      <c r="U181" s="193">
        <v>143729.546</v>
      </c>
      <c r="V181" s="193">
        <v>32777.547548460658</v>
      </c>
      <c r="W181" s="199"/>
      <c r="X181" s="88">
        <v>0</v>
      </c>
      <c r="Y181" s="88">
        <f t="shared" si="41"/>
        <v>0</v>
      </c>
    </row>
    <row r="182" spans="2:25" x14ac:dyDescent="0.25">
      <c r="B182" s="85">
        <v>3440</v>
      </c>
      <c r="C182" s="85" t="s">
        <v>198</v>
      </c>
      <c r="D182" s="1">
        <v>177801</v>
      </c>
      <c r="E182" s="85">
        <f t="shared" si="35"/>
        <v>34450.881612090685</v>
      </c>
      <c r="F182" s="86">
        <f t="shared" si="28"/>
        <v>0.89836094483278361</v>
      </c>
      <c r="G182" s="190">
        <f t="shared" si="29"/>
        <v>2338.5621202765424</v>
      </c>
      <c r="H182" s="190">
        <f t="shared" si="30"/>
        <v>12069.319102747235</v>
      </c>
      <c r="I182" s="190">
        <f t="shared" si="31"/>
        <v>21.964256722011122</v>
      </c>
      <c r="J182" s="87">
        <f t="shared" si="32"/>
        <v>113.3575289422994</v>
      </c>
      <c r="K182" s="190">
        <f t="shared" si="36"/>
        <v>-493.50260690976063</v>
      </c>
      <c r="L182" s="87">
        <f t="shared" si="33"/>
        <v>-2546.9669542612746</v>
      </c>
      <c r="M182" s="88">
        <f t="shared" si="37"/>
        <v>9522.3521484859593</v>
      </c>
      <c r="N182" s="88">
        <f t="shared" si="38"/>
        <v>187323.35214848595</v>
      </c>
      <c r="O182" s="88">
        <f t="shared" si="39"/>
        <v>36295.941125457459</v>
      </c>
      <c r="P182" s="89">
        <f t="shared" si="34"/>
        <v>0.94647377475581096</v>
      </c>
      <c r="Q182" s="197">
        <v>458.97586657312058</v>
      </c>
      <c r="R182" s="89">
        <f t="shared" si="40"/>
        <v>-5.1594080025934783E-2</v>
      </c>
      <c r="S182" s="89">
        <f t="shared" si="40"/>
        <v>-6.6111434739740418E-2</v>
      </c>
      <c r="T182" s="91">
        <v>5161</v>
      </c>
      <c r="U182" s="193">
        <v>187473.524</v>
      </c>
      <c r="V182" s="193">
        <v>36889.713498622594</v>
      </c>
      <c r="W182" s="199"/>
      <c r="X182" s="88">
        <v>0</v>
      </c>
      <c r="Y182" s="88">
        <f t="shared" si="41"/>
        <v>0</v>
      </c>
    </row>
    <row r="183" spans="2:25" x14ac:dyDescent="0.25">
      <c r="B183" s="85">
        <v>3441</v>
      </c>
      <c r="C183" s="85" t="s">
        <v>199</v>
      </c>
      <c r="D183" s="1">
        <v>197094</v>
      </c>
      <c r="E183" s="85">
        <f t="shared" si="35"/>
        <v>32157.61135584924</v>
      </c>
      <c r="F183" s="86">
        <f t="shared" si="28"/>
        <v>0.83856031455135271</v>
      </c>
      <c r="G183" s="190">
        <f t="shared" si="29"/>
        <v>3714.5242740214094</v>
      </c>
      <c r="H183" s="190">
        <f t="shared" si="30"/>
        <v>22766.319275477221</v>
      </c>
      <c r="I183" s="190">
        <f t="shared" si="31"/>
        <v>824.60884640651693</v>
      </c>
      <c r="J183" s="87">
        <f t="shared" si="32"/>
        <v>5054.0276196255427</v>
      </c>
      <c r="K183" s="190">
        <f t="shared" si="36"/>
        <v>309.1419827747452</v>
      </c>
      <c r="L183" s="87">
        <f t="shared" si="33"/>
        <v>1894.7312124264133</v>
      </c>
      <c r="M183" s="88">
        <f t="shared" si="37"/>
        <v>24661.050487903634</v>
      </c>
      <c r="N183" s="88">
        <f t="shared" si="38"/>
        <v>221755.05048790365</v>
      </c>
      <c r="O183" s="88">
        <f t="shared" si="39"/>
        <v>36181.277612645397</v>
      </c>
      <c r="P183" s="89">
        <f t="shared" si="34"/>
        <v>0.94348374324173967</v>
      </c>
      <c r="Q183" s="197">
        <v>-376.66428134189118</v>
      </c>
      <c r="R183" s="89">
        <f t="shared" si="40"/>
        <v>-7.1242095082808669E-4</v>
      </c>
      <c r="S183" s="89">
        <f t="shared" si="40"/>
        <v>-8.864546738470154E-3</v>
      </c>
      <c r="T183" s="91">
        <v>6129</v>
      </c>
      <c r="U183" s="193">
        <v>197234.514</v>
      </c>
      <c r="V183" s="193">
        <v>32445.223556506</v>
      </c>
      <c r="W183" s="199"/>
      <c r="X183" s="88">
        <v>0</v>
      </c>
      <c r="Y183" s="88">
        <f t="shared" si="41"/>
        <v>0</v>
      </c>
    </row>
    <row r="184" spans="2:25" x14ac:dyDescent="0.25">
      <c r="B184" s="85">
        <v>3442</v>
      </c>
      <c r="C184" s="85" t="s">
        <v>200</v>
      </c>
      <c r="D184" s="1">
        <v>443536</v>
      </c>
      <c r="E184" s="85">
        <f t="shared" si="35"/>
        <v>29775.510204081635</v>
      </c>
      <c r="F184" s="86">
        <f t="shared" si="28"/>
        <v>0.77644327889795528</v>
      </c>
      <c r="G184" s="190">
        <f t="shared" si="29"/>
        <v>5143.7849650819726</v>
      </c>
      <c r="H184" s="190">
        <f t="shared" si="30"/>
        <v>76621.820839861059</v>
      </c>
      <c r="I184" s="190">
        <f t="shared" si="31"/>
        <v>1658.3442495251786</v>
      </c>
      <c r="J184" s="87">
        <f t="shared" si="32"/>
        <v>24702.695940927064</v>
      </c>
      <c r="K184" s="190">
        <f t="shared" si="36"/>
        <v>1142.8773858934069</v>
      </c>
      <c r="L184" s="87">
        <f t="shared" si="33"/>
        <v>17024.301540268189</v>
      </c>
      <c r="M184" s="88">
        <f t="shared" si="37"/>
        <v>93646.122380129251</v>
      </c>
      <c r="N184" s="88">
        <f t="shared" si="38"/>
        <v>537182.12238012929</v>
      </c>
      <c r="O184" s="88">
        <f t="shared" si="39"/>
        <v>36062.172555057019</v>
      </c>
      <c r="P184" s="89">
        <f t="shared" si="34"/>
        <v>0.9403778914590698</v>
      </c>
      <c r="Q184" s="197">
        <v>1404.2001411537058</v>
      </c>
      <c r="R184" s="89">
        <f t="shared" si="40"/>
        <v>-5.7578916121922757E-2</v>
      </c>
      <c r="S184" s="89">
        <f t="shared" si="40"/>
        <v>-6.1944319907340728E-2</v>
      </c>
      <c r="T184" s="91">
        <v>14896</v>
      </c>
      <c r="U184" s="193">
        <v>470634.63199999998</v>
      </c>
      <c r="V184" s="193">
        <v>31741.730087003438</v>
      </c>
      <c r="W184" s="199"/>
      <c r="X184" s="88">
        <v>0</v>
      </c>
      <c r="Y184" s="88">
        <f t="shared" si="41"/>
        <v>0</v>
      </c>
    </row>
    <row r="185" spans="2:25" x14ac:dyDescent="0.25">
      <c r="B185" s="85">
        <v>3443</v>
      </c>
      <c r="C185" s="85" t="s">
        <v>201</v>
      </c>
      <c r="D185" s="1">
        <v>379218</v>
      </c>
      <c r="E185" s="85">
        <f t="shared" si="35"/>
        <v>27812.101210121011</v>
      </c>
      <c r="F185" s="86">
        <f t="shared" si="28"/>
        <v>0.72524430005125373</v>
      </c>
      <c r="G185" s="190">
        <f t="shared" si="29"/>
        <v>6321.8303614583465</v>
      </c>
      <c r="H185" s="190">
        <f t="shared" si="30"/>
        <v>86198.156978484563</v>
      </c>
      <c r="I185" s="190">
        <f t="shared" si="31"/>
        <v>2345.5373974113968</v>
      </c>
      <c r="J185" s="87">
        <f t="shared" si="32"/>
        <v>31981.402413704396</v>
      </c>
      <c r="K185" s="190">
        <f t="shared" si="36"/>
        <v>1830.0705337796251</v>
      </c>
      <c r="L185" s="87">
        <f t="shared" si="33"/>
        <v>24953.011728085185</v>
      </c>
      <c r="M185" s="88">
        <f t="shared" si="37"/>
        <v>111151.16870656975</v>
      </c>
      <c r="N185" s="88">
        <f t="shared" si="38"/>
        <v>490369.16870656976</v>
      </c>
      <c r="O185" s="88">
        <f t="shared" si="39"/>
        <v>35964.002105358988</v>
      </c>
      <c r="P185" s="89">
        <f t="shared" si="34"/>
        <v>0.93781794251673478</v>
      </c>
      <c r="Q185" s="197">
        <v>6059.7160260896344</v>
      </c>
      <c r="R185" s="89">
        <f t="shared" si="40"/>
        <v>-2.5565353597877843E-2</v>
      </c>
      <c r="S185" s="89">
        <f t="shared" si="40"/>
        <v>-3.0067691898085752E-2</v>
      </c>
      <c r="T185" s="91">
        <v>13635</v>
      </c>
      <c r="U185" s="193">
        <v>389167.19699999999</v>
      </c>
      <c r="V185" s="193">
        <v>28674.270335985853</v>
      </c>
      <c r="W185" s="199"/>
      <c r="X185" s="88">
        <v>0</v>
      </c>
      <c r="Y185" s="88">
        <f t="shared" si="41"/>
        <v>0</v>
      </c>
    </row>
    <row r="186" spans="2:25" x14ac:dyDescent="0.25">
      <c r="B186" s="85">
        <v>3446</v>
      </c>
      <c r="C186" s="85" t="s">
        <v>202</v>
      </c>
      <c r="D186" s="1">
        <v>438709</v>
      </c>
      <c r="E186" s="85">
        <f t="shared" si="35"/>
        <v>32334.094929245282</v>
      </c>
      <c r="F186" s="86">
        <f t="shared" si="28"/>
        <v>0.84316240141602938</v>
      </c>
      <c r="G186" s="190">
        <f t="shared" si="29"/>
        <v>3608.6341299837841</v>
      </c>
      <c r="H186" s="190">
        <f t="shared" si="30"/>
        <v>48961.947875619982</v>
      </c>
      <c r="I186" s="190">
        <f t="shared" si="31"/>
        <v>762.83959571790194</v>
      </c>
      <c r="J186" s="87">
        <f t="shared" si="32"/>
        <v>10350.207634700493</v>
      </c>
      <c r="K186" s="190">
        <f t="shared" si="36"/>
        <v>247.37273208613021</v>
      </c>
      <c r="L186" s="87">
        <f t="shared" si="33"/>
        <v>3356.3532289446143</v>
      </c>
      <c r="M186" s="88">
        <f t="shared" si="37"/>
        <v>52318.301104564598</v>
      </c>
      <c r="N186" s="88">
        <f t="shared" si="38"/>
        <v>491027.30110456457</v>
      </c>
      <c r="O186" s="88">
        <f t="shared" si="39"/>
        <v>36190.101791315195</v>
      </c>
      <c r="P186" s="89">
        <f t="shared" si="34"/>
        <v>0.94371384758497334</v>
      </c>
      <c r="Q186" s="197">
        <v>2072.6371317919838</v>
      </c>
      <c r="R186" s="89">
        <f t="shared" si="40"/>
        <v>-2.59380731086176E-2</v>
      </c>
      <c r="S186" s="89">
        <f t="shared" si="40"/>
        <v>-2.1271650257206939E-2</v>
      </c>
      <c r="T186" s="91">
        <v>13568</v>
      </c>
      <c r="U186" s="193">
        <v>450391.28200000001</v>
      </c>
      <c r="V186" s="193">
        <v>33036.84310129832</v>
      </c>
      <c r="W186" s="199"/>
      <c r="X186" s="88">
        <v>0</v>
      </c>
      <c r="Y186" s="88">
        <f t="shared" si="41"/>
        <v>0</v>
      </c>
    </row>
    <row r="187" spans="2:25" x14ac:dyDescent="0.25">
      <c r="B187" s="85">
        <v>3447</v>
      </c>
      <c r="C187" s="85" t="s">
        <v>203</v>
      </c>
      <c r="D187" s="1">
        <v>139344</v>
      </c>
      <c r="E187" s="85">
        <f t="shared" si="35"/>
        <v>25043.853342918763</v>
      </c>
      <c r="F187" s="86">
        <f t="shared" si="28"/>
        <v>0.65305788120970032</v>
      </c>
      <c r="G187" s="190">
        <f t="shared" si="29"/>
        <v>7982.7790817796958</v>
      </c>
      <c r="H187" s="190">
        <f t="shared" si="30"/>
        <v>44416.182811022227</v>
      </c>
      <c r="I187" s="190">
        <f t="shared" si="31"/>
        <v>3314.4241509321837</v>
      </c>
      <c r="J187" s="87">
        <f t="shared" si="32"/>
        <v>18441.45597578667</v>
      </c>
      <c r="K187" s="190">
        <f t="shared" si="36"/>
        <v>2798.9572873004117</v>
      </c>
      <c r="L187" s="87">
        <f t="shared" si="33"/>
        <v>15573.398346539492</v>
      </c>
      <c r="M187" s="88">
        <f t="shared" si="37"/>
        <v>59989.581157561719</v>
      </c>
      <c r="N187" s="88">
        <f t="shared" si="38"/>
        <v>199333.58115756171</v>
      </c>
      <c r="O187" s="88">
        <f t="shared" si="39"/>
        <v>35825.589711998873</v>
      </c>
      <c r="P187" s="89">
        <f t="shared" si="34"/>
        <v>0.93420862157465701</v>
      </c>
      <c r="Q187" s="197">
        <v>1951.3644458498529</v>
      </c>
      <c r="R187" s="89">
        <f t="shared" si="40"/>
        <v>-5.490650425343277E-2</v>
      </c>
      <c r="S187" s="89">
        <f t="shared" si="40"/>
        <v>-5.9832404932198074E-2</v>
      </c>
      <c r="T187" s="91">
        <v>5564</v>
      </c>
      <c r="U187" s="193">
        <v>147439.38099999999</v>
      </c>
      <c r="V187" s="193">
        <v>26637.647877145435</v>
      </c>
      <c r="W187" s="199"/>
      <c r="X187" s="88">
        <v>0</v>
      </c>
      <c r="Y187" s="88">
        <f t="shared" si="41"/>
        <v>0</v>
      </c>
    </row>
    <row r="188" spans="2:25" x14ac:dyDescent="0.25">
      <c r="B188" s="85">
        <v>3448</v>
      </c>
      <c r="C188" s="85" t="s">
        <v>204</v>
      </c>
      <c r="D188" s="1">
        <v>169441</v>
      </c>
      <c r="E188" s="85">
        <f t="shared" si="35"/>
        <v>25960.012256779533</v>
      </c>
      <c r="F188" s="86">
        <f t="shared" si="28"/>
        <v>0.67694816642040123</v>
      </c>
      <c r="G188" s="190">
        <f t="shared" si="29"/>
        <v>7433.0837334632333</v>
      </c>
      <c r="H188" s="190">
        <f t="shared" si="30"/>
        <v>48515.737528314523</v>
      </c>
      <c r="I188" s="190">
        <f t="shared" si="31"/>
        <v>2993.7685310809138</v>
      </c>
      <c r="J188" s="87">
        <f t="shared" si="32"/>
        <v>19540.327202365123</v>
      </c>
      <c r="K188" s="190">
        <f t="shared" si="36"/>
        <v>2478.3016674491419</v>
      </c>
      <c r="L188" s="87">
        <f t="shared" si="33"/>
        <v>16175.874983440548</v>
      </c>
      <c r="M188" s="88">
        <f t="shared" si="37"/>
        <v>64691.612511755069</v>
      </c>
      <c r="N188" s="88">
        <f t="shared" si="38"/>
        <v>234132.61251175508</v>
      </c>
      <c r="O188" s="88">
        <f t="shared" si="39"/>
        <v>35871.397657691909</v>
      </c>
      <c r="P188" s="89">
        <f t="shared" si="34"/>
        <v>0.93540313583519197</v>
      </c>
      <c r="Q188" s="197">
        <v>2250.5707922469301</v>
      </c>
      <c r="R188" s="89">
        <f t="shared" si="40"/>
        <v>-9.0798299923051023E-2</v>
      </c>
      <c r="S188" s="89">
        <f t="shared" si="40"/>
        <v>-8.3833371931041206E-2</v>
      </c>
      <c r="T188" s="91">
        <v>6527</v>
      </c>
      <c r="U188" s="193">
        <v>186362.38800000001</v>
      </c>
      <c r="V188" s="193">
        <v>28335.47027520146</v>
      </c>
      <c r="W188" s="199"/>
      <c r="X188" s="88">
        <v>0</v>
      </c>
      <c r="Y188" s="88">
        <f t="shared" si="41"/>
        <v>0</v>
      </c>
    </row>
    <row r="189" spans="2:25" x14ac:dyDescent="0.25">
      <c r="B189" s="85">
        <v>3449</v>
      </c>
      <c r="C189" s="85" t="s">
        <v>205</v>
      </c>
      <c r="D189" s="1">
        <v>89871</v>
      </c>
      <c r="E189" s="85">
        <f t="shared" si="35"/>
        <v>31357.64131193301</v>
      </c>
      <c r="F189" s="86">
        <f t="shared" si="28"/>
        <v>0.81769983694202819</v>
      </c>
      <c r="G189" s="190">
        <f t="shared" si="29"/>
        <v>4194.5063003711475</v>
      </c>
      <c r="H189" s="190">
        <f t="shared" si="30"/>
        <v>12021.455056863708</v>
      </c>
      <c r="I189" s="190">
        <f t="shared" si="31"/>
        <v>1104.5983617771972</v>
      </c>
      <c r="J189" s="87">
        <f t="shared" si="32"/>
        <v>3165.7789048534469</v>
      </c>
      <c r="K189" s="190">
        <f t="shared" si="36"/>
        <v>589.13149814542544</v>
      </c>
      <c r="L189" s="87">
        <f t="shared" si="33"/>
        <v>1688.4508736847893</v>
      </c>
      <c r="M189" s="88">
        <f t="shared" si="37"/>
        <v>13709.905930548497</v>
      </c>
      <c r="N189" s="88">
        <f t="shared" si="38"/>
        <v>103580.9059305485</v>
      </c>
      <c r="O189" s="88">
        <f t="shared" si="39"/>
        <v>36141.279110449585</v>
      </c>
      <c r="P189" s="89">
        <f t="shared" si="34"/>
        <v>0.94244071936127338</v>
      </c>
      <c r="Q189" s="197">
        <v>113.41135905923875</v>
      </c>
      <c r="R189" s="89">
        <f t="shared" si="40"/>
        <v>5.0545056384839013E-2</v>
      </c>
      <c r="S189" s="89">
        <f t="shared" si="40"/>
        <v>5.8975808756385285E-2</v>
      </c>
      <c r="T189" s="91">
        <v>2866</v>
      </c>
      <c r="U189" s="193">
        <v>85547.020999999993</v>
      </c>
      <c r="V189" s="193">
        <v>29611.29145032883</v>
      </c>
      <c r="W189" s="199"/>
      <c r="X189" s="88">
        <v>0</v>
      </c>
      <c r="Y189" s="88">
        <f t="shared" si="41"/>
        <v>0</v>
      </c>
    </row>
    <row r="190" spans="2:25" x14ac:dyDescent="0.25">
      <c r="B190" s="85">
        <v>3450</v>
      </c>
      <c r="C190" s="85" t="s">
        <v>206</v>
      </c>
      <c r="D190" s="1">
        <v>36829</v>
      </c>
      <c r="E190" s="85">
        <f t="shared" si="35"/>
        <v>29724.778046811945</v>
      </c>
      <c r="F190" s="86">
        <f t="shared" si="28"/>
        <v>0.77512035807255009</v>
      </c>
      <c r="G190" s="190">
        <f t="shared" si="29"/>
        <v>5174.2242594437857</v>
      </c>
      <c r="H190" s="190">
        <f t="shared" si="30"/>
        <v>6410.8638574508504</v>
      </c>
      <c r="I190" s="190">
        <f t="shared" si="31"/>
        <v>1676.1005045695699</v>
      </c>
      <c r="J190" s="87">
        <f t="shared" si="32"/>
        <v>2076.6885251616973</v>
      </c>
      <c r="K190" s="190">
        <f t="shared" si="36"/>
        <v>1160.6336409377982</v>
      </c>
      <c r="L190" s="87">
        <f t="shared" si="33"/>
        <v>1438.0250811219321</v>
      </c>
      <c r="M190" s="88">
        <f t="shared" si="37"/>
        <v>7848.8889385727825</v>
      </c>
      <c r="N190" s="88">
        <f t="shared" si="38"/>
        <v>44677.888938572782</v>
      </c>
      <c r="O190" s="88">
        <f t="shared" si="39"/>
        <v>36059.635947193528</v>
      </c>
      <c r="P190" s="89">
        <f t="shared" si="34"/>
        <v>0.94031174541779938</v>
      </c>
      <c r="Q190" s="197">
        <v>-5.0014920186977179</v>
      </c>
      <c r="R190" s="89">
        <f t="shared" si="40"/>
        <v>2.048509742350579E-2</v>
      </c>
      <c r="S190" s="89">
        <f t="shared" si="40"/>
        <v>3.4486910705345757E-2</v>
      </c>
      <c r="T190" s="91">
        <v>1239</v>
      </c>
      <c r="U190" s="193">
        <v>36089.699000000001</v>
      </c>
      <c r="V190" s="193">
        <v>28733.836783439488</v>
      </c>
      <c r="W190" s="199"/>
      <c r="X190" s="88">
        <v>0</v>
      </c>
      <c r="Y190" s="88">
        <f t="shared" si="41"/>
        <v>0</v>
      </c>
    </row>
    <row r="191" spans="2:25" x14ac:dyDescent="0.25">
      <c r="B191" s="85">
        <v>3451</v>
      </c>
      <c r="C191" s="85" t="s">
        <v>207</v>
      </c>
      <c r="D191" s="1">
        <v>205798</v>
      </c>
      <c r="E191" s="85">
        <f t="shared" si="35"/>
        <v>32150.913919700044</v>
      </c>
      <c r="F191" s="86">
        <f t="shared" si="28"/>
        <v>0.83838566836567019</v>
      </c>
      <c r="G191" s="190">
        <f t="shared" si="29"/>
        <v>3718.542735710927</v>
      </c>
      <c r="H191" s="190">
        <f t="shared" si="30"/>
        <v>23802.392051285642</v>
      </c>
      <c r="I191" s="190">
        <f t="shared" si="31"/>
        <v>826.95294905873538</v>
      </c>
      <c r="J191" s="87">
        <f t="shared" si="32"/>
        <v>5293.3258269249645</v>
      </c>
      <c r="K191" s="190">
        <f t="shared" si="36"/>
        <v>311.48608542696365</v>
      </c>
      <c r="L191" s="87">
        <f t="shared" si="33"/>
        <v>1993.8224328179945</v>
      </c>
      <c r="M191" s="88">
        <f t="shared" si="37"/>
        <v>25796.214484103635</v>
      </c>
      <c r="N191" s="88">
        <f t="shared" si="38"/>
        <v>231594.21448410364</v>
      </c>
      <c r="O191" s="88">
        <f t="shared" si="39"/>
        <v>36180.942740837934</v>
      </c>
      <c r="P191" s="89">
        <f t="shared" si="34"/>
        <v>0.94347501093245545</v>
      </c>
      <c r="Q191" s="197">
        <v>568.33958804544454</v>
      </c>
      <c r="R191" s="89">
        <f t="shared" si="40"/>
        <v>-2.764194189029719E-2</v>
      </c>
      <c r="S191" s="89">
        <f t="shared" si="40"/>
        <v>-3.4781580810958994E-2</v>
      </c>
      <c r="T191" s="91">
        <v>6401</v>
      </c>
      <c r="U191" s="193">
        <v>211648.372</v>
      </c>
      <c r="V191" s="193">
        <v>33309.469940195151</v>
      </c>
      <c r="W191" s="199"/>
      <c r="X191" s="88">
        <v>0</v>
      </c>
      <c r="Y191" s="88">
        <f t="shared" si="41"/>
        <v>0</v>
      </c>
    </row>
    <row r="192" spans="2:25" x14ac:dyDescent="0.25">
      <c r="B192" s="85">
        <v>3452</v>
      </c>
      <c r="C192" s="85" t="s">
        <v>208</v>
      </c>
      <c r="D192" s="1">
        <v>76440</v>
      </c>
      <c r="E192" s="85">
        <f t="shared" si="35"/>
        <v>36556.671449067428</v>
      </c>
      <c r="F192" s="86">
        <f t="shared" si="28"/>
        <v>0.95327272819050701</v>
      </c>
      <c r="G192" s="190">
        <f t="shared" si="29"/>
        <v>1075.0882180904969</v>
      </c>
      <c r="H192" s="190">
        <f t="shared" si="30"/>
        <v>2248.0094640272287</v>
      </c>
      <c r="I192" s="190">
        <f t="shared" si="31"/>
        <v>0</v>
      </c>
      <c r="J192" s="87">
        <f t="shared" si="32"/>
        <v>0</v>
      </c>
      <c r="K192" s="190">
        <f t="shared" si="36"/>
        <v>-515.46686363177173</v>
      </c>
      <c r="L192" s="87">
        <f t="shared" si="33"/>
        <v>-1077.8412118540348</v>
      </c>
      <c r="M192" s="88">
        <f t="shared" si="37"/>
        <v>1170.1682521731939</v>
      </c>
      <c r="N192" s="88">
        <f t="shared" si="38"/>
        <v>77610.1682521732</v>
      </c>
      <c r="O192" s="88">
        <f t="shared" si="39"/>
        <v>37116.292803526158</v>
      </c>
      <c r="P192" s="89">
        <f t="shared" si="34"/>
        <v>0.96786573554517752</v>
      </c>
      <c r="Q192" s="197">
        <v>-640.38637008601177</v>
      </c>
      <c r="R192" s="89">
        <f t="shared" si="40"/>
        <v>-4.1317762163252593E-2</v>
      </c>
      <c r="S192" s="89">
        <f t="shared" si="40"/>
        <v>-3.2148156827654928E-2</v>
      </c>
      <c r="T192" s="91">
        <v>2091</v>
      </c>
      <c r="U192" s="193">
        <v>79734.448999999993</v>
      </c>
      <c r="V192" s="193">
        <v>37770.937470393175</v>
      </c>
      <c r="W192" s="199"/>
      <c r="X192" s="88">
        <v>0</v>
      </c>
      <c r="Y192" s="88">
        <f t="shared" si="41"/>
        <v>0</v>
      </c>
    </row>
    <row r="193" spans="2:28" x14ac:dyDescent="0.25">
      <c r="B193" s="85">
        <v>3453</v>
      </c>
      <c r="C193" s="85" t="s">
        <v>209</v>
      </c>
      <c r="D193" s="1">
        <v>120918</v>
      </c>
      <c r="E193" s="85">
        <f t="shared" si="35"/>
        <v>36742.023701002734</v>
      </c>
      <c r="F193" s="86">
        <f t="shared" si="28"/>
        <v>0.95810607980253215</v>
      </c>
      <c r="G193" s="190">
        <f t="shared" si="29"/>
        <v>963.87686692931311</v>
      </c>
      <c r="H193" s="190">
        <f t="shared" si="30"/>
        <v>3172.1187690643696</v>
      </c>
      <c r="I193" s="190">
        <f t="shared" si="31"/>
        <v>0</v>
      </c>
      <c r="J193" s="87">
        <f t="shared" si="32"/>
        <v>0</v>
      </c>
      <c r="K193" s="190">
        <f t="shared" si="36"/>
        <v>-515.46686363177173</v>
      </c>
      <c r="L193" s="87">
        <f t="shared" si="33"/>
        <v>-1696.4014482121606</v>
      </c>
      <c r="M193" s="88">
        <f t="shared" si="37"/>
        <v>1475.717320852209</v>
      </c>
      <c r="N193" s="88">
        <f t="shared" si="38"/>
        <v>122393.71732085221</v>
      </c>
      <c r="O193" s="88">
        <f t="shared" si="39"/>
        <v>37190.433704300274</v>
      </c>
      <c r="P193" s="89">
        <f t="shared" si="34"/>
        <v>0.9697990761899874</v>
      </c>
      <c r="Q193" s="197">
        <v>-605.11742895889029</v>
      </c>
      <c r="R193" s="89">
        <f t="shared" si="40"/>
        <v>6.5229710662228872E-3</v>
      </c>
      <c r="S193" s="89">
        <f t="shared" si="40"/>
        <v>-5.4048307786821728E-3</v>
      </c>
      <c r="T193" s="91">
        <v>3291</v>
      </c>
      <c r="U193" s="193">
        <v>120134.367</v>
      </c>
      <c r="V193" s="193">
        <v>36941.687269372691</v>
      </c>
      <c r="W193" s="199"/>
      <c r="X193" s="88">
        <v>0</v>
      </c>
      <c r="Y193" s="88">
        <f t="shared" si="41"/>
        <v>0</v>
      </c>
    </row>
    <row r="194" spans="2:28" x14ac:dyDescent="0.25">
      <c r="B194" s="85">
        <v>3454</v>
      </c>
      <c r="C194" s="85" t="s">
        <v>210</v>
      </c>
      <c r="D194" s="1">
        <v>60539</v>
      </c>
      <c r="E194" s="85">
        <f t="shared" si="35"/>
        <v>37004.278728606361</v>
      </c>
      <c r="F194" s="86">
        <f t="shared" si="28"/>
        <v>0.9649447922929103</v>
      </c>
      <c r="G194" s="190">
        <f t="shared" si="29"/>
        <v>806.52385036713679</v>
      </c>
      <c r="H194" s="190">
        <f t="shared" si="30"/>
        <v>1319.4730192006359</v>
      </c>
      <c r="I194" s="190">
        <f t="shared" si="31"/>
        <v>0</v>
      </c>
      <c r="J194" s="87">
        <f t="shared" si="32"/>
        <v>0</v>
      </c>
      <c r="K194" s="190">
        <f t="shared" si="36"/>
        <v>-515.46686363177173</v>
      </c>
      <c r="L194" s="87">
        <f t="shared" si="33"/>
        <v>-843.30378890157851</v>
      </c>
      <c r="M194" s="88">
        <f t="shared" si="37"/>
        <v>476.1692302990574</v>
      </c>
      <c r="N194" s="88">
        <f t="shared" si="38"/>
        <v>61015.169230299056</v>
      </c>
      <c r="O194" s="88">
        <f t="shared" si="39"/>
        <v>37295.335715341724</v>
      </c>
      <c r="P194" s="89">
        <f t="shared" si="34"/>
        <v>0.97253456118613868</v>
      </c>
      <c r="Q194" s="197">
        <v>-280.54667693004501</v>
      </c>
      <c r="R194" s="89">
        <f t="shared" si="40"/>
        <v>2.6808402036696374E-2</v>
      </c>
      <c r="S194" s="89">
        <f t="shared" si="40"/>
        <v>-3.9456393445983541E-3</v>
      </c>
      <c r="T194" s="91">
        <v>1636</v>
      </c>
      <c r="U194" s="193">
        <v>58958.419000000002</v>
      </c>
      <c r="V194" s="193">
        <v>37150.862633900448</v>
      </c>
      <c r="W194" s="199"/>
      <c r="X194" s="88">
        <v>0</v>
      </c>
      <c r="Y194" s="88">
        <f t="shared" si="41"/>
        <v>0</v>
      </c>
    </row>
    <row r="195" spans="2:28" ht="32.1" customHeight="1" x14ac:dyDescent="0.25">
      <c r="B195" s="85">
        <v>3801</v>
      </c>
      <c r="C195" s="85" t="s">
        <v>211</v>
      </c>
      <c r="D195" s="1">
        <v>867588</v>
      </c>
      <c r="E195" s="85">
        <f t="shared" si="35"/>
        <v>31341.232569901022</v>
      </c>
      <c r="F195" s="86">
        <f t="shared" si="28"/>
        <v>0.81727195317518131</v>
      </c>
      <c r="G195" s="190">
        <f t="shared" si="29"/>
        <v>4204.3515455903407</v>
      </c>
      <c r="H195" s="190">
        <f t="shared" si="30"/>
        <v>116384.85948503182</v>
      </c>
      <c r="I195" s="190">
        <f t="shared" si="31"/>
        <v>1110.3414214883933</v>
      </c>
      <c r="J195" s="87">
        <f t="shared" si="32"/>
        <v>30736.471229641702</v>
      </c>
      <c r="K195" s="190">
        <f t="shared" si="36"/>
        <v>594.87455785662155</v>
      </c>
      <c r="L195" s="87">
        <f t="shared" si="33"/>
        <v>16467.317510586996</v>
      </c>
      <c r="M195" s="88">
        <f t="shared" si="37"/>
        <v>132852.17699561882</v>
      </c>
      <c r="N195" s="88">
        <f t="shared" si="38"/>
        <v>1000440.1769956189</v>
      </c>
      <c r="O195" s="88">
        <f t="shared" si="39"/>
        <v>36140.458673347988</v>
      </c>
      <c r="P195" s="89">
        <f t="shared" si="34"/>
        <v>0.94241932517293114</v>
      </c>
      <c r="Q195" s="197">
        <v>9196.4261484570452</v>
      </c>
      <c r="R195" s="92">
        <f t="shared" si="40"/>
        <v>-1.8959781499827029E-2</v>
      </c>
      <c r="S195" s="92">
        <f t="shared" si="40"/>
        <v>-2.5338917376209739E-2</v>
      </c>
      <c r="T195" s="91">
        <v>27682</v>
      </c>
      <c r="U195" s="193">
        <v>884355.18099999998</v>
      </c>
      <c r="V195" s="193">
        <v>32156.031597701982</v>
      </c>
      <c r="W195" s="199"/>
      <c r="X195" s="88">
        <v>0</v>
      </c>
      <c r="Y195" s="88">
        <f t="shared" si="41"/>
        <v>0</v>
      </c>
      <c r="Z195" s="191"/>
      <c r="AB195" s="45"/>
    </row>
    <row r="196" spans="2:28" x14ac:dyDescent="0.25">
      <c r="B196" s="85">
        <v>3802</v>
      </c>
      <c r="C196" s="85" t="s">
        <v>212</v>
      </c>
      <c r="D196" s="1">
        <v>898925</v>
      </c>
      <c r="E196" s="85">
        <f t="shared" si="35"/>
        <v>34302.259024650841</v>
      </c>
      <c r="F196" s="86">
        <f t="shared" si="28"/>
        <v>0.89448537701483</v>
      </c>
      <c r="G196" s="190">
        <f t="shared" si="29"/>
        <v>2427.735672740449</v>
      </c>
      <c r="H196" s="190">
        <f t="shared" si="30"/>
        <v>63621.241039836204</v>
      </c>
      <c r="I196" s="190">
        <f t="shared" si="31"/>
        <v>73.982162325956594</v>
      </c>
      <c r="J196" s="87">
        <f t="shared" si="32"/>
        <v>1938.7765459140185</v>
      </c>
      <c r="K196" s="190">
        <f t="shared" si="36"/>
        <v>-441.48470130581512</v>
      </c>
      <c r="L196" s="87">
        <f t="shared" si="33"/>
        <v>-11569.548082420191</v>
      </c>
      <c r="M196" s="88">
        <f t="shared" si="37"/>
        <v>52051.692957416017</v>
      </c>
      <c r="N196" s="88">
        <f t="shared" si="38"/>
        <v>950976.69295741606</v>
      </c>
      <c r="O196" s="88">
        <f t="shared" si="39"/>
        <v>36288.509996085479</v>
      </c>
      <c r="P196" s="89">
        <f t="shared" si="34"/>
        <v>0.94627999636491356</v>
      </c>
      <c r="Q196" s="197">
        <v>-4202.2536721888609</v>
      </c>
      <c r="R196" s="92">
        <f t="shared" si="40"/>
        <v>-3.2825552680792215E-2</v>
      </c>
      <c r="S196" s="93">
        <f t="shared" si="40"/>
        <v>-5.2201519438122096E-2</v>
      </c>
      <c r="T196" s="91">
        <v>26206</v>
      </c>
      <c r="U196" s="193">
        <v>929434.19099999999</v>
      </c>
      <c r="V196" s="193">
        <v>36191.510883532574</v>
      </c>
      <c r="W196" s="199"/>
      <c r="X196" s="88">
        <v>0</v>
      </c>
      <c r="Y196" s="88">
        <f t="shared" si="41"/>
        <v>0</v>
      </c>
      <c r="Z196" s="1"/>
      <c r="AA196" s="1"/>
    </row>
    <row r="197" spans="2:28" x14ac:dyDescent="0.25">
      <c r="B197" s="85">
        <v>3803</v>
      </c>
      <c r="C197" s="85" t="s">
        <v>213</v>
      </c>
      <c r="D197" s="1">
        <v>2152650</v>
      </c>
      <c r="E197" s="85">
        <f t="shared" si="35"/>
        <v>36759.105889585218</v>
      </c>
      <c r="F197" s="86">
        <f t="shared" si="28"/>
        <v>0.9585515247478188</v>
      </c>
      <c r="G197" s="190">
        <f t="shared" si="29"/>
        <v>953.62755377982239</v>
      </c>
      <c r="H197" s="190">
        <f t="shared" si="30"/>
        <v>55845.383176900177</v>
      </c>
      <c r="I197" s="190">
        <f t="shared" si="31"/>
        <v>0</v>
      </c>
      <c r="J197" s="87">
        <f t="shared" si="32"/>
        <v>0</v>
      </c>
      <c r="K197" s="190">
        <f t="shared" si="36"/>
        <v>-515.46686363177173</v>
      </c>
      <c r="L197" s="87">
        <f t="shared" si="33"/>
        <v>-30186.255001140184</v>
      </c>
      <c r="M197" s="88">
        <f t="shared" si="37"/>
        <v>25659.128175759994</v>
      </c>
      <c r="N197" s="88">
        <f t="shared" si="38"/>
        <v>2178309.1281757602</v>
      </c>
      <c r="O197" s="88">
        <f t="shared" si="39"/>
        <v>37197.266579733274</v>
      </c>
      <c r="P197" s="89">
        <f t="shared" si="34"/>
        <v>0.96997725416810221</v>
      </c>
      <c r="Q197" s="197">
        <v>3735.1862177871662</v>
      </c>
      <c r="R197" s="92">
        <f t="shared" si="40"/>
        <v>-7.5421673088043206E-2</v>
      </c>
      <c r="S197" s="92">
        <f t="shared" si="40"/>
        <v>-8.7531295135847537E-2</v>
      </c>
      <c r="T197" s="91">
        <v>58561</v>
      </c>
      <c r="U197" s="193">
        <v>2328250.5520000001</v>
      </c>
      <c r="V197" s="193">
        <v>40285.333287192443</v>
      </c>
      <c r="W197" s="199"/>
      <c r="X197" s="88">
        <v>0</v>
      </c>
      <c r="Y197" s="88">
        <f t="shared" si="41"/>
        <v>0</v>
      </c>
      <c r="Z197" s="1"/>
      <c r="AA197" s="1"/>
    </row>
    <row r="198" spans="2:28" x14ac:dyDescent="0.25">
      <c r="B198" s="85">
        <v>3804</v>
      </c>
      <c r="C198" s="85" t="s">
        <v>214</v>
      </c>
      <c r="D198" s="1">
        <v>2241677</v>
      </c>
      <c r="E198" s="85">
        <f t="shared" si="35"/>
        <v>34185.454600908895</v>
      </c>
      <c r="F198" s="86">
        <f t="shared" si="28"/>
        <v>0.89143951787964204</v>
      </c>
      <c r="G198" s="190">
        <f t="shared" si="29"/>
        <v>2497.8183269856163</v>
      </c>
      <c r="H198" s="190">
        <f t="shared" si="30"/>
        <v>163791.93897375479</v>
      </c>
      <c r="I198" s="190">
        <f t="shared" si="31"/>
        <v>114.86371063563746</v>
      </c>
      <c r="J198" s="87">
        <f t="shared" si="32"/>
        <v>7532.0729612212908</v>
      </c>
      <c r="K198" s="190">
        <f t="shared" si="36"/>
        <v>-400.60315299613427</v>
      </c>
      <c r="L198" s="87">
        <f t="shared" si="33"/>
        <v>-26269.15115456851</v>
      </c>
      <c r="M198" s="88">
        <f t="shared" si="37"/>
        <v>137522.78781918628</v>
      </c>
      <c r="N198" s="88">
        <f t="shared" si="38"/>
        <v>2379199.7878191862</v>
      </c>
      <c r="O198" s="88">
        <f t="shared" si="39"/>
        <v>36282.669774898379</v>
      </c>
      <c r="P198" s="89">
        <f t="shared" si="34"/>
        <v>0.94612770340815411</v>
      </c>
      <c r="Q198" s="197">
        <v>883.76812943190453</v>
      </c>
      <c r="R198" s="92">
        <f t="shared" si="40"/>
        <v>-3.638372378401987E-2</v>
      </c>
      <c r="S198" s="92">
        <f t="shared" si="40"/>
        <v>-4.5656329851856033E-2</v>
      </c>
      <c r="T198" s="91">
        <v>65574</v>
      </c>
      <c r="U198" s="193">
        <v>2326317.0780000002</v>
      </c>
      <c r="V198" s="193">
        <v>35820.905686525111</v>
      </c>
      <c r="W198" s="199"/>
      <c r="X198" s="88">
        <v>0</v>
      </c>
      <c r="Y198" s="88">
        <f t="shared" si="41"/>
        <v>0</v>
      </c>
    </row>
    <row r="199" spans="2:28" x14ac:dyDescent="0.25">
      <c r="B199" s="85">
        <v>3805</v>
      </c>
      <c r="C199" s="85" t="s">
        <v>215</v>
      </c>
      <c r="D199" s="1">
        <v>1689207</v>
      </c>
      <c r="E199" s="85">
        <f t="shared" si="35"/>
        <v>35012.374082825518</v>
      </c>
      <c r="F199" s="86">
        <f t="shared" ref="F199:F262" si="42">E199/E$364</f>
        <v>0.9130027444884653</v>
      </c>
      <c r="G199" s="190">
        <f t="shared" ref="G199:G262" si="43">($E$364+$Y$364-E199-Y199)*0.6</f>
        <v>2001.6666378356429</v>
      </c>
      <c r="H199" s="190">
        <f t="shared" ref="H199:H262" si="44">G199*T199/1000</f>
        <v>96572.408609018428</v>
      </c>
      <c r="I199" s="190">
        <f t="shared" ref="I199:I262" si="45">IF(E199+Y199&lt;(E$364+Y$364)*0.9,((E$364+Y$364)*0.9-E199-Y199)*0.35,0)</f>
        <v>0</v>
      </c>
      <c r="J199" s="87">
        <f t="shared" ref="J199:J262" si="46">I199*T199/1000</f>
        <v>0</v>
      </c>
      <c r="K199" s="190">
        <f t="shared" si="36"/>
        <v>-515.46686363177173</v>
      </c>
      <c r="L199" s="87">
        <f t="shared" ref="L199:L262" si="47">K199*T199/1000</f>
        <v>-24869.214302778459</v>
      </c>
      <c r="M199" s="88">
        <f t="shared" si="37"/>
        <v>71703.194306239966</v>
      </c>
      <c r="N199" s="88">
        <f t="shared" si="38"/>
        <v>1760910.19430624</v>
      </c>
      <c r="O199" s="88">
        <f t="shared" si="39"/>
        <v>36498.573857029391</v>
      </c>
      <c r="P199" s="89">
        <f t="shared" ref="P199:P262" si="48">O199/O$364</f>
        <v>0.95175774206436081</v>
      </c>
      <c r="Q199" s="197">
        <v>-3744.2172219844942</v>
      </c>
      <c r="R199" s="92">
        <f t="shared" si="40"/>
        <v>2.2294975448219109E-2</v>
      </c>
      <c r="S199" s="92">
        <f t="shared" si="40"/>
        <v>1.2357232557923105E-2</v>
      </c>
      <c r="T199" s="91">
        <v>48246</v>
      </c>
      <c r="U199" s="193">
        <v>1652367.507</v>
      </c>
      <c r="V199" s="193">
        <v>34584.999204638218</v>
      </c>
      <c r="W199" s="199"/>
      <c r="X199" s="88">
        <v>0</v>
      </c>
      <c r="Y199" s="88">
        <f t="shared" si="41"/>
        <v>0</v>
      </c>
    </row>
    <row r="200" spans="2:28" x14ac:dyDescent="0.25">
      <c r="B200" s="85">
        <v>3806</v>
      </c>
      <c r="C200" s="85" t="s">
        <v>216</v>
      </c>
      <c r="D200" s="1">
        <v>1245015</v>
      </c>
      <c r="E200" s="85">
        <f t="shared" ref="E200:E263" si="49">D200/T200*1000</f>
        <v>33598.202720207257</v>
      </c>
      <c r="F200" s="86">
        <f t="shared" si="42"/>
        <v>0.87612600107788907</v>
      </c>
      <c r="G200" s="190">
        <f t="shared" si="43"/>
        <v>2850.1694554065994</v>
      </c>
      <c r="H200" s="190">
        <f t="shared" si="44"/>
        <v>105615.87933954695</v>
      </c>
      <c r="I200" s="190">
        <f t="shared" si="45"/>
        <v>320.40186888121093</v>
      </c>
      <c r="J200" s="87">
        <f t="shared" si="46"/>
        <v>11872.811653262152</v>
      </c>
      <c r="K200" s="190">
        <f t="shared" ref="K200:K263" si="50">I200+J$366</f>
        <v>-195.0649947505608</v>
      </c>
      <c r="L200" s="87">
        <f t="shared" si="47"/>
        <v>-7228.3284454767809</v>
      </c>
      <c r="M200" s="88">
        <f t="shared" ref="M200:M263" si="51">+H200+L200</f>
        <v>98387.550894070169</v>
      </c>
      <c r="N200" s="88">
        <f t="shared" ref="N200:N263" si="52">D200+M200</f>
        <v>1343402.5508940702</v>
      </c>
      <c r="O200" s="88">
        <f t="shared" ref="O200:O263" si="53">N200/T200*1000</f>
        <v>36253.307180863296</v>
      </c>
      <c r="P200" s="89">
        <f t="shared" si="48"/>
        <v>0.94536202756806642</v>
      </c>
      <c r="Q200" s="197">
        <v>2925.4389118281397</v>
      </c>
      <c r="R200" s="92">
        <f t="shared" ref="R200:S263" si="54">(D200-U200)/U200</f>
        <v>-4.329919356003923E-2</v>
      </c>
      <c r="S200" s="92">
        <f t="shared" si="54"/>
        <v>-5.4452441303510186E-2</v>
      </c>
      <c r="T200" s="91">
        <v>37056</v>
      </c>
      <c r="U200" s="193">
        <v>1301362.9669999999</v>
      </c>
      <c r="V200" s="193">
        <v>35533.064848186979</v>
      </c>
      <c r="W200" s="199"/>
      <c r="X200" s="88">
        <v>0</v>
      </c>
      <c r="Y200" s="88">
        <f t="shared" ref="Y200:Y263" si="55">X200*1000/T200</f>
        <v>0</v>
      </c>
    </row>
    <row r="201" spans="2:28" x14ac:dyDescent="0.25">
      <c r="B201" s="85">
        <v>3807</v>
      </c>
      <c r="C201" s="85" t="s">
        <v>217</v>
      </c>
      <c r="D201" s="1">
        <v>1738192</v>
      </c>
      <c r="E201" s="85">
        <f t="shared" si="49"/>
        <v>31081.32465488878</v>
      </c>
      <c r="F201" s="86">
        <f t="shared" si="42"/>
        <v>0.81049444533869186</v>
      </c>
      <c r="G201" s="190">
        <f t="shared" si="43"/>
        <v>4360.2962945976851</v>
      </c>
      <c r="H201" s="190">
        <f t="shared" si="44"/>
        <v>243845.20997908094</v>
      </c>
      <c r="I201" s="190">
        <f t="shared" si="45"/>
        <v>1201.3091917426777</v>
      </c>
      <c r="J201" s="87">
        <f t="shared" si="46"/>
        <v>67182.015239017521</v>
      </c>
      <c r="K201" s="190">
        <f t="shared" si="50"/>
        <v>685.84232811090601</v>
      </c>
      <c r="L201" s="87">
        <f t="shared" si="47"/>
        <v>38355.04635727431</v>
      </c>
      <c r="M201" s="88">
        <f t="shared" si="51"/>
        <v>282200.25633635523</v>
      </c>
      <c r="N201" s="88">
        <f t="shared" si="52"/>
        <v>2020392.2563363551</v>
      </c>
      <c r="O201" s="88">
        <f t="shared" si="53"/>
        <v>36127.463277597366</v>
      </c>
      <c r="P201" s="89">
        <f t="shared" si="48"/>
        <v>0.94208044978110639</v>
      </c>
      <c r="Q201" s="197">
        <v>18090.413204476121</v>
      </c>
      <c r="R201" s="92">
        <f t="shared" si="54"/>
        <v>-5.6292439499207807E-2</v>
      </c>
      <c r="S201" s="92">
        <f t="shared" si="54"/>
        <v>-6.3227991451246648E-2</v>
      </c>
      <c r="T201" s="91">
        <v>55924</v>
      </c>
      <c r="U201" s="193">
        <v>1841875.675</v>
      </c>
      <c r="V201" s="193">
        <v>33179.177399888315</v>
      </c>
      <c r="W201" s="199"/>
      <c r="X201" s="88">
        <v>0</v>
      </c>
      <c r="Y201" s="88">
        <f t="shared" si="55"/>
        <v>0</v>
      </c>
    </row>
    <row r="202" spans="2:28" x14ac:dyDescent="0.25">
      <c r="B202" s="85">
        <v>3808</v>
      </c>
      <c r="C202" s="85" t="s">
        <v>218</v>
      </c>
      <c r="D202" s="1">
        <v>393620</v>
      </c>
      <c r="E202" s="85">
        <f t="shared" si="49"/>
        <v>30220.345489443378</v>
      </c>
      <c r="F202" s="86">
        <f t="shared" si="42"/>
        <v>0.78804305889058945</v>
      </c>
      <c r="G202" s="190">
        <f t="shared" si="43"/>
        <v>4876.8837938649267</v>
      </c>
      <c r="H202" s="190">
        <f t="shared" si="44"/>
        <v>63521.411415090675</v>
      </c>
      <c r="I202" s="190">
        <f t="shared" si="45"/>
        <v>1502.6518996485684</v>
      </c>
      <c r="J202" s="87">
        <f t="shared" si="46"/>
        <v>19572.040992922604</v>
      </c>
      <c r="K202" s="190">
        <f t="shared" si="50"/>
        <v>987.18503601679663</v>
      </c>
      <c r="L202" s="87">
        <f t="shared" si="47"/>
        <v>12858.085094118776</v>
      </c>
      <c r="M202" s="88">
        <f t="shared" si="51"/>
        <v>76379.49650920945</v>
      </c>
      <c r="N202" s="88">
        <f t="shared" si="52"/>
        <v>469999.49650920945</v>
      </c>
      <c r="O202" s="88">
        <f t="shared" si="53"/>
        <v>36084.4143193251</v>
      </c>
      <c r="P202" s="89">
        <f t="shared" si="48"/>
        <v>0.94095788045870143</v>
      </c>
      <c r="Q202" s="197">
        <v>3202.4514660665445</v>
      </c>
      <c r="R202" s="92">
        <f t="shared" si="54"/>
        <v>-7.3877721413562469E-2</v>
      </c>
      <c r="S202" s="93">
        <f t="shared" si="54"/>
        <v>-7.3593307661981286E-2</v>
      </c>
      <c r="T202" s="91">
        <v>13025</v>
      </c>
      <c r="U202" s="193">
        <v>425019.47</v>
      </c>
      <c r="V202" s="193">
        <v>32621.035382608028</v>
      </c>
      <c r="W202" s="199"/>
      <c r="X202" s="88">
        <v>0</v>
      </c>
      <c r="Y202" s="88">
        <f t="shared" si="55"/>
        <v>0</v>
      </c>
      <c r="Z202" s="1"/>
    </row>
    <row r="203" spans="2:28" x14ac:dyDescent="0.25">
      <c r="B203" s="85">
        <v>3811</v>
      </c>
      <c r="C203" s="85" t="s">
        <v>219</v>
      </c>
      <c r="D203" s="1">
        <v>1070003</v>
      </c>
      <c r="E203" s="85">
        <f t="shared" si="49"/>
        <v>39214.359011947519</v>
      </c>
      <c r="F203" s="86">
        <f t="shared" si="42"/>
        <v>1.0225761131355637</v>
      </c>
      <c r="G203" s="190">
        <f t="shared" si="43"/>
        <v>-519.52431963755805</v>
      </c>
      <c r="H203" s="190">
        <f t="shared" si="44"/>
        <v>-14175.740585630409</v>
      </c>
      <c r="I203" s="190">
        <f t="shared" si="45"/>
        <v>0</v>
      </c>
      <c r="J203" s="87">
        <f t="shared" si="46"/>
        <v>0</v>
      </c>
      <c r="K203" s="190">
        <f t="shared" si="50"/>
        <v>-515.46686363177173</v>
      </c>
      <c r="L203" s="87">
        <f t="shared" si="47"/>
        <v>-14065.028841056524</v>
      </c>
      <c r="M203" s="88">
        <f t="shared" si="51"/>
        <v>-28240.769426686933</v>
      </c>
      <c r="N203" s="88">
        <f t="shared" si="52"/>
        <v>1041762.2305733131</v>
      </c>
      <c r="O203" s="88">
        <f t="shared" si="53"/>
        <v>38179.367828678187</v>
      </c>
      <c r="P203" s="89">
        <f t="shared" si="48"/>
        <v>0.99558708952319996</v>
      </c>
      <c r="Q203" s="197">
        <v>-3683.8480603380594</v>
      </c>
      <c r="R203" s="92">
        <f t="shared" si="54"/>
        <v>-4.3143436195566723E-2</v>
      </c>
      <c r="S203" s="92">
        <f t="shared" si="54"/>
        <v>-4.738662479852556E-2</v>
      </c>
      <c r="T203" s="91">
        <v>27286</v>
      </c>
      <c r="U203" s="193">
        <v>1118248.064</v>
      </c>
      <c r="V203" s="193">
        <v>41165.030885330387</v>
      </c>
      <c r="W203" s="199"/>
      <c r="X203" s="88">
        <v>0</v>
      </c>
      <c r="Y203" s="88">
        <f t="shared" si="55"/>
        <v>0</v>
      </c>
    </row>
    <row r="204" spans="2:28" x14ac:dyDescent="0.25">
      <c r="B204" s="85">
        <v>3812</v>
      </c>
      <c r="C204" s="85" t="s">
        <v>220</v>
      </c>
      <c r="D204" s="1">
        <v>74923</v>
      </c>
      <c r="E204" s="85">
        <f t="shared" si="49"/>
        <v>31546.526315789473</v>
      </c>
      <c r="F204" s="86">
        <f t="shared" si="42"/>
        <v>0.8226253106190119</v>
      </c>
      <c r="G204" s="190">
        <f t="shared" si="43"/>
        <v>4081.1752980572692</v>
      </c>
      <c r="H204" s="190">
        <f t="shared" si="44"/>
        <v>9692.7913328860141</v>
      </c>
      <c r="I204" s="190">
        <f t="shared" si="45"/>
        <v>1038.4886104274351</v>
      </c>
      <c r="J204" s="87">
        <f t="shared" si="46"/>
        <v>2466.4104497651583</v>
      </c>
      <c r="K204" s="190">
        <f t="shared" si="50"/>
        <v>523.02174679566338</v>
      </c>
      <c r="L204" s="87">
        <f t="shared" si="47"/>
        <v>1242.1766486397007</v>
      </c>
      <c r="M204" s="88">
        <f t="shared" si="51"/>
        <v>10934.967981525715</v>
      </c>
      <c r="N204" s="88">
        <f t="shared" si="52"/>
        <v>85857.967981525711</v>
      </c>
      <c r="O204" s="88">
        <f t="shared" si="53"/>
        <v>36150.723360642405</v>
      </c>
      <c r="P204" s="89">
        <f t="shared" si="48"/>
        <v>0.94268699304512249</v>
      </c>
      <c r="Q204" s="197">
        <v>-340.87650810686318</v>
      </c>
      <c r="R204" s="92">
        <f t="shared" si="54"/>
        <v>3.3883327488418963E-2</v>
      </c>
      <c r="S204" s="92">
        <f t="shared" si="54"/>
        <v>2.2565025798019413E-2</v>
      </c>
      <c r="T204" s="91">
        <v>2375</v>
      </c>
      <c r="U204" s="193">
        <v>72467.558000000005</v>
      </c>
      <c r="V204" s="193">
        <v>30850.386547467009</v>
      </c>
      <c r="W204" s="199"/>
      <c r="X204" s="88">
        <v>0</v>
      </c>
      <c r="Y204" s="88">
        <f t="shared" si="55"/>
        <v>0</v>
      </c>
    </row>
    <row r="205" spans="2:28" x14ac:dyDescent="0.25">
      <c r="B205" s="85">
        <v>3813</v>
      </c>
      <c r="C205" s="85" t="s">
        <v>221</v>
      </c>
      <c r="D205" s="1">
        <v>481026</v>
      </c>
      <c r="E205" s="85">
        <f t="shared" si="49"/>
        <v>33941.998306519898</v>
      </c>
      <c r="F205" s="86">
        <f t="shared" si="42"/>
        <v>0.88509101193673378</v>
      </c>
      <c r="G205" s="190">
        <f t="shared" si="43"/>
        <v>2643.892103619015</v>
      </c>
      <c r="H205" s="190">
        <f t="shared" si="44"/>
        <v>37469.238892488684</v>
      </c>
      <c r="I205" s="190">
        <f t="shared" si="45"/>
        <v>200.07341367178668</v>
      </c>
      <c r="J205" s="87">
        <f t="shared" si="46"/>
        <v>2835.4404185565609</v>
      </c>
      <c r="K205" s="190">
        <f t="shared" si="50"/>
        <v>-315.39344995998505</v>
      </c>
      <c r="L205" s="87">
        <f t="shared" si="47"/>
        <v>-4469.7559728329079</v>
      </c>
      <c r="M205" s="88">
        <f t="shared" si="51"/>
        <v>32999.482919655777</v>
      </c>
      <c r="N205" s="88">
        <f t="shared" si="52"/>
        <v>514025.4829196558</v>
      </c>
      <c r="O205" s="88">
        <f t="shared" si="53"/>
        <v>36270.496960178934</v>
      </c>
      <c r="P205" s="89">
        <f t="shared" si="48"/>
        <v>0.94581027811100882</v>
      </c>
      <c r="Q205" s="197">
        <v>4258.6692535197435</v>
      </c>
      <c r="R205" s="92">
        <f t="shared" si="54"/>
        <v>-7.5418110476539416E-2</v>
      </c>
      <c r="S205" s="92">
        <f t="shared" si="54"/>
        <v>-8.2985955465582781E-2</v>
      </c>
      <c r="T205" s="91">
        <v>14172</v>
      </c>
      <c r="U205" s="193">
        <v>520263.27299999999</v>
      </c>
      <c r="V205" s="193">
        <v>37013.607925441094</v>
      </c>
      <c r="W205" s="199"/>
      <c r="X205" s="88">
        <v>0</v>
      </c>
      <c r="Y205" s="88">
        <f t="shared" si="55"/>
        <v>0</v>
      </c>
    </row>
    <row r="206" spans="2:28" x14ac:dyDescent="0.25">
      <c r="B206" s="85">
        <v>3814</v>
      </c>
      <c r="C206" s="85" t="s">
        <v>222</v>
      </c>
      <c r="D206" s="1">
        <v>346154</v>
      </c>
      <c r="E206" s="85">
        <f t="shared" si="49"/>
        <v>33242.485354844903</v>
      </c>
      <c r="F206" s="86">
        <f t="shared" si="42"/>
        <v>0.86685011107197996</v>
      </c>
      <c r="G206" s="190">
        <f t="shared" si="43"/>
        <v>3063.5998746240116</v>
      </c>
      <c r="H206" s="190">
        <f t="shared" si="44"/>
        <v>31901.265494459833</v>
      </c>
      <c r="I206" s="190">
        <f t="shared" si="45"/>
        <v>444.90294675803489</v>
      </c>
      <c r="J206" s="87">
        <f t="shared" si="46"/>
        <v>4632.7743845914174</v>
      </c>
      <c r="K206" s="190">
        <f t="shared" si="50"/>
        <v>-70.563916873736844</v>
      </c>
      <c r="L206" s="87">
        <f t="shared" si="47"/>
        <v>-734.7820664062217</v>
      </c>
      <c r="M206" s="88">
        <f t="shared" si="51"/>
        <v>31166.483428053612</v>
      </c>
      <c r="N206" s="88">
        <f t="shared" si="52"/>
        <v>377320.48342805362</v>
      </c>
      <c r="O206" s="88">
        <f t="shared" si="53"/>
        <v>36235.521312595185</v>
      </c>
      <c r="P206" s="89">
        <f t="shared" si="48"/>
        <v>0.9448982330677711</v>
      </c>
      <c r="Q206" s="197">
        <v>713.14666150871562</v>
      </c>
      <c r="R206" s="92">
        <f t="shared" si="54"/>
        <v>2.0581649340246463E-2</v>
      </c>
      <c r="S206" s="92">
        <f t="shared" si="54"/>
        <v>1.4505008385757268E-2</v>
      </c>
      <c r="T206" s="91">
        <v>10413</v>
      </c>
      <c r="U206" s="193">
        <v>339173.255</v>
      </c>
      <c r="V206" s="193">
        <v>32767.19688918945</v>
      </c>
      <c r="W206" s="199"/>
      <c r="X206" s="88">
        <v>0</v>
      </c>
      <c r="Y206" s="88">
        <f t="shared" si="55"/>
        <v>0</v>
      </c>
    </row>
    <row r="207" spans="2:28" x14ac:dyDescent="0.25">
      <c r="B207" s="85">
        <v>3815</v>
      </c>
      <c r="C207" s="85" t="s">
        <v>223</v>
      </c>
      <c r="D207" s="1">
        <v>112049</v>
      </c>
      <c r="E207" s="85">
        <f t="shared" si="49"/>
        <v>27389.146907846491</v>
      </c>
      <c r="F207" s="86">
        <f t="shared" si="42"/>
        <v>0.7142151011212885</v>
      </c>
      <c r="G207" s="190">
        <f t="shared" si="43"/>
        <v>6575.6029428230586</v>
      </c>
      <c r="H207" s="190">
        <f t="shared" si="44"/>
        <v>26900.791639089133</v>
      </c>
      <c r="I207" s="190">
        <f t="shared" si="45"/>
        <v>2493.5714032074789</v>
      </c>
      <c r="J207" s="87">
        <f t="shared" si="46"/>
        <v>10201.200610521795</v>
      </c>
      <c r="K207" s="190">
        <f t="shared" si="50"/>
        <v>1978.1045395757071</v>
      </c>
      <c r="L207" s="87">
        <f t="shared" si="47"/>
        <v>8092.4256714042185</v>
      </c>
      <c r="M207" s="88">
        <f t="shared" si="51"/>
        <v>34993.217310493354</v>
      </c>
      <c r="N207" s="88">
        <f t="shared" si="52"/>
        <v>147042.21731049335</v>
      </c>
      <c r="O207" s="88">
        <f t="shared" si="53"/>
        <v>35942.854390245258</v>
      </c>
      <c r="P207" s="89">
        <f t="shared" si="48"/>
        <v>0.93726648257023637</v>
      </c>
      <c r="Q207" s="197">
        <v>1319.0508443514918</v>
      </c>
      <c r="R207" s="92">
        <f t="shared" si="54"/>
        <v>-8.0329245707877767E-3</v>
      </c>
      <c r="S207" s="92">
        <f t="shared" si="54"/>
        <v>-7.5479736661537272E-3</v>
      </c>
      <c r="T207" s="91">
        <v>4091</v>
      </c>
      <c r="U207" s="193">
        <v>112956.37</v>
      </c>
      <c r="V207" s="193">
        <v>27597.451746884926</v>
      </c>
      <c r="W207" s="199"/>
      <c r="X207" s="88">
        <v>0</v>
      </c>
      <c r="Y207" s="88">
        <f t="shared" si="55"/>
        <v>0</v>
      </c>
    </row>
    <row r="208" spans="2:28" x14ac:dyDescent="0.25">
      <c r="B208" s="85">
        <v>3816</v>
      </c>
      <c r="C208" s="85" t="s">
        <v>224</v>
      </c>
      <c r="D208" s="1">
        <v>199816</v>
      </c>
      <c r="E208" s="85">
        <f t="shared" si="49"/>
        <v>30464.400060984906</v>
      </c>
      <c r="F208" s="86">
        <f t="shared" si="42"/>
        <v>0.7944071658516102</v>
      </c>
      <c r="G208" s="190">
        <f t="shared" si="43"/>
        <v>4730.4510509400097</v>
      </c>
      <c r="H208" s="190">
        <f t="shared" si="44"/>
        <v>31027.028443115523</v>
      </c>
      <c r="I208" s="190">
        <f t="shared" si="45"/>
        <v>1417.2327996090335</v>
      </c>
      <c r="J208" s="87">
        <f t="shared" si="46"/>
        <v>9295.6299326356493</v>
      </c>
      <c r="K208" s="190">
        <f t="shared" si="50"/>
        <v>901.76593597726173</v>
      </c>
      <c r="L208" s="87">
        <f t="shared" si="47"/>
        <v>5914.6827740748595</v>
      </c>
      <c r="M208" s="88">
        <f t="shared" si="51"/>
        <v>36941.711217190386</v>
      </c>
      <c r="N208" s="88">
        <f t="shared" si="52"/>
        <v>236757.71121719037</v>
      </c>
      <c r="O208" s="88">
        <f t="shared" si="53"/>
        <v>36096.617047902175</v>
      </c>
      <c r="P208" s="89">
        <f t="shared" si="48"/>
        <v>0.94127608580675237</v>
      </c>
      <c r="Q208" s="197">
        <v>-1868.3228701780754</v>
      </c>
      <c r="R208" s="92">
        <f t="shared" si="54"/>
        <v>-8.1963821196336471E-3</v>
      </c>
      <c r="S208" s="92">
        <f t="shared" si="54"/>
        <v>-1.8025202848742306E-2</v>
      </c>
      <c r="T208" s="91">
        <v>6559</v>
      </c>
      <c r="U208" s="193">
        <v>201467.30300000001</v>
      </c>
      <c r="V208" s="193">
        <v>31023.606867878043</v>
      </c>
      <c r="W208" s="199"/>
      <c r="X208" s="88">
        <v>0</v>
      </c>
      <c r="Y208" s="88">
        <f t="shared" si="55"/>
        <v>0</v>
      </c>
    </row>
    <row r="209" spans="2:27" x14ac:dyDescent="0.25">
      <c r="B209" s="85">
        <v>3817</v>
      </c>
      <c r="C209" s="85" t="s">
        <v>225</v>
      </c>
      <c r="D209" s="1">
        <v>304314</v>
      </c>
      <c r="E209" s="85">
        <f t="shared" si="49"/>
        <v>28347.834187238008</v>
      </c>
      <c r="F209" s="86">
        <f t="shared" si="42"/>
        <v>0.7392143803795318</v>
      </c>
      <c r="G209" s="190">
        <f t="shared" si="43"/>
        <v>6000.3905751881484</v>
      </c>
      <c r="H209" s="190">
        <f t="shared" si="44"/>
        <v>64414.192824644771</v>
      </c>
      <c r="I209" s="190">
        <f t="shared" si="45"/>
        <v>2158.030855420448</v>
      </c>
      <c r="J209" s="87">
        <f t="shared" si="46"/>
        <v>23166.461232938509</v>
      </c>
      <c r="K209" s="190">
        <f t="shared" si="50"/>
        <v>1642.5639917886763</v>
      </c>
      <c r="L209" s="87">
        <f t="shared" si="47"/>
        <v>17632.924451851439</v>
      </c>
      <c r="M209" s="88">
        <f t="shared" si="51"/>
        <v>82047.11727649621</v>
      </c>
      <c r="N209" s="88">
        <f t="shared" si="52"/>
        <v>386361.1172764962</v>
      </c>
      <c r="O209" s="88">
        <f t="shared" si="53"/>
        <v>35990.788754214831</v>
      </c>
      <c r="P209" s="89">
        <f t="shared" si="48"/>
        <v>0.93851644653314847</v>
      </c>
      <c r="Q209" s="197">
        <v>2061.9041833569208</v>
      </c>
      <c r="R209" s="92">
        <f t="shared" si="54"/>
        <v>-2.9432045680564119E-2</v>
      </c>
      <c r="S209" s="93">
        <f t="shared" si="54"/>
        <v>-4.7152708842800678E-2</v>
      </c>
      <c r="T209" s="91">
        <v>10735</v>
      </c>
      <c r="U209" s="193">
        <v>313542.18800000002</v>
      </c>
      <c r="V209" s="193">
        <v>29750.658316728346</v>
      </c>
      <c r="W209" s="199"/>
      <c r="X209" s="88">
        <v>0</v>
      </c>
      <c r="Y209" s="88">
        <f t="shared" si="55"/>
        <v>0</v>
      </c>
      <c r="Z209" s="1"/>
      <c r="AA209" s="1"/>
    </row>
    <row r="210" spans="2:27" x14ac:dyDescent="0.25">
      <c r="B210" s="85">
        <v>3818</v>
      </c>
      <c r="C210" s="85" t="s">
        <v>226</v>
      </c>
      <c r="D210" s="1">
        <v>235501</v>
      </c>
      <c r="E210" s="85">
        <f t="shared" si="49"/>
        <v>42463.216732780384</v>
      </c>
      <c r="F210" s="86">
        <f t="shared" si="42"/>
        <v>1.1072951901269168</v>
      </c>
      <c r="G210" s="190">
        <f t="shared" si="43"/>
        <v>-2468.8389521372765</v>
      </c>
      <c r="H210" s="190">
        <f t="shared" si="44"/>
        <v>-13692.180828553335</v>
      </c>
      <c r="I210" s="190">
        <f t="shared" si="45"/>
        <v>0</v>
      </c>
      <c r="J210" s="87">
        <f t="shared" si="46"/>
        <v>0</v>
      </c>
      <c r="K210" s="190">
        <f t="shared" si="50"/>
        <v>-515.46686363177173</v>
      </c>
      <c r="L210" s="87">
        <f t="shared" si="47"/>
        <v>-2858.7792257018064</v>
      </c>
      <c r="M210" s="88">
        <f t="shared" si="51"/>
        <v>-16550.960054255142</v>
      </c>
      <c r="N210" s="88">
        <f t="shared" si="52"/>
        <v>218950.03994574485</v>
      </c>
      <c r="O210" s="88">
        <f t="shared" si="53"/>
        <v>39478.910917011337</v>
      </c>
      <c r="P210" s="89">
        <f t="shared" si="48"/>
        <v>1.0294747203197412</v>
      </c>
      <c r="Q210" s="197">
        <v>2160.2462895757781</v>
      </c>
      <c r="R210" s="89">
        <f t="shared" si="54"/>
        <v>-4.1654630369481853E-3</v>
      </c>
      <c r="S210" s="89">
        <f t="shared" si="54"/>
        <v>-1.0270471016887496E-2</v>
      </c>
      <c r="T210" s="91">
        <v>5546</v>
      </c>
      <c r="U210" s="193">
        <v>236486.07399999999</v>
      </c>
      <c r="V210" s="193">
        <v>42903.859579100143</v>
      </c>
      <c r="W210" s="199"/>
      <c r="X210" s="88">
        <v>0</v>
      </c>
      <c r="Y210" s="88">
        <f t="shared" si="55"/>
        <v>0</v>
      </c>
    </row>
    <row r="211" spans="2:27" x14ac:dyDescent="0.25">
      <c r="B211" s="85">
        <v>3819</v>
      </c>
      <c r="C211" s="85" t="s">
        <v>227</v>
      </c>
      <c r="D211" s="1">
        <v>58749</v>
      </c>
      <c r="E211" s="85">
        <f t="shared" si="49"/>
        <v>36995.591939546597</v>
      </c>
      <c r="F211" s="86">
        <f t="shared" si="42"/>
        <v>0.96471827059993409</v>
      </c>
      <c r="G211" s="190">
        <f t="shared" si="43"/>
        <v>811.73592380299522</v>
      </c>
      <c r="H211" s="190">
        <f t="shared" si="44"/>
        <v>1289.0366469991563</v>
      </c>
      <c r="I211" s="190">
        <f t="shared" si="45"/>
        <v>0</v>
      </c>
      <c r="J211" s="87">
        <f t="shared" si="46"/>
        <v>0</v>
      </c>
      <c r="K211" s="190">
        <f t="shared" si="50"/>
        <v>-515.46686363177173</v>
      </c>
      <c r="L211" s="87">
        <f t="shared" si="47"/>
        <v>-818.56137944725356</v>
      </c>
      <c r="M211" s="88">
        <f t="shared" si="51"/>
        <v>470.47526755190279</v>
      </c>
      <c r="N211" s="88">
        <f t="shared" si="52"/>
        <v>59219.475267551905</v>
      </c>
      <c r="O211" s="88">
        <f t="shared" si="53"/>
        <v>37291.860999717828</v>
      </c>
      <c r="P211" s="89">
        <f t="shared" si="48"/>
        <v>0.97244395250894844</v>
      </c>
      <c r="Q211" s="197">
        <v>-291.31743457512687</v>
      </c>
      <c r="R211" s="89">
        <f t="shared" si="54"/>
        <v>-3.5424922338481102E-2</v>
      </c>
      <c r="S211" s="89">
        <f t="shared" si="54"/>
        <v>-5.1217713282561313E-2</v>
      </c>
      <c r="T211" s="91">
        <v>1588</v>
      </c>
      <c r="U211" s="193">
        <v>60906.612000000001</v>
      </c>
      <c r="V211" s="193">
        <v>38992.709346991032</v>
      </c>
      <c r="W211" s="199"/>
      <c r="X211" s="88">
        <v>0</v>
      </c>
      <c r="Y211" s="88">
        <f t="shared" si="55"/>
        <v>0</v>
      </c>
    </row>
    <row r="212" spans="2:27" x14ac:dyDescent="0.25">
      <c r="B212" s="85">
        <v>3820</v>
      </c>
      <c r="C212" s="85" t="s">
        <v>228</v>
      </c>
      <c r="D212" s="1">
        <v>99799</v>
      </c>
      <c r="E212" s="85">
        <f t="shared" si="49"/>
        <v>33956.788023137124</v>
      </c>
      <c r="F212" s="86">
        <f t="shared" si="42"/>
        <v>0.88547667706843236</v>
      </c>
      <c r="G212" s="190">
        <f t="shared" si="43"/>
        <v>2635.018273648679</v>
      </c>
      <c r="H212" s="190">
        <f t="shared" si="44"/>
        <v>7744.318706253468</v>
      </c>
      <c r="I212" s="190">
        <f t="shared" si="45"/>
        <v>194.89701285575757</v>
      </c>
      <c r="J212" s="87">
        <f t="shared" si="46"/>
        <v>572.80232078307142</v>
      </c>
      <c r="K212" s="190">
        <f t="shared" si="50"/>
        <v>-320.56985077601416</v>
      </c>
      <c r="L212" s="87">
        <f t="shared" si="47"/>
        <v>-942.15479143070559</v>
      </c>
      <c r="M212" s="88">
        <f t="shared" si="51"/>
        <v>6802.1639148227623</v>
      </c>
      <c r="N212" s="88">
        <f t="shared" si="52"/>
        <v>106601.16391482277</v>
      </c>
      <c r="O212" s="88">
        <f t="shared" si="53"/>
        <v>36271.236446009789</v>
      </c>
      <c r="P212" s="89">
        <f t="shared" si="48"/>
        <v>0.94582956136759355</v>
      </c>
      <c r="Q212" s="197">
        <v>232.62269165216094</v>
      </c>
      <c r="R212" s="89">
        <f t="shared" si="54"/>
        <v>5.9609225020200926E-3</v>
      </c>
      <c r="S212" s="89">
        <f t="shared" si="54"/>
        <v>-1.1153077540545621E-2</v>
      </c>
      <c r="T212" s="91">
        <v>2939</v>
      </c>
      <c r="U212" s="193">
        <v>99207.630999999994</v>
      </c>
      <c r="V212" s="193">
        <v>34339.782277604703</v>
      </c>
      <c r="W212" s="199"/>
      <c r="X212" s="88">
        <v>0</v>
      </c>
      <c r="Y212" s="88">
        <f t="shared" si="55"/>
        <v>0</v>
      </c>
    </row>
    <row r="213" spans="2:27" x14ac:dyDescent="0.25">
      <c r="B213" s="85">
        <v>3821</v>
      </c>
      <c r="C213" s="85" t="s">
        <v>229</v>
      </c>
      <c r="D213" s="1">
        <v>83063</v>
      </c>
      <c r="E213" s="85">
        <f t="shared" si="49"/>
        <v>34224.557066337038</v>
      </c>
      <c r="F213" s="86">
        <f t="shared" si="42"/>
        <v>0.89245917619152082</v>
      </c>
      <c r="G213" s="190">
        <f t="shared" si="43"/>
        <v>2474.3568477287304</v>
      </c>
      <c r="H213" s="190">
        <f t="shared" si="44"/>
        <v>6005.2640694376287</v>
      </c>
      <c r="I213" s="190">
        <f t="shared" si="45"/>
        <v>101.17784773578751</v>
      </c>
      <c r="J213" s="87">
        <f t="shared" si="46"/>
        <v>245.55863645475628</v>
      </c>
      <c r="K213" s="190">
        <f t="shared" si="50"/>
        <v>-414.28901589598422</v>
      </c>
      <c r="L213" s="87">
        <f t="shared" si="47"/>
        <v>-1005.4794415795536</v>
      </c>
      <c r="M213" s="88">
        <f t="shared" si="51"/>
        <v>4999.7846278580746</v>
      </c>
      <c r="N213" s="88">
        <f t="shared" si="52"/>
        <v>88062.784627858069</v>
      </c>
      <c r="O213" s="88">
        <f t="shared" si="53"/>
        <v>36284.624898169786</v>
      </c>
      <c r="P213" s="89">
        <f t="shared" si="48"/>
        <v>0.94617868632374802</v>
      </c>
      <c r="Q213" s="197">
        <v>482.3212904524753</v>
      </c>
      <c r="R213" s="89">
        <f t="shared" si="54"/>
        <v>3.1173771840897068E-3</v>
      </c>
      <c r="S213" s="89">
        <f t="shared" si="54"/>
        <v>1.3450271469051494E-2</v>
      </c>
      <c r="T213" s="91">
        <v>2427</v>
      </c>
      <c r="U213" s="193">
        <v>82804.865999999995</v>
      </c>
      <c r="V213" s="193">
        <v>33770.336867862963</v>
      </c>
      <c r="W213" s="199"/>
      <c r="X213" s="88">
        <v>0</v>
      </c>
      <c r="Y213" s="88">
        <f t="shared" si="55"/>
        <v>0</v>
      </c>
    </row>
    <row r="214" spans="2:27" x14ac:dyDescent="0.25">
      <c r="B214" s="85">
        <v>3822</v>
      </c>
      <c r="C214" s="85" t="s">
        <v>230</v>
      </c>
      <c r="D214" s="1">
        <v>49860</v>
      </c>
      <c r="E214" s="85">
        <f t="shared" si="49"/>
        <v>34576.976421636617</v>
      </c>
      <c r="F214" s="86">
        <f t="shared" si="42"/>
        <v>0.9016490653957836</v>
      </c>
      <c r="G214" s="190">
        <f t="shared" si="43"/>
        <v>2262.9052345489836</v>
      </c>
      <c r="H214" s="190">
        <f t="shared" si="44"/>
        <v>3263.1093482196343</v>
      </c>
      <c r="I214" s="190">
        <f t="shared" si="45"/>
        <v>0</v>
      </c>
      <c r="J214" s="87">
        <f t="shared" si="46"/>
        <v>0</v>
      </c>
      <c r="K214" s="190">
        <f t="shared" si="50"/>
        <v>-515.46686363177173</v>
      </c>
      <c r="L214" s="87">
        <f t="shared" si="47"/>
        <v>-743.30321735701489</v>
      </c>
      <c r="M214" s="88">
        <f t="shared" si="51"/>
        <v>2519.8061308626193</v>
      </c>
      <c r="N214" s="88">
        <f t="shared" si="52"/>
        <v>52379.80613086262</v>
      </c>
      <c r="O214" s="88">
        <f t="shared" si="53"/>
        <v>36324.414792553835</v>
      </c>
      <c r="P214" s="89">
        <f t="shared" si="48"/>
        <v>0.94721627042728818</v>
      </c>
      <c r="Q214" s="197">
        <v>24.046510921074514</v>
      </c>
      <c r="R214" s="89">
        <f t="shared" si="54"/>
        <v>-4.616943577555211E-2</v>
      </c>
      <c r="S214" s="89">
        <f t="shared" si="54"/>
        <v>-6.4690417605152997E-2</v>
      </c>
      <c r="T214" s="91">
        <v>1442</v>
      </c>
      <c r="U214" s="193">
        <v>52273.434999999998</v>
      </c>
      <c r="V214" s="193">
        <v>36968.483026874113</v>
      </c>
      <c r="W214" s="199"/>
      <c r="X214" s="88">
        <v>0</v>
      </c>
      <c r="Y214" s="88">
        <f t="shared" si="55"/>
        <v>0</v>
      </c>
    </row>
    <row r="215" spans="2:27" x14ac:dyDescent="0.25">
      <c r="B215" s="85">
        <v>3823</v>
      </c>
      <c r="C215" s="85" t="s">
        <v>231</v>
      </c>
      <c r="D215" s="1">
        <v>38301</v>
      </c>
      <c r="E215" s="85">
        <f t="shared" si="49"/>
        <v>31291.666666666668</v>
      </c>
      <c r="F215" s="86">
        <f t="shared" si="42"/>
        <v>0.81597944425879188</v>
      </c>
      <c r="G215" s="190">
        <f t="shared" si="43"/>
        <v>4234.0910875309528</v>
      </c>
      <c r="H215" s="190">
        <f t="shared" si="44"/>
        <v>5182.5274911378865</v>
      </c>
      <c r="I215" s="190">
        <f t="shared" si="45"/>
        <v>1127.6894876204169</v>
      </c>
      <c r="J215" s="87">
        <f t="shared" si="46"/>
        <v>1380.2919328473904</v>
      </c>
      <c r="K215" s="190">
        <f t="shared" si="50"/>
        <v>612.22262398864518</v>
      </c>
      <c r="L215" s="87">
        <f t="shared" si="47"/>
        <v>749.36049176210167</v>
      </c>
      <c r="M215" s="88">
        <f t="shared" si="51"/>
        <v>5931.8879828999879</v>
      </c>
      <c r="N215" s="88">
        <f t="shared" si="52"/>
        <v>44232.887982899985</v>
      </c>
      <c r="O215" s="88">
        <f t="shared" si="53"/>
        <v>36137.980378186265</v>
      </c>
      <c r="P215" s="89">
        <f t="shared" si="48"/>
        <v>0.9423546997271115</v>
      </c>
      <c r="Q215" s="197">
        <v>475.31741224302823</v>
      </c>
      <c r="R215" s="89">
        <f t="shared" si="54"/>
        <v>-0.10262066115824468</v>
      </c>
      <c r="S215" s="89">
        <f t="shared" si="54"/>
        <v>-0.12168264057808593</v>
      </c>
      <c r="T215" s="91">
        <v>1224</v>
      </c>
      <c r="U215" s="193">
        <v>42680.947</v>
      </c>
      <c r="V215" s="193">
        <v>35626.833889816364</v>
      </c>
      <c r="W215" s="199"/>
      <c r="X215" s="88">
        <v>0</v>
      </c>
      <c r="Y215" s="88">
        <f t="shared" si="55"/>
        <v>0</v>
      </c>
    </row>
    <row r="216" spans="2:27" x14ac:dyDescent="0.25">
      <c r="B216" s="85">
        <v>3824</v>
      </c>
      <c r="C216" s="85" t="s">
        <v>232</v>
      </c>
      <c r="D216" s="1">
        <v>89461</v>
      </c>
      <c r="E216" s="85">
        <f t="shared" si="49"/>
        <v>40701.091901728847</v>
      </c>
      <c r="F216" s="86">
        <f t="shared" si="42"/>
        <v>1.0613450125389736</v>
      </c>
      <c r="G216" s="190">
        <f t="shared" si="43"/>
        <v>-1411.5640535063546</v>
      </c>
      <c r="H216" s="190">
        <f t="shared" si="44"/>
        <v>-3102.6177896069676</v>
      </c>
      <c r="I216" s="190">
        <f t="shared" si="45"/>
        <v>0</v>
      </c>
      <c r="J216" s="87">
        <f t="shared" si="46"/>
        <v>0</v>
      </c>
      <c r="K216" s="190">
        <f t="shared" si="50"/>
        <v>-515.46686363177173</v>
      </c>
      <c r="L216" s="87">
        <f t="shared" si="47"/>
        <v>-1132.9961662626342</v>
      </c>
      <c r="M216" s="88">
        <f t="shared" si="51"/>
        <v>-4235.6139558696013</v>
      </c>
      <c r="N216" s="88">
        <f t="shared" si="52"/>
        <v>85225.386044130399</v>
      </c>
      <c r="O216" s="88">
        <f t="shared" si="53"/>
        <v>38774.060984590717</v>
      </c>
      <c r="P216" s="89">
        <f t="shared" si="48"/>
        <v>1.0110946492845638</v>
      </c>
      <c r="Q216" s="197">
        <v>303.03594383114523</v>
      </c>
      <c r="R216" s="89">
        <f t="shared" si="54"/>
        <v>-3.2042686072511622E-2</v>
      </c>
      <c r="S216" s="89">
        <f t="shared" si="54"/>
        <v>-5.7584780798532589E-2</v>
      </c>
      <c r="T216" s="91">
        <v>2198</v>
      </c>
      <c r="U216" s="193">
        <v>92422.464000000007</v>
      </c>
      <c r="V216" s="193">
        <v>43188.067289719627</v>
      </c>
      <c r="W216" s="199"/>
      <c r="X216" s="88">
        <v>0</v>
      </c>
      <c r="Y216" s="88">
        <f t="shared" si="55"/>
        <v>0</v>
      </c>
    </row>
    <row r="217" spans="2:27" x14ac:dyDescent="0.25">
      <c r="B217" s="85">
        <v>3825</v>
      </c>
      <c r="C217" s="85" t="s">
        <v>233</v>
      </c>
      <c r="D217" s="1">
        <v>176588</v>
      </c>
      <c r="E217" s="85">
        <f t="shared" si="49"/>
        <v>46082.463465553243</v>
      </c>
      <c r="F217" s="86">
        <f t="shared" si="42"/>
        <v>1.2016727433938177</v>
      </c>
      <c r="G217" s="190">
        <f t="shared" si="43"/>
        <v>-4640.3869918009923</v>
      </c>
      <c r="H217" s="190">
        <f t="shared" si="44"/>
        <v>-17781.962952581402</v>
      </c>
      <c r="I217" s="190">
        <f t="shared" si="45"/>
        <v>0</v>
      </c>
      <c r="J217" s="87">
        <f t="shared" si="46"/>
        <v>0</v>
      </c>
      <c r="K217" s="190">
        <f t="shared" si="50"/>
        <v>-515.46686363177173</v>
      </c>
      <c r="L217" s="87">
        <f t="shared" si="47"/>
        <v>-1975.2690214369493</v>
      </c>
      <c r="M217" s="88">
        <f t="shared" si="51"/>
        <v>-19757.231974018352</v>
      </c>
      <c r="N217" s="88">
        <f t="shared" si="52"/>
        <v>156830.76802598164</v>
      </c>
      <c r="O217" s="88">
        <f t="shared" si="53"/>
        <v>40926.609610120475</v>
      </c>
      <c r="P217" s="89">
        <f t="shared" si="48"/>
        <v>1.0672257416265016</v>
      </c>
      <c r="Q217" s="197">
        <v>-9.0345146674517309</v>
      </c>
      <c r="R217" s="89">
        <f t="shared" si="54"/>
        <v>-5.777514624606251E-2</v>
      </c>
      <c r="S217" s="89">
        <f t="shared" si="54"/>
        <v>-7.6708161313665008E-2</v>
      </c>
      <c r="T217" s="91">
        <v>3832</v>
      </c>
      <c r="U217" s="193">
        <v>187415.986</v>
      </c>
      <c r="V217" s="193">
        <v>49911.048202396807</v>
      </c>
      <c r="W217" s="199"/>
      <c r="X217" s="88">
        <v>0</v>
      </c>
      <c r="Y217" s="88">
        <f t="shared" si="55"/>
        <v>0</v>
      </c>
    </row>
    <row r="218" spans="2:27" ht="28.5" customHeight="1" x14ac:dyDescent="0.25">
      <c r="B218" s="85">
        <v>4201</v>
      </c>
      <c r="C218" s="85" t="s">
        <v>234</v>
      </c>
      <c r="D218" s="1">
        <v>216648</v>
      </c>
      <c r="E218" s="85">
        <f t="shared" si="49"/>
        <v>31831.913017925359</v>
      </c>
      <c r="F218" s="86">
        <f t="shared" si="42"/>
        <v>0.83006721791939075</v>
      </c>
      <c r="G218" s="190">
        <f t="shared" si="43"/>
        <v>3909.943276775738</v>
      </c>
      <c r="H218" s="190">
        <f t="shared" si="44"/>
        <v>26611.073941735674</v>
      </c>
      <c r="I218" s="190">
        <f t="shared" si="45"/>
        <v>938.60326467987522</v>
      </c>
      <c r="J218" s="87">
        <f t="shared" si="46"/>
        <v>6388.1338194112313</v>
      </c>
      <c r="K218" s="190">
        <f t="shared" si="50"/>
        <v>423.13640104810349</v>
      </c>
      <c r="L218" s="87">
        <f t="shared" si="47"/>
        <v>2879.8663455333922</v>
      </c>
      <c r="M218" s="88">
        <f t="shared" si="51"/>
        <v>29490.940287269066</v>
      </c>
      <c r="N218" s="88">
        <f t="shared" si="52"/>
        <v>246138.94028726907</v>
      </c>
      <c r="O218" s="88">
        <f t="shared" si="53"/>
        <v>36164.992695749206</v>
      </c>
      <c r="P218" s="89">
        <f t="shared" si="48"/>
        <v>0.94305908841014163</v>
      </c>
      <c r="Q218" s="197">
        <v>1485.8791729788063</v>
      </c>
      <c r="R218" s="89">
        <f t="shared" si="54"/>
        <v>-6.2008755563429434E-2</v>
      </c>
      <c r="S218" s="89">
        <f t="shared" si="54"/>
        <v>-7.179385376428124E-2</v>
      </c>
      <c r="T218" s="91">
        <v>6806</v>
      </c>
      <c r="U218" s="193">
        <v>230970.17300000001</v>
      </c>
      <c r="V218" s="193">
        <v>34294.012323682262</v>
      </c>
      <c r="W218" s="199"/>
      <c r="X218" s="88">
        <v>0</v>
      </c>
      <c r="Y218" s="88">
        <f t="shared" si="55"/>
        <v>0</v>
      </c>
    </row>
    <row r="219" spans="2:27" x14ac:dyDescent="0.25">
      <c r="B219" s="85">
        <v>4202</v>
      </c>
      <c r="C219" s="85" t="s">
        <v>235</v>
      </c>
      <c r="D219" s="1">
        <v>761158</v>
      </c>
      <c r="E219" s="85">
        <f t="shared" si="49"/>
        <v>30957.741896123967</v>
      </c>
      <c r="F219" s="86">
        <f t="shared" si="42"/>
        <v>0.80727183045240003</v>
      </c>
      <c r="G219" s="190">
        <f t="shared" si="43"/>
        <v>4434.445949856573</v>
      </c>
      <c r="H219" s="190">
        <f t="shared" si="44"/>
        <v>109029.72256912357</v>
      </c>
      <c r="I219" s="190">
        <f t="shared" si="45"/>
        <v>1244.5631573103622</v>
      </c>
      <c r="J219" s="87">
        <f t="shared" si="46"/>
        <v>30600.074348789876</v>
      </c>
      <c r="K219" s="190">
        <f t="shared" si="50"/>
        <v>729.09629367859043</v>
      </c>
      <c r="L219" s="87">
        <f t="shared" si="47"/>
        <v>17926.290572675505</v>
      </c>
      <c r="M219" s="88">
        <f t="shared" si="51"/>
        <v>126956.01314179908</v>
      </c>
      <c r="N219" s="88">
        <f t="shared" si="52"/>
        <v>888114.01314179902</v>
      </c>
      <c r="O219" s="88">
        <f t="shared" si="53"/>
        <v>36121.284139659132</v>
      </c>
      <c r="P219" s="89">
        <f t="shared" si="48"/>
        <v>0.94191931903679194</v>
      </c>
      <c r="Q219" s="197">
        <v>2840.5100611269299</v>
      </c>
      <c r="R219" s="89">
        <f t="shared" si="54"/>
        <v>-0.12823909230635919</v>
      </c>
      <c r="S219" s="89">
        <f t="shared" si="54"/>
        <v>-0.14844911050237239</v>
      </c>
      <c r="T219" s="91">
        <v>24587</v>
      </c>
      <c r="U219" s="193">
        <v>873127.01599999995</v>
      </c>
      <c r="V219" s="193">
        <v>36354.541199983345</v>
      </c>
      <c r="W219" s="199"/>
      <c r="X219" s="88">
        <v>0</v>
      </c>
      <c r="Y219" s="88">
        <f t="shared" si="55"/>
        <v>0</v>
      </c>
    </row>
    <row r="220" spans="2:27" x14ac:dyDescent="0.25">
      <c r="B220" s="85">
        <v>4203</v>
      </c>
      <c r="C220" s="85" t="s">
        <v>236</v>
      </c>
      <c r="D220" s="1">
        <v>1436276</v>
      </c>
      <c r="E220" s="85">
        <f t="shared" si="49"/>
        <v>31297.552897082216</v>
      </c>
      <c r="F220" s="86">
        <f t="shared" si="42"/>
        <v>0.81613293697857647</v>
      </c>
      <c r="G220" s="190">
        <f t="shared" si="43"/>
        <v>4230.5593492816233</v>
      </c>
      <c r="H220" s="190">
        <f t="shared" si="44"/>
        <v>194144.59909788298</v>
      </c>
      <c r="I220" s="190">
        <f t="shared" si="45"/>
        <v>1125.6293069749752</v>
      </c>
      <c r="J220" s="87">
        <f t="shared" si="46"/>
        <v>51656.254526388584</v>
      </c>
      <c r="K220" s="190">
        <f t="shared" si="50"/>
        <v>610.16244334320345</v>
      </c>
      <c r="L220" s="87">
        <f t="shared" si="47"/>
        <v>28000.964687462947</v>
      </c>
      <c r="M220" s="88">
        <f t="shared" si="51"/>
        <v>222145.56378534593</v>
      </c>
      <c r="N220" s="88">
        <f t="shared" si="52"/>
        <v>1658421.563785346</v>
      </c>
      <c r="O220" s="88">
        <f t="shared" si="53"/>
        <v>36138.274689707046</v>
      </c>
      <c r="P220" s="89">
        <f t="shared" si="48"/>
        <v>0.94236237436310089</v>
      </c>
      <c r="Q220" s="197">
        <v>9052.2543016705895</v>
      </c>
      <c r="R220" s="89">
        <f t="shared" si="54"/>
        <v>-3.951126349348974E-2</v>
      </c>
      <c r="S220" s="89">
        <f t="shared" si="54"/>
        <v>-4.7506441139334936E-2</v>
      </c>
      <c r="T220" s="91">
        <v>45891</v>
      </c>
      <c r="U220" s="193">
        <v>1495359.5449999999</v>
      </c>
      <c r="V220" s="193">
        <v>32858.545452547842</v>
      </c>
      <c r="W220" s="199"/>
      <c r="X220" s="88">
        <v>0</v>
      </c>
      <c r="Y220" s="88">
        <f t="shared" si="55"/>
        <v>0</v>
      </c>
    </row>
    <row r="221" spans="2:27" x14ac:dyDescent="0.25">
      <c r="B221" s="85">
        <v>4204</v>
      </c>
      <c r="C221" s="85" t="s">
        <v>237</v>
      </c>
      <c r="D221" s="1">
        <v>3773081</v>
      </c>
      <c r="E221" s="85">
        <f t="shared" si="49"/>
        <v>32647.864046586888</v>
      </c>
      <c r="F221" s="86">
        <f t="shared" si="42"/>
        <v>0.85134442485125628</v>
      </c>
      <c r="G221" s="190">
        <f t="shared" si="43"/>
        <v>3420.3726595788203</v>
      </c>
      <c r="H221" s="190">
        <f t="shared" si="44"/>
        <v>395289.04789486469</v>
      </c>
      <c r="I221" s="190">
        <f t="shared" si="45"/>
        <v>653.02040464833988</v>
      </c>
      <c r="J221" s="87">
        <f t="shared" si="46"/>
        <v>75468.915144803992</v>
      </c>
      <c r="K221" s="190">
        <f t="shared" si="50"/>
        <v>137.55354101656815</v>
      </c>
      <c r="L221" s="87">
        <f t="shared" si="47"/>
        <v>15896.925181743763</v>
      </c>
      <c r="M221" s="88">
        <f t="shared" si="51"/>
        <v>411185.97307660844</v>
      </c>
      <c r="N221" s="88">
        <f t="shared" si="52"/>
        <v>4184266.9730766085</v>
      </c>
      <c r="O221" s="88">
        <f t="shared" si="53"/>
        <v>36205.790247182282</v>
      </c>
      <c r="P221" s="89">
        <f t="shared" si="48"/>
        <v>0.94412294875673486</v>
      </c>
      <c r="Q221" s="197">
        <v>11813.560225093446</v>
      </c>
      <c r="R221" s="89">
        <f t="shared" si="54"/>
        <v>-5.6541740940238443E-2</v>
      </c>
      <c r="S221" s="89">
        <f t="shared" si="54"/>
        <v>-7.1497442993535387E-2</v>
      </c>
      <c r="T221" s="91">
        <v>115569</v>
      </c>
      <c r="U221" s="193">
        <v>3999202.8939999999</v>
      </c>
      <c r="V221" s="193">
        <v>35161.846136261724</v>
      </c>
      <c r="W221" s="199"/>
      <c r="X221" s="88">
        <v>0</v>
      </c>
      <c r="Y221" s="88">
        <f t="shared" si="55"/>
        <v>0</v>
      </c>
      <c r="Z221" s="1"/>
      <c r="AA221" s="1"/>
    </row>
    <row r="222" spans="2:27" x14ac:dyDescent="0.25">
      <c r="B222" s="85">
        <v>4205</v>
      </c>
      <c r="C222" s="85" t="s">
        <v>238</v>
      </c>
      <c r="D222" s="1">
        <v>700822</v>
      </c>
      <c r="E222" s="85">
        <f t="shared" si="49"/>
        <v>29848.886238766558</v>
      </c>
      <c r="F222" s="86">
        <f t="shared" si="42"/>
        <v>0.77835667445600965</v>
      </c>
      <c r="G222" s="190">
        <f t="shared" si="43"/>
        <v>5099.7593442710186</v>
      </c>
      <c r="H222" s="190">
        <f t="shared" si="44"/>
        <v>119737.24964413924</v>
      </c>
      <c r="I222" s="190">
        <f t="shared" si="45"/>
        <v>1632.6626373854556</v>
      </c>
      <c r="J222" s="87">
        <f t="shared" si="46"/>
        <v>38333.286063173116</v>
      </c>
      <c r="K222" s="190">
        <f t="shared" si="50"/>
        <v>1117.1957737536839</v>
      </c>
      <c r="L222" s="87">
        <f t="shared" si="47"/>
        <v>26230.639571962744</v>
      </c>
      <c r="M222" s="88">
        <f t="shared" si="51"/>
        <v>145967.88921610199</v>
      </c>
      <c r="N222" s="88">
        <f t="shared" si="52"/>
        <v>846789.88921610196</v>
      </c>
      <c r="O222" s="88">
        <f t="shared" si="53"/>
        <v>36065.841356791258</v>
      </c>
      <c r="P222" s="89">
        <f t="shared" si="48"/>
        <v>0.94047356123697234</v>
      </c>
      <c r="Q222" s="197">
        <v>7630.2531225931598</v>
      </c>
      <c r="R222" s="89">
        <f t="shared" si="54"/>
        <v>-4.9043732697401615E-2</v>
      </c>
      <c r="S222" s="89">
        <f t="shared" si="54"/>
        <v>-6.2490535403839864E-2</v>
      </c>
      <c r="T222" s="91">
        <v>23479</v>
      </c>
      <c r="U222" s="193">
        <v>736965.54099999997</v>
      </c>
      <c r="V222" s="193">
        <v>31838.490560331793</v>
      </c>
      <c r="W222" s="199"/>
      <c r="X222" s="88">
        <v>0</v>
      </c>
      <c r="Y222" s="88">
        <f t="shared" si="55"/>
        <v>0</v>
      </c>
      <c r="Z222" s="1"/>
      <c r="AA222" s="1"/>
    </row>
    <row r="223" spans="2:27" x14ac:dyDescent="0.25">
      <c r="B223" s="85">
        <v>4206</v>
      </c>
      <c r="C223" s="85" t="s">
        <v>239</v>
      </c>
      <c r="D223" s="1">
        <v>307760</v>
      </c>
      <c r="E223" s="85">
        <f t="shared" si="49"/>
        <v>31212.981744421908</v>
      </c>
      <c r="F223" s="86">
        <f t="shared" si="42"/>
        <v>0.81392761110433676</v>
      </c>
      <c r="G223" s="190">
        <f t="shared" si="43"/>
        <v>4281.3020408778084</v>
      </c>
      <c r="H223" s="190">
        <f t="shared" si="44"/>
        <v>42213.638123055192</v>
      </c>
      <c r="I223" s="190">
        <f t="shared" si="45"/>
        <v>1155.229210406083</v>
      </c>
      <c r="J223" s="87">
        <f t="shared" si="46"/>
        <v>11390.560014603978</v>
      </c>
      <c r="K223" s="190">
        <f t="shared" si="50"/>
        <v>639.76234677431125</v>
      </c>
      <c r="L223" s="87">
        <f t="shared" si="47"/>
        <v>6308.0567391947088</v>
      </c>
      <c r="M223" s="88">
        <f t="shared" si="51"/>
        <v>48521.694862249904</v>
      </c>
      <c r="N223" s="88">
        <f t="shared" si="52"/>
        <v>356281.69486224989</v>
      </c>
      <c r="O223" s="88">
        <f t="shared" si="53"/>
        <v>36134.046132074029</v>
      </c>
      <c r="P223" s="89">
        <f t="shared" si="48"/>
        <v>0.94225210806938886</v>
      </c>
      <c r="Q223" s="197">
        <v>2414.2902652910634</v>
      </c>
      <c r="R223" s="89">
        <f t="shared" si="54"/>
        <v>-1.9784862025504796E-3</v>
      </c>
      <c r="S223" s="89">
        <f t="shared" si="54"/>
        <v>-2.6068660673523474E-2</v>
      </c>
      <c r="T223" s="91">
        <v>9860</v>
      </c>
      <c r="U223" s="193">
        <v>308370.10600000003</v>
      </c>
      <c r="V223" s="193">
        <v>32048.441696113081</v>
      </c>
      <c r="W223" s="199"/>
      <c r="X223" s="88">
        <v>0</v>
      </c>
      <c r="Y223" s="88">
        <f t="shared" si="55"/>
        <v>0</v>
      </c>
    </row>
    <row r="224" spans="2:27" x14ac:dyDescent="0.25">
      <c r="B224" s="85">
        <v>4207</v>
      </c>
      <c r="C224" s="85" t="s">
        <v>240</v>
      </c>
      <c r="D224" s="1">
        <v>285603</v>
      </c>
      <c r="E224" s="85">
        <f t="shared" si="49"/>
        <v>30989.908854166668</v>
      </c>
      <c r="F224" s="86">
        <f t="shared" si="42"/>
        <v>0.80811063449651765</v>
      </c>
      <c r="G224" s="190">
        <f t="shared" si="43"/>
        <v>4415.1457750309528</v>
      </c>
      <c r="H224" s="190">
        <f t="shared" si="44"/>
        <v>40689.983462685261</v>
      </c>
      <c r="I224" s="190">
        <f t="shared" si="45"/>
        <v>1233.3047219954169</v>
      </c>
      <c r="J224" s="87">
        <f t="shared" si="46"/>
        <v>11366.136317909763</v>
      </c>
      <c r="K224" s="190">
        <f t="shared" si="50"/>
        <v>717.83785836364518</v>
      </c>
      <c r="L224" s="87">
        <f t="shared" si="47"/>
        <v>6615.5937026793536</v>
      </c>
      <c r="M224" s="88">
        <f t="shared" si="51"/>
        <v>47305.577165364615</v>
      </c>
      <c r="N224" s="88">
        <f t="shared" si="52"/>
        <v>332908.57716536464</v>
      </c>
      <c r="O224" s="88">
        <f t="shared" si="53"/>
        <v>36122.892487561265</v>
      </c>
      <c r="P224" s="89">
        <f t="shared" si="48"/>
        <v>0.94196125923899776</v>
      </c>
      <c r="Q224" s="197">
        <v>1530.3252215945467</v>
      </c>
      <c r="R224" s="89">
        <f t="shared" si="54"/>
        <v>-4.7518175428440827E-2</v>
      </c>
      <c r="S224" s="89">
        <f t="shared" si="54"/>
        <v>-6.4881125355526439E-2</v>
      </c>
      <c r="T224" s="91">
        <v>9216</v>
      </c>
      <c r="U224" s="193">
        <v>299851.391</v>
      </c>
      <c r="V224" s="193">
        <v>33140.074160035365</v>
      </c>
      <c r="W224" s="199"/>
      <c r="X224" s="88">
        <v>0</v>
      </c>
      <c r="Y224" s="88">
        <f t="shared" si="55"/>
        <v>0</v>
      </c>
    </row>
    <row r="225" spans="2:27" x14ac:dyDescent="0.25">
      <c r="B225" s="85">
        <v>4211</v>
      </c>
      <c r="C225" s="85" t="s">
        <v>241</v>
      </c>
      <c r="D225" s="1">
        <v>60578</v>
      </c>
      <c r="E225" s="85">
        <f t="shared" si="49"/>
        <v>25021.89178025609</v>
      </c>
      <c r="F225" s="86">
        <f t="shared" si="42"/>
        <v>0.65248519890781342</v>
      </c>
      <c r="G225" s="190">
        <f t="shared" si="43"/>
        <v>7995.9560193772995</v>
      </c>
      <c r="H225" s="190">
        <f t="shared" si="44"/>
        <v>19358.209522912442</v>
      </c>
      <c r="I225" s="190">
        <f t="shared" si="45"/>
        <v>3322.1106978641192</v>
      </c>
      <c r="J225" s="87">
        <f t="shared" si="46"/>
        <v>8042.8299995290326</v>
      </c>
      <c r="K225" s="190">
        <f t="shared" si="50"/>
        <v>2806.6438342323472</v>
      </c>
      <c r="L225" s="87">
        <f t="shared" si="47"/>
        <v>6794.8847226765129</v>
      </c>
      <c r="M225" s="88">
        <f t="shared" si="51"/>
        <v>26153.094245588956</v>
      </c>
      <c r="N225" s="88">
        <f t="shared" si="52"/>
        <v>86731.09424558896</v>
      </c>
      <c r="O225" s="88">
        <f t="shared" si="53"/>
        <v>35824.491633865742</v>
      </c>
      <c r="P225" s="89">
        <f t="shared" si="48"/>
        <v>0.93417998745956277</v>
      </c>
      <c r="Q225" s="197">
        <v>1198.088852157176</v>
      </c>
      <c r="R225" s="89">
        <f t="shared" si="54"/>
        <v>-4.7768828112590499E-2</v>
      </c>
      <c r="S225" s="89">
        <f t="shared" si="54"/>
        <v>-4.5408899557727103E-2</v>
      </c>
      <c r="T225" s="91">
        <v>2421</v>
      </c>
      <c r="U225" s="193">
        <v>63616.904999999999</v>
      </c>
      <c r="V225" s="193">
        <v>26212.156983930778</v>
      </c>
      <c r="W225" s="199"/>
      <c r="X225" s="88">
        <v>0</v>
      </c>
      <c r="Y225" s="88">
        <f t="shared" si="55"/>
        <v>0</v>
      </c>
    </row>
    <row r="226" spans="2:27" x14ac:dyDescent="0.25">
      <c r="B226" s="85">
        <v>4212</v>
      </c>
      <c r="C226" s="85" t="s">
        <v>242</v>
      </c>
      <c r="D226" s="1">
        <v>55980</v>
      </c>
      <c r="E226" s="85">
        <f t="shared" si="49"/>
        <v>26122.258516098929</v>
      </c>
      <c r="F226" s="86">
        <f t="shared" si="42"/>
        <v>0.68117899291880368</v>
      </c>
      <c r="G226" s="190">
        <f t="shared" si="43"/>
        <v>7335.7359778715954</v>
      </c>
      <c r="H226" s="190">
        <f t="shared" si="44"/>
        <v>15720.48220057883</v>
      </c>
      <c r="I226" s="190">
        <f t="shared" si="45"/>
        <v>2936.9823403191253</v>
      </c>
      <c r="J226" s="87">
        <f t="shared" si="46"/>
        <v>6293.9531553038851</v>
      </c>
      <c r="K226" s="190">
        <f t="shared" si="50"/>
        <v>2421.5154766873538</v>
      </c>
      <c r="L226" s="87">
        <f t="shared" si="47"/>
        <v>5189.307666540999</v>
      </c>
      <c r="M226" s="88">
        <f t="shared" si="51"/>
        <v>20909.789867119827</v>
      </c>
      <c r="N226" s="88">
        <f t="shared" si="52"/>
        <v>76889.789867119835</v>
      </c>
      <c r="O226" s="88">
        <f t="shared" si="53"/>
        <v>35879.509970657877</v>
      </c>
      <c r="P226" s="89">
        <f t="shared" si="48"/>
        <v>0.93561467716011204</v>
      </c>
      <c r="Q226" s="197">
        <v>877.65254447451298</v>
      </c>
      <c r="R226" s="89">
        <f t="shared" si="54"/>
        <v>-5.4016854317074675E-2</v>
      </c>
      <c r="S226" s="89">
        <f t="shared" si="54"/>
        <v>-5.9314006789400846E-2</v>
      </c>
      <c r="T226" s="91">
        <v>2143</v>
      </c>
      <c r="U226" s="193">
        <v>59176.53</v>
      </c>
      <c r="V226" s="193">
        <v>27769.37118723604</v>
      </c>
      <c r="W226" s="199"/>
      <c r="X226" s="88">
        <v>0</v>
      </c>
      <c r="Y226" s="88">
        <f t="shared" si="55"/>
        <v>0</v>
      </c>
    </row>
    <row r="227" spans="2:27" x14ac:dyDescent="0.25">
      <c r="B227" s="85">
        <v>4213</v>
      </c>
      <c r="C227" s="85" t="s">
        <v>243</v>
      </c>
      <c r="D227" s="1">
        <v>178560</v>
      </c>
      <c r="E227" s="85">
        <f t="shared" si="49"/>
        <v>28874.5148771022</v>
      </c>
      <c r="F227" s="86">
        <f t="shared" si="42"/>
        <v>0.75294840807435648</v>
      </c>
      <c r="G227" s="190">
        <f t="shared" si="43"/>
        <v>5684.3821612696338</v>
      </c>
      <c r="H227" s="190">
        <f t="shared" si="44"/>
        <v>35152.219285291416</v>
      </c>
      <c r="I227" s="190">
        <f t="shared" si="45"/>
        <v>1973.6926139679808</v>
      </c>
      <c r="J227" s="87">
        <f t="shared" si="46"/>
        <v>12205.315124777993</v>
      </c>
      <c r="K227" s="190">
        <f t="shared" si="50"/>
        <v>1458.2257503362091</v>
      </c>
      <c r="L227" s="87">
        <f t="shared" si="47"/>
        <v>9017.6680400791174</v>
      </c>
      <c r="M227" s="88">
        <f t="shared" si="51"/>
        <v>44169.887325370531</v>
      </c>
      <c r="N227" s="88">
        <f t="shared" si="52"/>
        <v>222729.88732537054</v>
      </c>
      <c r="O227" s="88">
        <f t="shared" si="53"/>
        <v>36017.122788708046</v>
      </c>
      <c r="P227" s="89">
        <f t="shared" si="48"/>
        <v>0.93920314791788984</v>
      </c>
      <c r="Q227" s="197">
        <v>1659.9497363651026</v>
      </c>
      <c r="R227" s="89">
        <f t="shared" si="54"/>
        <v>-0.12811745617252118</v>
      </c>
      <c r="S227" s="89">
        <f t="shared" si="54"/>
        <v>-0.13784577045520169</v>
      </c>
      <c r="T227" s="91">
        <v>6184</v>
      </c>
      <c r="U227" s="193">
        <v>204798.228</v>
      </c>
      <c r="V227" s="193">
        <v>33491.124775143093</v>
      </c>
      <c r="W227" s="199"/>
      <c r="X227" s="88">
        <v>0</v>
      </c>
      <c r="Y227" s="88">
        <f t="shared" si="55"/>
        <v>0</v>
      </c>
    </row>
    <row r="228" spans="2:27" x14ac:dyDescent="0.25">
      <c r="B228" s="85">
        <v>4214</v>
      </c>
      <c r="C228" s="85" t="s">
        <v>244</v>
      </c>
      <c r="D228" s="1">
        <v>169544</v>
      </c>
      <c r="E228" s="85">
        <f t="shared" si="49"/>
        <v>27460.965338516358</v>
      </c>
      <c r="F228" s="86">
        <f t="shared" si="42"/>
        <v>0.71608787970383569</v>
      </c>
      <c r="G228" s="190">
        <f t="shared" si="43"/>
        <v>6532.5118844211383</v>
      </c>
      <c r="H228" s="190">
        <f t="shared" si="44"/>
        <v>40331.728374416103</v>
      </c>
      <c r="I228" s="190">
        <f t="shared" si="45"/>
        <v>2468.4349524730251</v>
      </c>
      <c r="J228" s="87">
        <f t="shared" si="46"/>
        <v>15240.117396568457</v>
      </c>
      <c r="K228" s="190">
        <f t="shared" si="50"/>
        <v>1952.9680888412533</v>
      </c>
      <c r="L228" s="87">
        <f t="shared" si="47"/>
        <v>12057.624980505898</v>
      </c>
      <c r="M228" s="88">
        <f t="shared" si="51"/>
        <v>52389.353354922001</v>
      </c>
      <c r="N228" s="88">
        <f t="shared" si="52"/>
        <v>221933.353354922</v>
      </c>
      <c r="O228" s="88">
        <f t="shared" si="53"/>
        <v>35946.445311778756</v>
      </c>
      <c r="P228" s="89">
        <f t="shared" si="48"/>
        <v>0.93736012149936387</v>
      </c>
      <c r="Q228" s="197">
        <v>2282.5790058729035</v>
      </c>
      <c r="R228" s="89">
        <f t="shared" si="54"/>
        <v>-6.3848968973564915E-2</v>
      </c>
      <c r="S228" s="89">
        <f t="shared" si="54"/>
        <v>-7.5372694007256102E-2</v>
      </c>
      <c r="T228" s="91">
        <v>6174</v>
      </c>
      <c r="U228" s="193">
        <v>181107.52900000001</v>
      </c>
      <c r="V228" s="193">
        <v>29699.49639225976</v>
      </c>
      <c r="W228" s="199"/>
      <c r="X228" s="88">
        <v>0</v>
      </c>
      <c r="Y228" s="88">
        <f t="shared" si="55"/>
        <v>0</v>
      </c>
    </row>
    <row r="229" spans="2:27" x14ac:dyDescent="0.25">
      <c r="B229" s="85">
        <v>4215</v>
      </c>
      <c r="C229" s="85" t="s">
        <v>245</v>
      </c>
      <c r="D229" s="1">
        <v>399708</v>
      </c>
      <c r="E229" s="85">
        <f t="shared" si="49"/>
        <v>35003.765653735005</v>
      </c>
      <c r="F229" s="86">
        <f t="shared" si="42"/>
        <v>0.91277826615498303</v>
      </c>
      <c r="G229" s="190">
        <f t="shared" si="43"/>
        <v>2006.8316952899504</v>
      </c>
      <c r="H229" s="190">
        <f t="shared" si="44"/>
        <v>22916.011128515944</v>
      </c>
      <c r="I229" s="190">
        <f t="shared" si="45"/>
        <v>0</v>
      </c>
      <c r="J229" s="87">
        <f t="shared" si="46"/>
        <v>0</v>
      </c>
      <c r="K229" s="190">
        <f t="shared" si="50"/>
        <v>-515.46686363177173</v>
      </c>
      <c r="L229" s="87">
        <f t="shared" si="47"/>
        <v>-5886.1161158112018</v>
      </c>
      <c r="M229" s="88">
        <f t="shared" si="51"/>
        <v>17029.895012704743</v>
      </c>
      <c r="N229" s="88">
        <f t="shared" si="52"/>
        <v>416737.89501270477</v>
      </c>
      <c r="O229" s="88">
        <f t="shared" si="53"/>
        <v>36495.13048539318</v>
      </c>
      <c r="P229" s="89">
        <f t="shared" si="48"/>
        <v>0.95166795073096766</v>
      </c>
      <c r="Q229" s="197">
        <v>-89.669134391282569</v>
      </c>
      <c r="R229" s="89">
        <f t="shared" si="54"/>
        <v>-6.9132332137695734E-2</v>
      </c>
      <c r="S229" s="89">
        <f t="shared" si="54"/>
        <v>-8.0545019194418963E-2</v>
      </c>
      <c r="T229" s="91">
        <v>11419</v>
      </c>
      <c r="U229" s="193">
        <v>429392.935</v>
      </c>
      <c r="V229" s="193">
        <v>38070.124567780833</v>
      </c>
      <c r="W229" s="199"/>
      <c r="X229" s="88">
        <v>0</v>
      </c>
      <c r="Y229" s="88">
        <f t="shared" si="55"/>
        <v>0</v>
      </c>
    </row>
    <row r="230" spans="2:27" x14ac:dyDescent="0.25">
      <c r="B230" s="85">
        <v>4216</v>
      </c>
      <c r="C230" s="85" t="s">
        <v>246</v>
      </c>
      <c r="D230" s="1">
        <v>141913</v>
      </c>
      <c r="E230" s="85">
        <f t="shared" si="49"/>
        <v>26328.942486085343</v>
      </c>
      <c r="F230" s="86">
        <f t="shared" si="42"/>
        <v>0.686568602643439</v>
      </c>
      <c r="G230" s="190">
        <f t="shared" si="43"/>
        <v>7211.7255958797477</v>
      </c>
      <c r="H230" s="190">
        <f t="shared" si="44"/>
        <v>38871.200961791845</v>
      </c>
      <c r="I230" s="190">
        <f t="shared" si="45"/>
        <v>2864.6429508238807</v>
      </c>
      <c r="J230" s="87">
        <f t="shared" si="46"/>
        <v>15440.425504940717</v>
      </c>
      <c r="K230" s="190">
        <f t="shared" si="50"/>
        <v>2349.1760871921088</v>
      </c>
      <c r="L230" s="87">
        <f t="shared" si="47"/>
        <v>12662.059109965467</v>
      </c>
      <c r="M230" s="88">
        <f t="shared" si="51"/>
        <v>51533.260071757308</v>
      </c>
      <c r="N230" s="88">
        <f t="shared" si="52"/>
        <v>193446.26007175731</v>
      </c>
      <c r="O230" s="88">
        <f t="shared" si="53"/>
        <v>35889.844169157201</v>
      </c>
      <c r="P230" s="89">
        <f t="shared" si="48"/>
        <v>0.93588415764634392</v>
      </c>
      <c r="Q230" s="197">
        <v>2032.823735285885</v>
      </c>
      <c r="R230" s="89">
        <f t="shared" si="54"/>
        <v>-3.6758653535303679E-2</v>
      </c>
      <c r="S230" s="89">
        <f t="shared" si="54"/>
        <v>-4.5336684078959695E-2</v>
      </c>
      <c r="T230" s="91">
        <v>5390</v>
      </c>
      <c r="U230" s="193">
        <v>147328.601</v>
      </c>
      <c r="V230" s="193">
        <v>27579.296330962188</v>
      </c>
      <c r="W230" s="199"/>
      <c r="X230" s="88">
        <v>0</v>
      </c>
      <c r="Y230" s="88">
        <f t="shared" si="55"/>
        <v>0</v>
      </c>
    </row>
    <row r="231" spans="2:27" x14ac:dyDescent="0.25">
      <c r="B231" s="85">
        <v>4217</v>
      </c>
      <c r="C231" s="85" t="s">
        <v>247</v>
      </c>
      <c r="D231" s="1">
        <v>57006</v>
      </c>
      <c r="E231" s="85">
        <f t="shared" si="49"/>
        <v>31918.253079507278</v>
      </c>
      <c r="F231" s="86">
        <f t="shared" si="42"/>
        <v>0.83231867087705425</v>
      </c>
      <c r="G231" s="190">
        <f t="shared" si="43"/>
        <v>3858.1392398265866</v>
      </c>
      <c r="H231" s="190">
        <f t="shared" si="44"/>
        <v>6890.6366823302833</v>
      </c>
      <c r="I231" s="190">
        <f t="shared" si="45"/>
        <v>908.3842431262035</v>
      </c>
      <c r="J231" s="87">
        <f t="shared" si="46"/>
        <v>1622.3742582233995</v>
      </c>
      <c r="K231" s="190">
        <f t="shared" si="50"/>
        <v>392.91737949443177</v>
      </c>
      <c r="L231" s="87">
        <f t="shared" si="47"/>
        <v>701.75043977705513</v>
      </c>
      <c r="M231" s="88">
        <f t="shared" si="51"/>
        <v>7592.3871221073387</v>
      </c>
      <c r="N231" s="88">
        <f t="shared" si="52"/>
        <v>64598.387122107335</v>
      </c>
      <c r="O231" s="88">
        <f t="shared" si="53"/>
        <v>36169.309698828292</v>
      </c>
      <c r="P231" s="89">
        <f t="shared" si="48"/>
        <v>0.94317166105802452</v>
      </c>
      <c r="Q231" s="197">
        <v>540.07246590363138</v>
      </c>
      <c r="R231" s="89">
        <f t="shared" si="54"/>
        <v>1.327380508220994E-2</v>
      </c>
      <c r="S231" s="89">
        <f t="shared" si="54"/>
        <v>2.1783943422765909E-2</v>
      </c>
      <c r="T231" s="91">
        <v>1786</v>
      </c>
      <c r="U231" s="193">
        <v>56259.226000000002</v>
      </c>
      <c r="V231" s="193">
        <v>31237.771238201003</v>
      </c>
      <c r="W231" s="199"/>
      <c r="X231" s="88">
        <v>0</v>
      </c>
      <c r="Y231" s="88">
        <f t="shared" si="55"/>
        <v>0</v>
      </c>
    </row>
    <row r="232" spans="2:27" x14ac:dyDescent="0.25">
      <c r="B232" s="85">
        <v>4218</v>
      </c>
      <c r="C232" s="85" t="s">
        <v>248</v>
      </c>
      <c r="D232" s="1">
        <v>35351</v>
      </c>
      <c r="E232" s="85">
        <f t="shared" si="49"/>
        <v>26302.827380952378</v>
      </c>
      <c r="F232" s="86">
        <f t="shared" si="42"/>
        <v>0.68588761018624089</v>
      </c>
      <c r="G232" s="190">
        <f t="shared" si="43"/>
        <v>7227.3946589595262</v>
      </c>
      <c r="H232" s="190">
        <f t="shared" si="44"/>
        <v>9713.6184216416023</v>
      </c>
      <c r="I232" s="190">
        <f t="shared" si="45"/>
        <v>2873.7832376204183</v>
      </c>
      <c r="J232" s="87">
        <f t="shared" si="46"/>
        <v>3862.3646713618423</v>
      </c>
      <c r="K232" s="190">
        <f t="shared" si="50"/>
        <v>2358.3163739886468</v>
      </c>
      <c r="L232" s="87">
        <f t="shared" si="47"/>
        <v>3169.5772066407412</v>
      </c>
      <c r="M232" s="88">
        <f t="shared" si="51"/>
        <v>12883.195628282343</v>
      </c>
      <c r="N232" s="88">
        <f t="shared" si="52"/>
        <v>48234.195628282345</v>
      </c>
      <c r="O232" s="88">
        <f t="shared" si="53"/>
        <v>35888.538413900555</v>
      </c>
      <c r="P232" s="89">
        <f t="shared" si="48"/>
        <v>0.93585010802348412</v>
      </c>
      <c r="Q232" s="197">
        <v>790.91617814920573</v>
      </c>
      <c r="R232" s="89">
        <f t="shared" si="54"/>
        <v>-4.4094807861866626E-2</v>
      </c>
      <c r="S232" s="89">
        <f t="shared" si="54"/>
        <v>-5.9030826489025072E-2</v>
      </c>
      <c r="T232" s="91">
        <v>1344</v>
      </c>
      <c r="U232" s="193">
        <v>36981.701000000001</v>
      </c>
      <c r="V232" s="193">
        <v>27952.910808767952</v>
      </c>
      <c r="W232" s="199"/>
      <c r="X232" s="88">
        <v>0</v>
      </c>
      <c r="Y232" s="88">
        <f t="shared" si="55"/>
        <v>0</v>
      </c>
    </row>
    <row r="233" spans="2:27" x14ac:dyDescent="0.25">
      <c r="B233" s="85">
        <v>4219</v>
      </c>
      <c r="C233" s="85" t="s">
        <v>249</v>
      </c>
      <c r="D233" s="1">
        <v>103068</v>
      </c>
      <c r="E233" s="85">
        <f t="shared" si="49"/>
        <v>26400.614754098358</v>
      </c>
      <c r="F233" s="86">
        <f t="shared" si="42"/>
        <v>0.68843756980472881</v>
      </c>
      <c r="G233" s="190">
        <f t="shared" si="43"/>
        <v>7168.7222350719385</v>
      </c>
      <c r="H233" s="190">
        <f t="shared" si="44"/>
        <v>27986.691605720847</v>
      </c>
      <c r="I233" s="190">
        <f t="shared" si="45"/>
        <v>2839.5576570193252</v>
      </c>
      <c r="J233" s="87">
        <f t="shared" si="46"/>
        <v>11085.633093003446</v>
      </c>
      <c r="K233" s="190">
        <f t="shared" si="50"/>
        <v>2324.0907933875533</v>
      </c>
      <c r="L233" s="87">
        <f t="shared" si="47"/>
        <v>9073.2504573850074</v>
      </c>
      <c r="M233" s="88">
        <f t="shared" si="51"/>
        <v>37059.942063105853</v>
      </c>
      <c r="N233" s="88">
        <f t="shared" si="52"/>
        <v>140127.94206310585</v>
      </c>
      <c r="O233" s="88">
        <f t="shared" si="53"/>
        <v>35893.427782557854</v>
      </c>
      <c r="P233" s="89">
        <f t="shared" si="48"/>
        <v>0.93597760600440849</v>
      </c>
      <c r="Q233" s="197">
        <v>1898.423184147694</v>
      </c>
      <c r="R233" s="89">
        <f t="shared" si="54"/>
        <v>-1.8486345158378721E-2</v>
      </c>
      <c r="S233" s="89">
        <f t="shared" si="54"/>
        <v>-8.1590834749886695E-2</v>
      </c>
      <c r="T233" s="91">
        <v>3904</v>
      </c>
      <c r="U233" s="193">
        <v>105009.23699999999</v>
      </c>
      <c r="V233" s="193">
        <v>28746.027101012864</v>
      </c>
      <c r="W233" s="199"/>
      <c r="X233" s="88">
        <v>0</v>
      </c>
      <c r="Y233" s="88">
        <f t="shared" si="55"/>
        <v>0</v>
      </c>
    </row>
    <row r="234" spans="2:27" x14ac:dyDescent="0.25">
      <c r="B234" s="85">
        <v>4220</v>
      </c>
      <c r="C234" s="85" t="s">
        <v>250</v>
      </c>
      <c r="D234" s="1">
        <v>34992</v>
      </c>
      <c r="E234" s="85">
        <f t="shared" si="49"/>
        <v>30802.816901408452</v>
      </c>
      <c r="F234" s="86">
        <f t="shared" si="42"/>
        <v>0.80323191744819999</v>
      </c>
      <c r="G234" s="190">
        <f t="shared" si="43"/>
        <v>4527.4009466858815</v>
      </c>
      <c r="H234" s="190">
        <f t="shared" si="44"/>
        <v>5143.1274754351607</v>
      </c>
      <c r="I234" s="190">
        <f t="shared" si="45"/>
        <v>1298.7869054607925</v>
      </c>
      <c r="J234" s="87">
        <f t="shared" si="46"/>
        <v>1475.4219246034604</v>
      </c>
      <c r="K234" s="190">
        <f t="shared" si="50"/>
        <v>783.32004182902074</v>
      </c>
      <c r="L234" s="87">
        <f t="shared" si="47"/>
        <v>889.85156751776753</v>
      </c>
      <c r="M234" s="88">
        <f t="shared" si="51"/>
        <v>6032.9790429529285</v>
      </c>
      <c r="N234" s="88">
        <f t="shared" si="52"/>
        <v>41024.979042952931</v>
      </c>
      <c r="O234" s="88">
        <f t="shared" si="53"/>
        <v>36113.537889923355</v>
      </c>
      <c r="P234" s="89">
        <f t="shared" si="48"/>
        <v>0.94171732338658198</v>
      </c>
      <c r="Q234" s="197">
        <v>455.47498391182944</v>
      </c>
      <c r="R234" s="89">
        <f t="shared" si="54"/>
        <v>-4.4034802575237814E-2</v>
      </c>
      <c r="S234" s="89">
        <f t="shared" si="54"/>
        <v>-4.5717839894647526E-2</v>
      </c>
      <c r="T234" s="91">
        <v>1136</v>
      </c>
      <c r="U234" s="193">
        <v>36603.843000000001</v>
      </c>
      <c r="V234" s="193">
        <v>32278.521164021164</v>
      </c>
      <c r="W234" s="199"/>
      <c r="X234" s="88">
        <v>0</v>
      </c>
      <c r="Y234" s="88">
        <f t="shared" si="55"/>
        <v>0</v>
      </c>
    </row>
    <row r="235" spans="2:27" x14ac:dyDescent="0.25">
      <c r="B235" s="85">
        <v>4221</v>
      </c>
      <c r="C235" s="85" t="s">
        <v>251</v>
      </c>
      <c r="D235" s="1">
        <v>57511</v>
      </c>
      <c r="E235" s="85">
        <f t="shared" si="49"/>
        <v>48738.135593220344</v>
      </c>
      <c r="F235" s="86">
        <f t="shared" si="42"/>
        <v>1.2709235726945058</v>
      </c>
      <c r="G235" s="190">
        <f t="shared" si="43"/>
        <v>-6233.7902684012524</v>
      </c>
      <c r="H235" s="190">
        <f t="shared" si="44"/>
        <v>-7355.872516713478</v>
      </c>
      <c r="I235" s="190">
        <f t="shared" si="45"/>
        <v>0</v>
      </c>
      <c r="J235" s="87">
        <f t="shared" si="46"/>
        <v>0</v>
      </c>
      <c r="K235" s="190">
        <f t="shared" si="50"/>
        <v>-515.46686363177173</v>
      </c>
      <c r="L235" s="87">
        <f t="shared" si="47"/>
        <v>-608.25089908549057</v>
      </c>
      <c r="M235" s="88">
        <f t="shared" si="51"/>
        <v>-7964.1234157989684</v>
      </c>
      <c r="N235" s="88">
        <f t="shared" si="52"/>
        <v>49546.876584201033</v>
      </c>
      <c r="O235" s="88">
        <f t="shared" si="53"/>
        <v>41988.87846118732</v>
      </c>
      <c r="P235" s="89">
        <f t="shared" si="48"/>
        <v>1.0949260733467769</v>
      </c>
      <c r="Q235" s="197">
        <v>177.23112544165269</v>
      </c>
      <c r="R235" s="89">
        <f t="shared" si="54"/>
        <v>-2.6287939951979217E-2</v>
      </c>
      <c r="S235" s="89">
        <f t="shared" si="54"/>
        <v>-3.5364916782935303E-2</v>
      </c>
      <c r="T235" s="91">
        <v>1180</v>
      </c>
      <c r="U235" s="193">
        <v>59063.661999999997</v>
      </c>
      <c r="V235" s="193">
        <v>50524.946107784432</v>
      </c>
      <c r="W235" s="199"/>
      <c r="X235" s="88">
        <v>0</v>
      </c>
      <c r="Y235" s="88">
        <f t="shared" si="55"/>
        <v>0</v>
      </c>
    </row>
    <row r="236" spans="2:27" x14ac:dyDescent="0.25">
      <c r="B236" s="85">
        <v>4222</v>
      </c>
      <c r="C236" s="85" t="s">
        <v>252</v>
      </c>
      <c r="D236" s="1">
        <v>87284</v>
      </c>
      <c r="E236" s="85">
        <f t="shared" si="49"/>
        <v>87722.61306532663</v>
      </c>
      <c r="F236" s="86">
        <f t="shared" si="42"/>
        <v>2.2875051629712146</v>
      </c>
      <c r="G236" s="190">
        <f t="shared" si="43"/>
        <v>-29624.476751665024</v>
      </c>
      <c r="H236" s="190">
        <f t="shared" si="44"/>
        <v>-29476.354367906701</v>
      </c>
      <c r="I236" s="190">
        <f t="shared" si="45"/>
        <v>0</v>
      </c>
      <c r="J236" s="87">
        <f t="shared" si="46"/>
        <v>0</v>
      </c>
      <c r="K236" s="190">
        <f t="shared" si="50"/>
        <v>-515.46686363177173</v>
      </c>
      <c r="L236" s="87">
        <f t="shared" si="47"/>
        <v>-512.8895293136128</v>
      </c>
      <c r="M236" s="88">
        <f t="shared" si="51"/>
        <v>-29989.243897220313</v>
      </c>
      <c r="N236" s="88">
        <f t="shared" si="52"/>
        <v>57294.756102779691</v>
      </c>
      <c r="O236" s="88">
        <f t="shared" si="53"/>
        <v>57582.66945002984</v>
      </c>
      <c r="P236" s="89">
        <f t="shared" si="48"/>
        <v>1.5015587094574603</v>
      </c>
      <c r="Q236" s="197">
        <v>879.58133035122228</v>
      </c>
      <c r="R236" s="89">
        <f t="shared" si="54"/>
        <v>-3.3687499935650414E-2</v>
      </c>
      <c r="S236" s="89">
        <f t="shared" si="54"/>
        <v>-9.1957600442043388E-2</v>
      </c>
      <c r="T236" s="91">
        <v>995</v>
      </c>
      <c r="U236" s="193">
        <v>90326.887000000002</v>
      </c>
      <c r="V236" s="193">
        <v>96606.296256684494</v>
      </c>
      <c r="W236" s="199"/>
      <c r="X236" s="88">
        <v>0</v>
      </c>
      <c r="Y236" s="88">
        <f t="shared" si="55"/>
        <v>0</v>
      </c>
    </row>
    <row r="237" spans="2:27" x14ac:dyDescent="0.25">
      <c r="B237" s="85">
        <v>4223</v>
      </c>
      <c r="C237" s="85" t="s">
        <v>253</v>
      </c>
      <c r="D237" s="1">
        <v>390400</v>
      </c>
      <c r="E237" s="85">
        <f t="shared" si="49"/>
        <v>25526.350202693866</v>
      </c>
      <c r="F237" s="86">
        <f t="shared" si="42"/>
        <v>0.66563974601383025</v>
      </c>
      <c r="G237" s="190">
        <f t="shared" si="43"/>
        <v>7693.2809659146333</v>
      </c>
      <c r="H237" s="190">
        <f t="shared" si="44"/>
        <v>117661.0390926984</v>
      </c>
      <c r="I237" s="190">
        <f t="shared" si="45"/>
        <v>3145.5502500108978</v>
      </c>
      <c r="J237" s="87">
        <f t="shared" si="46"/>
        <v>48108.045523666675</v>
      </c>
      <c r="K237" s="190">
        <f t="shared" si="50"/>
        <v>2630.0833863791258</v>
      </c>
      <c r="L237" s="87">
        <f t="shared" si="47"/>
        <v>40224.49531128235</v>
      </c>
      <c r="M237" s="88">
        <f t="shared" si="51"/>
        <v>157885.53440398074</v>
      </c>
      <c r="N237" s="88">
        <f t="shared" si="52"/>
        <v>548285.53440398071</v>
      </c>
      <c r="O237" s="88">
        <f t="shared" si="53"/>
        <v>35849.714554987622</v>
      </c>
      <c r="P237" s="89">
        <f t="shared" si="48"/>
        <v>0.93483771481486333</v>
      </c>
      <c r="Q237" s="197">
        <v>7770.6352147424768</v>
      </c>
      <c r="R237" s="89">
        <f t="shared" si="54"/>
        <v>-4.9591580970614911E-2</v>
      </c>
      <c r="S237" s="89">
        <f t="shared" si="54"/>
        <v>-6.0217959920139293E-2</v>
      </c>
      <c r="T237" s="91">
        <v>15294</v>
      </c>
      <c r="U237" s="193">
        <v>410770.772</v>
      </c>
      <c r="V237" s="193">
        <v>27161.989816835285</v>
      </c>
      <c r="W237" s="199"/>
      <c r="X237" s="88">
        <v>0</v>
      </c>
      <c r="Y237" s="88">
        <f t="shared" si="55"/>
        <v>0</v>
      </c>
    </row>
    <row r="238" spans="2:27" x14ac:dyDescent="0.25">
      <c r="B238" s="85">
        <v>4224</v>
      </c>
      <c r="C238" s="85" t="s">
        <v>254</v>
      </c>
      <c r="D238" s="1">
        <v>47874</v>
      </c>
      <c r="E238" s="85">
        <f t="shared" si="49"/>
        <v>52551.042810098792</v>
      </c>
      <c r="F238" s="86">
        <f t="shared" si="42"/>
        <v>1.3703511277998741</v>
      </c>
      <c r="G238" s="190">
        <f t="shared" si="43"/>
        <v>-8521.534598528322</v>
      </c>
      <c r="H238" s="190">
        <f t="shared" si="44"/>
        <v>-7763.118019259301</v>
      </c>
      <c r="I238" s="190">
        <f t="shared" si="45"/>
        <v>0</v>
      </c>
      <c r="J238" s="87">
        <f t="shared" si="46"/>
        <v>0</v>
      </c>
      <c r="K238" s="190">
        <f t="shared" si="50"/>
        <v>-515.46686363177173</v>
      </c>
      <c r="L238" s="87">
        <f t="shared" si="47"/>
        <v>-469.59031276854409</v>
      </c>
      <c r="M238" s="88">
        <f t="shared" si="51"/>
        <v>-8232.7083320278452</v>
      </c>
      <c r="N238" s="88">
        <f t="shared" si="52"/>
        <v>39641.291667972153</v>
      </c>
      <c r="O238" s="88">
        <f t="shared" si="53"/>
        <v>43514.041347938692</v>
      </c>
      <c r="P238" s="89">
        <f t="shared" si="48"/>
        <v>1.1346970953889239</v>
      </c>
      <c r="Q238" s="197">
        <v>-19.617495527667415</v>
      </c>
      <c r="R238" s="89">
        <f t="shared" si="54"/>
        <v>-1.544726106102555E-2</v>
      </c>
      <c r="S238" s="89">
        <f t="shared" si="54"/>
        <v>-1.4366522598962964E-2</v>
      </c>
      <c r="T238" s="91">
        <v>911</v>
      </c>
      <c r="U238" s="193">
        <v>48625.125</v>
      </c>
      <c r="V238" s="193">
        <v>53317.023026315786</v>
      </c>
      <c r="W238" s="199"/>
      <c r="X238" s="88">
        <v>0</v>
      </c>
      <c r="Y238" s="88">
        <f t="shared" si="55"/>
        <v>0</v>
      </c>
    </row>
    <row r="239" spans="2:27" x14ac:dyDescent="0.25">
      <c r="B239" s="85">
        <v>4225</v>
      </c>
      <c r="C239" s="85" t="s">
        <v>255</v>
      </c>
      <c r="D239" s="1">
        <v>297574</v>
      </c>
      <c r="E239" s="85">
        <f t="shared" si="49"/>
        <v>27678.727560226958</v>
      </c>
      <c r="F239" s="86">
        <f t="shared" si="42"/>
        <v>0.721766372273273</v>
      </c>
      <c r="G239" s="190">
        <f t="shared" si="43"/>
        <v>6401.8545513947784</v>
      </c>
      <c r="H239" s="190">
        <f t="shared" si="44"/>
        <v>68826.338282045253</v>
      </c>
      <c r="I239" s="190">
        <f t="shared" si="45"/>
        <v>2392.2181748743151</v>
      </c>
      <c r="J239" s="87">
        <f t="shared" si="46"/>
        <v>25718.737598073763</v>
      </c>
      <c r="K239" s="190">
        <f t="shared" si="50"/>
        <v>1876.7513112425434</v>
      </c>
      <c r="L239" s="87">
        <f t="shared" si="47"/>
        <v>20176.953347168583</v>
      </c>
      <c r="M239" s="88">
        <f t="shared" si="51"/>
        <v>89003.29162921384</v>
      </c>
      <c r="N239" s="88">
        <f t="shared" si="52"/>
        <v>386577.29162921384</v>
      </c>
      <c r="O239" s="88">
        <f t="shared" si="53"/>
        <v>35957.333422864271</v>
      </c>
      <c r="P239" s="89">
        <f t="shared" si="48"/>
        <v>0.93764404612783536</v>
      </c>
      <c r="Q239" s="197">
        <v>3646.6573521444225</v>
      </c>
      <c r="R239" s="89">
        <f t="shared" si="54"/>
        <v>-3.4543470986586486E-2</v>
      </c>
      <c r="S239" s="89">
        <f t="shared" si="54"/>
        <v>-5.8879692674116371E-2</v>
      </c>
      <c r="T239" s="91">
        <v>10751</v>
      </c>
      <c r="U239" s="193">
        <v>308221.02399999998</v>
      </c>
      <c r="V239" s="193">
        <v>29410.403053435111</v>
      </c>
      <c r="W239" s="199"/>
      <c r="X239" s="88">
        <v>0</v>
      </c>
      <c r="Y239" s="88">
        <f t="shared" si="55"/>
        <v>0</v>
      </c>
      <c r="Z239" s="1"/>
      <c r="AA239" s="1"/>
    </row>
    <row r="240" spans="2:27" x14ac:dyDescent="0.25">
      <c r="B240" s="85">
        <v>4226</v>
      </c>
      <c r="C240" s="85" t="s">
        <v>256</v>
      </c>
      <c r="D240" s="1">
        <v>55509</v>
      </c>
      <c r="E240" s="85">
        <f t="shared" si="49"/>
        <v>31719.428571428572</v>
      </c>
      <c r="F240" s="86">
        <f t="shared" si="42"/>
        <v>0.82713400898814582</v>
      </c>
      <c r="G240" s="190">
        <f t="shared" si="43"/>
        <v>3977.4339446738099</v>
      </c>
      <c r="H240" s="190">
        <f t="shared" si="44"/>
        <v>6960.5094031791677</v>
      </c>
      <c r="I240" s="190">
        <f t="shared" si="45"/>
        <v>977.97282095375044</v>
      </c>
      <c r="J240" s="87">
        <f t="shared" si="46"/>
        <v>1711.4524366690632</v>
      </c>
      <c r="K240" s="190">
        <f t="shared" si="50"/>
        <v>462.50595732197871</v>
      </c>
      <c r="L240" s="87">
        <f t="shared" si="47"/>
        <v>809.38542531346275</v>
      </c>
      <c r="M240" s="88">
        <f t="shared" si="51"/>
        <v>7769.89482849263</v>
      </c>
      <c r="N240" s="88">
        <f t="shared" si="52"/>
        <v>63278.89482849263</v>
      </c>
      <c r="O240" s="88">
        <f t="shared" si="53"/>
        <v>36159.368473424358</v>
      </c>
      <c r="P240" s="89">
        <f t="shared" si="48"/>
        <v>0.9429124279635791</v>
      </c>
      <c r="Q240" s="197">
        <v>113.17783613178017</v>
      </c>
      <c r="R240" s="89">
        <f t="shared" si="54"/>
        <v>-3.1960240141664535E-2</v>
      </c>
      <c r="S240" s="89">
        <f t="shared" si="54"/>
        <v>-5.7405856686512276E-2</v>
      </c>
      <c r="T240" s="91">
        <v>1750</v>
      </c>
      <c r="U240" s="193">
        <v>57341.652999999998</v>
      </c>
      <c r="V240" s="193">
        <v>33651.204812206575</v>
      </c>
      <c r="W240" s="199"/>
      <c r="X240" s="88">
        <v>0</v>
      </c>
      <c r="Y240" s="88">
        <f t="shared" si="55"/>
        <v>0</v>
      </c>
    </row>
    <row r="241" spans="2:27" x14ac:dyDescent="0.25">
      <c r="B241" s="85">
        <v>4227</v>
      </c>
      <c r="C241" s="85" t="s">
        <v>257</v>
      </c>
      <c r="D241" s="1">
        <v>199927</v>
      </c>
      <c r="E241" s="85">
        <f t="shared" si="49"/>
        <v>33188.413014608239</v>
      </c>
      <c r="F241" s="86">
        <f t="shared" si="42"/>
        <v>0.86544008972009434</v>
      </c>
      <c r="G241" s="190">
        <f t="shared" si="43"/>
        <v>3096.0432787660102</v>
      </c>
      <c r="H241" s="190">
        <f t="shared" si="44"/>
        <v>18650.564711286443</v>
      </c>
      <c r="I241" s="190">
        <f t="shared" si="45"/>
        <v>463.82826584086723</v>
      </c>
      <c r="J241" s="87">
        <f t="shared" si="46"/>
        <v>2794.101473425384</v>
      </c>
      <c r="K241" s="190">
        <f t="shared" si="50"/>
        <v>-51.638597790904498</v>
      </c>
      <c r="L241" s="87">
        <f t="shared" si="47"/>
        <v>-311.07091309240866</v>
      </c>
      <c r="M241" s="88">
        <f t="shared" si="51"/>
        <v>18339.493798194035</v>
      </c>
      <c r="N241" s="88">
        <f t="shared" si="52"/>
        <v>218266.49379819405</v>
      </c>
      <c r="O241" s="88">
        <f t="shared" si="53"/>
        <v>36232.817695583341</v>
      </c>
      <c r="P241" s="89">
        <f t="shared" si="48"/>
        <v>0.94482773200017656</v>
      </c>
      <c r="Q241" s="197">
        <v>2747.1180484901815</v>
      </c>
      <c r="R241" s="89">
        <f t="shared" si="54"/>
        <v>-2.6621282541738199E-2</v>
      </c>
      <c r="S241" s="89">
        <f t="shared" si="54"/>
        <v>-4.9404549334834708E-2</v>
      </c>
      <c r="T241" s="91">
        <v>6024</v>
      </c>
      <c r="U241" s="193">
        <v>205394.875</v>
      </c>
      <c r="V241" s="193">
        <v>34913.288288288284</v>
      </c>
      <c r="W241" s="199"/>
      <c r="X241" s="88">
        <v>0</v>
      </c>
      <c r="Y241" s="88">
        <f t="shared" si="55"/>
        <v>0</v>
      </c>
    </row>
    <row r="242" spans="2:27" x14ac:dyDescent="0.25">
      <c r="B242" s="85">
        <v>4228</v>
      </c>
      <c r="C242" s="85" t="s">
        <v>258</v>
      </c>
      <c r="D242" s="1">
        <v>118649</v>
      </c>
      <c r="E242" s="85">
        <f t="shared" si="49"/>
        <v>64588.459444746877</v>
      </c>
      <c r="F242" s="86">
        <f t="shared" si="42"/>
        <v>1.6842457068417387</v>
      </c>
      <c r="G242" s="190">
        <f t="shared" si="43"/>
        <v>-15743.984579317172</v>
      </c>
      <c r="H242" s="190">
        <f t="shared" si="44"/>
        <v>-28921.699672205646</v>
      </c>
      <c r="I242" s="190">
        <f t="shared" si="45"/>
        <v>0</v>
      </c>
      <c r="J242" s="87">
        <f t="shared" si="46"/>
        <v>0</v>
      </c>
      <c r="K242" s="190">
        <f t="shared" si="50"/>
        <v>-515.46686363177173</v>
      </c>
      <c r="L242" s="87">
        <f t="shared" si="47"/>
        <v>-946.91262849156465</v>
      </c>
      <c r="M242" s="88">
        <f t="shared" si="51"/>
        <v>-29868.612300697212</v>
      </c>
      <c r="N242" s="88">
        <f t="shared" si="52"/>
        <v>88780.387699302781</v>
      </c>
      <c r="O242" s="88">
        <f t="shared" si="53"/>
        <v>48329.008001797927</v>
      </c>
      <c r="P242" s="89">
        <f t="shared" si="48"/>
        <v>1.2602549270056698</v>
      </c>
      <c r="Q242" s="197">
        <v>254.49337070874753</v>
      </c>
      <c r="R242" s="89">
        <f t="shared" si="54"/>
        <v>1.0092603797034606E-3</v>
      </c>
      <c r="S242" s="89">
        <f t="shared" si="54"/>
        <v>-1.3703450578517547E-2</v>
      </c>
      <c r="T242" s="91">
        <v>1837</v>
      </c>
      <c r="U242" s="193">
        <v>118529.37300000001</v>
      </c>
      <c r="V242" s="193">
        <v>65485.841436464099</v>
      </c>
      <c r="W242" s="199"/>
      <c r="X242" s="88">
        <v>0</v>
      </c>
      <c r="Y242" s="88">
        <f t="shared" si="55"/>
        <v>0</v>
      </c>
    </row>
    <row r="243" spans="2:27" ht="30.6" customHeight="1" x14ac:dyDescent="0.25">
      <c r="B243" s="85">
        <v>4601</v>
      </c>
      <c r="C243" s="85" t="s">
        <v>259</v>
      </c>
      <c r="D243" s="1">
        <v>11606451</v>
      </c>
      <c r="E243" s="85">
        <f t="shared" si="49"/>
        <v>40114.92413507068</v>
      </c>
      <c r="F243" s="86">
        <f t="shared" si="42"/>
        <v>1.0460597657167052</v>
      </c>
      <c r="G243" s="190">
        <f t="shared" si="43"/>
        <v>-1059.8633935114542</v>
      </c>
      <c r="H243" s="190">
        <f t="shared" si="44"/>
        <v>-306650.27564466908</v>
      </c>
      <c r="I243" s="190">
        <f t="shared" si="45"/>
        <v>0</v>
      </c>
      <c r="J243" s="87">
        <f t="shared" si="46"/>
        <v>0</v>
      </c>
      <c r="K243" s="190">
        <f t="shared" si="50"/>
        <v>-515.46686363177173</v>
      </c>
      <c r="L243" s="87">
        <f t="shared" si="47"/>
        <v>-149140.02765458051</v>
      </c>
      <c r="M243" s="88">
        <f t="shared" si="51"/>
        <v>-455790.30329924962</v>
      </c>
      <c r="N243" s="88">
        <f t="shared" si="52"/>
        <v>11150660.69670075</v>
      </c>
      <c r="O243" s="88">
        <f t="shared" si="53"/>
        <v>38539.593877927451</v>
      </c>
      <c r="P243" s="89">
        <f t="shared" si="48"/>
        <v>1.0049805505556566</v>
      </c>
      <c r="Q243" s="197">
        <v>-7790.7393864101032</v>
      </c>
      <c r="R243" s="89">
        <f t="shared" si="54"/>
        <v>-5.358831217472082E-2</v>
      </c>
      <c r="S243" s="89">
        <f t="shared" si="54"/>
        <v>-6.1438822148732038E-2</v>
      </c>
      <c r="T243" s="91">
        <v>289330</v>
      </c>
      <c r="U243" s="193">
        <v>12263638.698999999</v>
      </c>
      <c r="V243" s="193">
        <v>42740.873031749899</v>
      </c>
      <c r="W243" s="199"/>
      <c r="X243" s="88">
        <v>0</v>
      </c>
      <c r="Y243" s="88">
        <f t="shared" si="55"/>
        <v>0</v>
      </c>
    </row>
    <row r="244" spans="2:27" x14ac:dyDescent="0.25">
      <c r="B244" s="85">
        <v>4602</v>
      </c>
      <c r="C244" s="85" t="s">
        <v>260</v>
      </c>
      <c r="D244" s="1">
        <v>610070</v>
      </c>
      <c r="E244" s="85">
        <f t="shared" si="49"/>
        <v>35512.544385587054</v>
      </c>
      <c r="F244" s="86">
        <f t="shared" si="42"/>
        <v>0.92604547212677513</v>
      </c>
      <c r="G244" s="190">
        <f t="shared" si="43"/>
        <v>1701.5644561787208</v>
      </c>
      <c r="H244" s="190">
        <f t="shared" si="44"/>
        <v>29231.175792694245</v>
      </c>
      <c r="I244" s="190">
        <f t="shared" si="45"/>
        <v>0</v>
      </c>
      <c r="J244" s="87">
        <f t="shared" si="46"/>
        <v>0</v>
      </c>
      <c r="K244" s="190">
        <f t="shared" si="50"/>
        <v>-515.46686363177173</v>
      </c>
      <c r="L244" s="87">
        <f t="shared" si="47"/>
        <v>-8855.2052503302057</v>
      </c>
      <c r="M244" s="88">
        <f t="shared" si="51"/>
        <v>20375.970542364041</v>
      </c>
      <c r="N244" s="88">
        <f t="shared" si="52"/>
        <v>630445.97054236406</v>
      </c>
      <c r="O244" s="88">
        <f t="shared" si="53"/>
        <v>36698.641978134008</v>
      </c>
      <c r="P244" s="89">
        <f t="shared" si="48"/>
        <v>0.95697483311968479</v>
      </c>
      <c r="Q244" s="197">
        <v>1753.621783018818</v>
      </c>
      <c r="R244" s="92">
        <f t="shared" si="54"/>
        <v>-4.3243479849066756E-2</v>
      </c>
      <c r="S244" s="92">
        <f t="shared" si="54"/>
        <v>-4.5916761935756667E-2</v>
      </c>
      <c r="T244" s="91">
        <v>17179</v>
      </c>
      <c r="U244" s="193">
        <v>637643.94299999997</v>
      </c>
      <c r="V244" s="193">
        <v>37221.641643803632</v>
      </c>
      <c r="W244" s="199"/>
      <c r="X244" s="88">
        <v>0</v>
      </c>
      <c r="Y244" s="88">
        <f t="shared" si="55"/>
        <v>0</v>
      </c>
      <c r="Z244" s="1"/>
      <c r="AA244" s="1"/>
    </row>
    <row r="245" spans="2:27" x14ac:dyDescent="0.25">
      <c r="B245" s="85">
        <v>4611</v>
      </c>
      <c r="C245" s="85" t="s">
        <v>261</v>
      </c>
      <c r="D245" s="1">
        <v>139379</v>
      </c>
      <c r="E245" s="85">
        <f t="shared" si="49"/>
        <v>34220.230788116867</v>
      </c>
      <c r="F245" s="86">
        <f t="shared" si="42"/>
        <v>0.89234636167974013</v>
      </c>
      <c r="G245" s="190">
        <f t="shared" si="43"/>
        <v>2476.9526146608332</v>
      </c>
      <c r="H245" s="190">
        <f t="shared" si="44"/>
        <v>10088.627999513574</v>
      </c>
      <c r="I245" s="190">
        <f t="shared" si="45"/>
        <v>102.69204511284732</v>
      </c>
      <c r="J245" s="87">
        <f t="shared" si="46"/>
        <v>418.26469974462719</v>
      </c>
      <c r="K245" s="190">
        <f t="shared" si="50"/>
        <v>-412.77481851892441</v>
      </c>
      <c r="L245" s="87">
        <f t="shared" si="47"/>
        <v>-1681.2318358275791</v>
      </c>
      <c r="M245" s="88">
        <f t="shared" si="51"/>
        <v>8407.3961636859949</v>
      </c>
      <c r="N245" s="88">
        <f t="shared" si="52"/>
        <v>147786.396163686</v>
      </c>
      <c r="O245" s="88">
        <f t="shared" si="53"/>
        <v>36284.408584258774</v>
      </c>
      <c r="P245" s="89">
        <f t="shared" si="48"/>
        <v>0.94617304559815885</v>
      </c>
      <c r="Q245" s="197">
        <v>-137.9464705344235</v>
      </c>
      <c r="R245" s="92">
        <f t="shared" si="54"/>
        <v>-2.18385479954381E-2</v>
      </c>
      <c r="S245" s="92">
        <f t="shared" si="54"/>
        <v>-2.9043272660337932E-2</v>
      </c>
      <c r="T245" s="91">
        <v>4073</v>
      </c>
      <c r="U245" s="193">
        <v>142490.79199999999</v>
      </c>
      <c r="V245" s="193">
        <v>35243.82686124165</v>
      </c>
      <c r="W245" s="199"/>
      <c r="X245" s="88">
        <v>0</v>
      </c>
      <c r="Y245" s="88">
        <f t="shared" si="55"/>
        <v>0</v>
      </c>
      <c r="Z245" s="1"/>
    </row>
    <row r="246" spans="2:27" x14ac:dyDescent="0.25">
      <c r="B246" s="85">
        <v>4612</v>
      </c>
      <c r="C246" s="85" t="s">
        <v>262</v>
      </c>
      <c r="D246" s="1">
        <v>169523</v>
      </c>
      <c r="E246" s="85">
        <f t="shared" si="49"/>
        <v>29574.842986741103</v>
      </c>
      <c r="F246" s="86">
        <f t="shared" si="42"/>
        <v>0.77121056546563094</v>
      </c>
      <c r="G246" s="190">
        <f t="shared" si="43"/>
        <v>5264.1852954862916</v>
      </c>
      <c r="H246" s="190">
        <f t="shared" si="44"/>
        <v>30174.310113727424</v>
      </c>
      <c r="I246" s="190">
        <f t="shared" si="45"/>
        <v>1728.5777755943645</v>
      </c>
      <c r="J246" s="87">
        <f t="shared" si="46"/>
        <v>9908.2078097068988</v>
      </c>
      <c r="K246" s="190">
        <f t="shared" si="50"/>
        <v>1213.1109119625928</v>
      </c>
      <c r="L246" s="87">
        <f t="shared" si="47"/>
        <v>6953.5517473695818</v>
      </c>
      <c r="M246" s="88">
        <f t="shared" si="51"/>
        <v>37127.861861097008</v>
      </c>
      <c r="N246" s="88">
        <f t="shared" si="52"/>
        <v>206650.86186109702</v>
      </c>
      <c r="O246" s="88">
        <f t="shared" si="53"/>
        <v>36052.139194189993</v>
      </c>
      <c r="P246" s="89">
        <f t="shared" si="48"/>
        <v>0.94011625578745361</v>
      </c>
      <c r="Q246" s="197">
        <v>1722.1227181184877</v>
      </c>
      <c r="R246" s="92">
        <f t="shared" si="54"/>
        <v>-0.1560010291905361</v>
      </c>
      <c r="S246" s="92">
        <f t="shared" si="54"/>
        <v>-0.14966956447581056</v>
      </c>
      <c r="T246" s="91">
        <v>5732</v>
      </c>
      <c r="U246" s="193">
        <v>200856.88</v>
      </c>
      <c r="V246" s="193">
        <v>34780.412121212124</v>
      </c>
      <c r="W246" s="199"/>
      <c r="X246" s="88">
        <v>0</v>
      </c>
      <c r="Y246" s="88">
        <f t="shared" si="55"/>
        <v>0</v>
      </c>
      <c r="Z246" s="1"/>
    </row>
    <row r="247" spans="2:27" x14ac:dyDescent="0.25">
      <c r="B247" s="85">
        <v>4613</v>
      </c>
      <c r="C247" s="85" t="s">
        <v>263</v>
      </c>
      <c r="D247" s="1">
        <v>422350</v>
      </c>
      <c r="E247" s="85">
        <f t="shared" si="49"/>
        <v>34812.891526541382</v>
      </c>
      <c r="F247" s="86">
        <f t="shared" si="42"/>
        <v>0.90780092295719328</v>
      </c>
      <c r="G247" s="190">
        <f t="shared" si="43"/>
        <v>2121.3561716061245</v>
      </c>
      <c r="H247" s="190">
        <f t="shared" si="44"/>
        <v>25736.293073925503</v>
      </c>
      <c r="I247" s="190">
        <f t="shared" si="45"/>
        <v>0</v>
      </c>
      <c r="J247" s="87">
        <f t="shared" si="46"/>
        <v>0</v>
      </c>
      <c r="K247" s="190">
        <f t="shared" si="50"/>
        <v>-515.46686363177173</v>
      </c>
      <c r="L247" s="87">
        <f t="shared" si="47"/>
        <v>-6253.6439895806543</v>
      </c>
      <c r="M247" s="88">
        <f t="shared" si="51"/>
        <v>19482.649084344848</v>
      </c>
      <c r="N247" s="88">
        <f t="shared" si="52"/>
        <v>441832.64908434486</v>
      </c>
      <c r="O247" s="88">
        <f t="shared" si="53"/>
        <v>36418.780834515732</v>
      </c>
      <c r="P247" s="89">
        <f t="shared" si="48"/>
        <v>0.94967701345185185</v>
      </c>
      <c r="Q247" s="197">
        <v>467.65899479502696</v>
      </c>
      <c r="R247" s="92">
        <f t="shared" si="54"/>
        <v>-2.3598589851191561E-2</v>
      </c>
      <c r="S247" s="92">
        <f t="shared" si="54"/>
        <v>-2.9312775485923346E-2</v>
      </c>
      <c r="T247" s="91">
        <v>12132</v>
      </c>
      <c r="U247" s="193">
        <v>432557.75300000003</v>
      </c>
      <c r="V247" s="193">
        <v>35864.169886410753</v>
      </c>
      <c r="W247" s="199"/>
      <c r="X247" s="88">
        <v>0</v>
      </c>
      <c r="Y247" s="88">
        <f t="shared" si="55"/>
        <v>0</v>
      </c>
      <c r="Z247" s="1"/>
    </row>
    <row r="248" spans="2:27" x14ac:dyDescent="0.25">
      <c r="B248" s="85">
        <v>4614</v>
      </c>
      <c r="C248" s="85" t="s">
        <v>264</v>
      </c>
      <c r="D248" s="1">
        <v>705159</v>
      </c>
      <c r="E248" s="85">
        <f t="shared" si="49"/>
        <v>36923.185673892556</v>
      </c>
      <c r="F248" s="86">
        <f t="shared" si="42"/>
        <v>0.96283016329524473</v>
      </c>
      <c r="G248" s="190">
        <f t="shared" si="43"/>
        <v>855.17968319541978</v>
      </c>
      <c r="H248" s="190">
        <f t="shared" si="44"/>
        <v>16332.221589666126</v>
      </c>
      <c r="I248" s="190">
        <f t="shared" si="45"/>
        <v>0</v>
      </c>
      <c r="J248" s="87">
        <f t="shared" si="46"/>
        <v>0</v>
      </c>
      <c r="K248" s="190">
        <f t="shared" si="50"/>
        <v>-515.46686363177173</v>
      </c>
      <c r="L248" s="87">
        <f t="shared" si="47"/>
        <v>-9844.386161639577</v>
      </c>
      <c r="M248" s="88">
        <f t="shared" si="51"/>
        <v>6487.8354280265485</v>
      </c>
      <c r="N248" s="88">
        <f t="shared" si="52"/>
        <v>711646.8354280265</v>
      </c>
      <c r="O248" s="88">
        <f t="shared" si="53"/>
        <v>37262.898493456196</v>
      </c>
      <c r="P248" s="89">
        <f t="shared" si="48"/>
        <v>0.97168870958707232</v>
      </c>
      <c r="Q248" s="197">
        <v>4514.9901980379018</v>
      </c>
      <c r="R248" s="92">
        <f t="shared" si="54"/>
        <v>3.3389889366747652E-2</v>
      </c>
      <c r="S248" s="92">
        <f t="shared" si="54"/>
        <v>2.3704226459812437E-2</v>
      </c>
      <c r="T248" s="91">
        <v>19098</v>
      </c>
      <c r="U248" s="193">
        <v>682374.58799999999</v>
      </c>
      <c r="V248" s="193">
        <v>36068.216501929281</v>
      </c>
      <c r="W248" s="199"/>
      <c r="X248" s="88">
        <v>0</v>
      </c>
      <c r="Y248" s="88">
        <f t="shared" si="55"/>
        <v>0</v>
      </c>
      <c r="Z248" s="1"/>
    </row>
    <row r="249" spans="2:27" x14ac:dyDescent="0.25">
      <c r="B249" s="85">
        <v>4615</v>
      </c>
      <c r="C249" s="85" t="s">
        <v>265</v>
      </c>
      <c r="D249" s="1">
        <v>103401</v>
      </c>
      <c r="E249" s="85">
        <f t="shared" si="49"/>
        <v>32505.815781200879</v>
      </c>
      <c r="F249" s="86">
        <f t="shared" si="42"/>
        <v>0.84764029282523445</v>
      </c>
      <c r="G249" s="190">
        <f t="shared" si="43"/>
        <v>3505.6016188104259</v>
      </c>
      <c r="H249" s="190">
        <f t="shared" si="44"/>
        <v>11151.318749435964</v>
      </c>
      <c r="I249" s="190">
        <f t="shared" si="45"/>
        <v>702.73729753344298</v>
      </c>
      <c r="J249" s="87">
        <f t="shared" si="46"/>
        <v>2235.4073434538823</v>
      </c>
      <c r="K249" s="190">
        <f t="shared" si="50"/>
        <v>187.27043390167125</v>
      </c>
      <c r="L249" s="87">
        <f t="shared" si="47"/>
        <v>595.70725024121623</v>
      </c>
      <c r="M249" s="88">
        <f t="shared" si="51"/>
        <v>11747.02599967718</v>
      </c>
      <c r="N249" s="88">
        <f t="shared" si="52"/>
        <v>115148.02599967718</v>
      </c>
      <c r="O249" s="88">
        <f t="shared" si="53"/>
        <v>36198.687833912976</v>
      </c>
      <c r="P249" s="89">
        <f t="shared" si="48"/>
        <v>0.94393774215543369</v>
      </c>
      <c r="Q249" s="197">
        <v>977.36436956297985</v>
      </c>
      <c r="R249" s="92">
        <f t="shared" si="54"/>
        <v>-4.4801957675159182E-2</v>
      </c>
      <c r="S249" s="92">
        <f t="shared" si="54"/>
        <v>-6.4020025801154068E-2</v>
      </c>
      <c r="T249" s="91">
        <v>3181</v>
      </c>
      <c r="U249" s="193">
        <v>108250.85</v>
      </c>
      <c r="V249" s="193">
        <v>34729.178697465512</v>
      </c>
      <c r="W249" s="199"/>
      <c r="X249" s="88">
        <v>0</v>
      </c>
      <c r="Y249" s="88">
        <f t="shared" si="55"/>
        <v>0</v>
      </c>
      <c r="Z249" s="1"/>
    </row>
    <row r="250" spans="2:27" x14ac:dyDescent="0.25">
      <c r="B250" s="85">
        <v>4616</v>
      </c>
      <c r="C250" s="85" t="s">
        <v>266</v>
      </c>
      <c r="D250" s="1">
        <v>130545</v>
      </c>
      <c r="E250" s="85">
        <f t="shared" si="49"/>
        <v>44860.824742268043</v>
      </c>
      <c r="F250" s="86">
        <f t="shared" si="42"/>
        <v>1.1698165914946559</v>
      </c>
      <c r="G250" s="190">
        <f t="shared" si="43"/>
        <v>-3907.4037578298721</v>
      </c>
      <c r="H250" s="190">
        <f t="shared" si="44"/>
        <v>-11370.544935284928</v>
      </c>
      <c r="I250" s="190">
        <f t="shared" si="45"/>
        <v>0</v>
      </c>
      <c r="J250" s="87">
        <f t="shared" si="46"/>
        <v>0</v>
      </c>
      <c r="K250" s="190">
        <f t="shared" si="50"/>
        <v>-515.46686363177173</v>
      </c>
      <c r="L250" s="87">
        <f t="shared" si="47"/>
        <v>-1500.0085731684555</v>
      </c>
      <c r="M250" s="88">
        <f t="shared" si="51"/>
        <v>-12870.553508453384</v>
      </c>
      <c r="N250" s="88">
        <f t="shared" si="52"/>
        <v>117674.44649154661</v>
      </c>
      <c r="O250" s="88">
        <f t="shared" si="53"/>
        <v>40437.954120806397</v>
      </c>
      <c r="P250" s="89">
        <f t="shared" si="48"/>
        <v>1.0544832808668367</v>
      </c>
      <c r="Q250" s="197">
        <v>-958.69781776676427</v>
      </c>
      <c r="R250" s="92">
        <f t="shared" si="54"/>
        <v>-0.15867651027716806</v>
      </c>
      <c r="S250" s="92">
        <f t="shared" si="54"/>
        <v>-0.16648260451170968</v>
      </c>
      <c r="T250" s="91">
        <v>2910</v>
      </c>
      <c r="U250" s="193">
        <v>155166.23699999999</v>
      </c>
      <c r="V250" s="193">
        <v>53821.101977107173</v>
      </c>
      <c r="W250" s="199"/>
      <c r="X250" s="88">
        <v>0</v>
      </c>
      <c r="Y250" s="88">
        <f t="shared" si="55"/>
        <v>0</v>
      </c>
      <c r="Z250" s="1"/>
    </row>
    <row r="251" spans="2:27" x14ac:dyDescent="0.25">
      <c r="B251" s="85">
        <v>4617</v>
      </c>
      <c r="C251" s="85" t="s">
        <v>267</v>
      </c>
      <c r="D251" s="1">
        <v>478841</v>
      </c>
      <c r="E251" s="85">
        <f t="shared" si="49"/>
        <v>36670.317047020981</v>
      </c>
      <c r="F251" s="86">
        <f t="shared" si="42"/>
        <v>0.9562362159730029</v>
      </c>
      <c r="G251" s="190">
        <f t="shared" si="43"/>
        <v>1006.9008593183651</v>
      </c>
      <c r="H251" s="190">
        <f t="shared" si="44"/>
        <v>13148.11142097921</v>
      </c>
      <c r="I251" s="190">
        <f t="shared" si="45"/>
        <v>0</v>
      </c>
      <c r="J251" s="87">
        <f t="shared" si="46"/>
        <v>0</v>
      </c>
      <c r="K251" s="190">
        <f t="shared" si="50"/>
        <v>-515.46686363177173</v>
      </c>
      <c r="L251" s="87">
        <f t="shared" si="47"/>
        <v>-6730.9663053036747</v>
      </c>
      <c r="M251" s="88">
        <f t="shared" si="51"/>
        <v>6417.1451156755356</v>
      </c>
      <c r="N251" s="88">
        <f t="shared" si="52"/>
        <v>485258.14511567552</v>
      </c>
      <c r="O251" s="88">
        <f t="shared" si="53"/>
        <v>37161.751042707576</v>
      </c>
      <c r="P251" s="89">
        <f t="shared" si="48"/>
        <v>0.96905113065817583</v>
      </c>
      <c r="Q251" s="197">
        <v>1789.9698610315163</v>
      </c>
      <c r="R251" s="92">
        <f t="shared" si="54"/>
        <v>-4.3673705369142023E-2</v>
      </c>
      <c r="S251" s="92">
        <f t="shared" si="54"/>
        <v>-4.6676414672241026E-2</v>
      </c>
      <c r="T251" s="91">
        <v>13058</v>
      </c>
      <c r="U251" s="193">
        <v>500708.80900000001</v>
      </c>
      <c r="V251" s="193">
        <v>38465.760851194595</v>
      </c>
      <c r="W251" s="199"/>
      <c r="X251" s="88">
        <v>0</v>
      </c>
      <c r="Y251" s="88">
        <f t="shared" si="55"/>
        <v>0</v>
      </c>
      <c r="Z251" s="1"/>
    </row>
    <row r="252" spans="2:27" x14ac:dyDescent="0.25">
      <c r="B252" s="85">
        <v>4618</v>
      </c>
      <c r="C252" s="85" t="s">
        <v>268</v>
      </c>
      <c r="D252" s="1">
        <v>417599</v>
      </c>
      <c r="E252" s="85">
        <f t="shared" si="49"/>
        <v>37459.544312881233</v>
      </c>
      <c r="F252" s="86">
        <f t="shared" si="42"/>
        <v>0.9768165587412756</v>
      </c>
      <c r="G252" s="190">
        <f t="shared" si="43"/>
        <v>533.36449980221369</v>
      </c>
      <c r="H252" s="190">
        <f t="shared" si="44"/>
        <v>5945.9474437950785</v>
      </c>
      <c r="I252" s="190">
        <f t="shared" si="45"/>
        <v>0</v>
      </c>
      <c r="J252" s="87">
        <f t="shared" si="46"/>
        <v>0</v>
      </c>
      <c r="K252" s="190">
        <f t="shared" si="50"/>
        <v>-515.46686363177173</v>
      </c>
      <c r="L252" s="87">
        <f t="shared" si="47"/>
        <v>-5746.4245957669909</v>
      </c>
      <c r="M252" s="88">
        <f t="shared" si="51"/>
        <v>199.52284802808754</v>
      </c>
      <c r="N252" s="88">
        <f t="shared" si="52"/>
        <v>417798.52284802811</v>
      </c>
      <c r="O252" s="88">
        <f t="shared" si="53"/>
        <v>37477.441949051681</v>
      </c>
      <c r="P252" s="89">
        <f t="shared" si="48"/>
        <v>0.97728326776548502</v>
      </c>
      <c r="Q252" s="197">
        <v>-300.04153692915497</v>
      </c>
      <c r="R252" s="92">
        <f t="shared" si="54"/>
        <v>-1.5344391405749604E-3</v>
      </c>
      <c r="S252" s="92">
        <f t="shared" si="54"/>
        <v>-2.5448172971707594E-2</v>
      </c>
      <c r="T252" s="91">
        <v>11148</v>
      </c>
      <c r="U252" s="193">
        <v>418240.76500000001</v>
      </c>
      <c r="V252" s="193">
        <v>38437.71390497197</v>
      </c>
      <c r="W252" s="199"/>
      <c r="X252" s="88">
        <v>0</v>
      </c>
      <c r="Y252" s="88">
        <f t="shared" si="55"/>
        <v>0</v>
      </c>
      <c r="Z252" s="1"/>
      <c r="AA252" s="1"/>
    </row>
    <row r="253" spans="2:27" x14ac:dyDescent="0.25">
      <c r="B253" s="85">
        <v>4619</v>
      </c>
      <c r="C253" s="85" t="s">
        <v>269</v>
      </c>
      <c r="D253" s="1">
        <v>69617</v>
      </c>
      <c r="E253" s="85">
        <f t="shared" si="49"/>
        <v>72366.943866943868</v>
      </c>
      <c r="F253" s="86">
        <f t="shared" si="42"/>
        <v>1.8870819272199002</v>
      </c>
      <c r="G253" s="190">
        <f t="shared" si="43"/>
        <v>-20411.075232635365</v>
      </c>
      <c r="H253" s="190">
        <f t="shared" si="44"/>
        <v>-19635.454373795223</v>
      </c>
      <c r="I253" s="190">
        <f t="shared" si="45"/>
        <v>0</v>
      </c>
      <c r="J253" s="87">
        <f t="shared" si="46"/>
        <v>0</v>
      </c>
      <c r="K253" s="190">
        <f t="shared" si="50"/>
        <v>-515.46686363177173</v>
      </c>
      <c r="L253" s="87">
        <f t="shared" si="47"/>
        <v>-495.87912281376435</v>
      </c>
      <c r="M253" s="88">
        <f t="shared" si="51"/>
        <v>-20131.333496608986</v>
      </c>
      <c r="N253" s="88">
        <f t="shared" si="52"/>
        <v>49485.66650339101</v>
      </c>
      <c r="O253" s="88">
        <f t="shared" si="53"/>
        <v>51440.401770676726</v>
      </c>
      <c r="P253" s="89">
        <f t="shared" si="48"/>
        <v>1.3413894151569343</v>
      </c>
      <c r="Q253" s="197">
        <v>105.93893447022492</v>
      </c>
      <c r="R253" s="92">
        <f t="shared" si="54"/>
        <v>5.4284194687220656E-2</v>
      </c>
      <c r="S253" s="92">
        <f t="shared" si="54"/>
        <v>2.6885956779548609E-2</v>
      </c>
      <c r="T253" s="91">
        <v>962</v>
      </c>
      <c r="U253" s="193">
        <v>66032.479999999996</v>
      </c>
      <c r="V253" s="193">
        <v>70472.230522945567</v>
      </c>
      <c r="W253" s="199"/>
      <c r="X253" s="88">
        <v>0</v>
      </c>
      <c r="Y253" s="88">
        <f t="shared" si="55"/>
        <v>0</v>
      </c>
      <c r="Z253" s="1"/>
    </row>
    <row r="254" spans="2:27" x14ac:dyDescent="0.25">
      <c r="B254" s="85">
        <v>4620</v>
      </c>
      <c r="C254" s="85" t="s">
        <v>270</v>
      </c>
      <c r="D254" s="1">
        <v>38617</v>
      </c>
      <c r="E254" s="85">
        <f t="shared" si="49"/>
        <v>36569.128787878792</v>
      </c>
      <c r="F254" s="86">
        <f t="shared" si="42"/>
        <v>0.95359757290103409</v>
      </c>
      <c r="G254" s="190">
        <f t="shared" si="43"/>
        <v>1067.6138148036785</v>
      </c>
      <c r="H254" s="190">
        <f t="shared" si="44"/>
        <v>1127.4001884326844</v>
      </c>
      <c r="I254" s="190">
        <f t="shared" si="45"/>
        <v>0</v>
      </c>
      <c r="J254" s="87">
        <f t="shared" si="46"/>
        <v>0</v>
      </c>
      <c r="K254" s="190">
        <f t="shared" si="50"/>
        <v>-515.46686363177173</v>
      </c>
      <c r="L254" s="87">
        <f t="shared" si="47"/>
        <v>-544.33300799515098</v>
      </c>
      <c r="M254" s="88">
        <f t="shared" si="51"/>
        <v>583.06718043753347</v>
      </c>
      <c r="N254" s="88">
        <f t="shared" si="52"/>
        <v>39200.067180437531</v>
      </c>
      <c r="O254" s="88">
        <f t="shared" si="53"/>
        <v>37121.275739050696</v>
      </c>
      <c r="P254" s="89">
        <f t="shared" si="48"/>
        <v>0.96799567342938819</v>
      </c>
      <c r="Q254" s="197">
        <v>218.35666819185292</v>
      </c>
      <c r="R254" s="92">
        <f t="shared" si="54"/>
        <v>-2.7959486674408604E-2</v>
      </c>
      <c r="S254" s="92">
        <f t="shared" si="54"/>
        <v>-3.2561951226139536E-2</v>
      </c>
      <c r="T254" s="91">
        <v>1056</v>
      </c>
      <c r="U254" s="193">
        <v>39727.767999999996</v>
      </c>
      <c r="V254" s="193">
        <v>37799.969552806848</v>
      </c>
      <c r="W254" s="199"/>
      <c r="X254" s="88">
        <v>0</v>
      </c>
      <c r="Y254" s="88">
        <f t="shared" si="55"/>
        <v>0</v>
      </c>
      <c r="Z254" s="1"/>
    </row>
    <row r="255" spans="2:27" x14ac:dyDescent="0.25">
      <c r="B255" s="85">
        <v>4621</v>
      </c>
      <c r="C255" s="85" t="s">
        <v>271</v>
      </c>
      <c r="D255" s="1">
        <v>538821</v>
      </c>
      <c r="E255" s="85">
        <f t="shared" si="49"/>
        <v>33375.929137760162</v>
      </c>
      <c r="F255" s="86">
        <f t="shared" si="42"/>
        <v>0.87032986767883957</v>
      </c>
      <c r="G255" s="190">
        <f t="shared" si="43"/>
        <v>2983.5336048748563</v>
      </c>
      <c r="H255" s="190">
        <f t="shared" si="44"/>
        <v>48166.166517099678</v>
      </c>
      <c r="I255" s="190">
        <f t="shared" si="45"/>
        <v>398.19762273769408</v>
      </c>
      <c r="J255" s="87">
        <f t="shared" si="46"/>
        <v>6428.502421477333</v>
      </c>
      <c r="K255" s="190">
        <f t="shared" si="50"/>
        <v>-117.26924089407765</v>
      </c>
      <c r="L255" s="87">
        <f t="shared" si="47"/>
        <v>-1893.1946249939897</v>
      </c>
      <c r="M255" s="88">
        <f t="shared" si="51"/>
        <v>46272.971892105692</v>
      </c>
      <c r="N255" s="88">
        <f t="shared" si="52"/>
        <v>585093.97189210565</v>
      </c>
      <c r="O255" s="88">
        <f t="shared" si="53"/>
        <v>36242.193501740934</v>
      </c>
      <c r="P255" s="89">
        <f t="shared" si="48"/>
        <v>0.94507222089811371</v>
      </c>
      <c r="Q255" s="197">
        <v>3216.3973065780083</v>
      </c>
      <c r="R255" s="92">
        <f t="shared" si="54"/>
        <v>9.8649426502469984E-3</v>
      </c>
      <c r="S255" s="92">
        <f t="shared" si="54"/>
        <v>-6.9619694888087219E-3</v>
      </c>
      <c r="T255" s="91">
        <v>16144</v>
      </c>
      <c r="U255" s="193">
        <v>533557.48600000003</v>
      </c>
      <c r="V255" s="193">
        <v>33609.92037795276</v>
      </c>
      <c r="W255" s="199"/>
      <c r="X255" s="88">
        <v>0</v>
      </c>
      <c r="Y255" s="88">
        <f t="shared" si="55"/>
        <v>0</v>
      </c>
      <c r="Z255" s="1"/>
      <c r="AA255" s="1"/>
    </row>
    <row r="256" spans="2:27" x14ac:dyDescent="0.25">
      <c r="B256" s="85">
        <v>4622</v>
      </c>
      <c r="C256" s="85" t="s">
        <v>272</v>
      </c>
      <c r="D256" s="1">
        <v>285440</v>
      </c>
      <c r="E256" s="85">
        <f t="shared" si="49"/>
        <v>33459.148986050874</v>
      </c>
      <c r="F256" s="86">
        <f t="shared" si="42"/>
        <v>0.87249995616542997</v>
      </c>
      <c r="G256" s="190">
        <f t="shared" si="43"/>
        <v>2933.6016959004291</v>
      </c>
      <c r="H256" s="190">
        <f t="shared" si="44"/>
        <v>25026.55606772656</v>
      </c>
      <c r="I256" s="190">
        <f t="shared" si="45"/>
        <v>369.07067583594505</v>
      </c>
      <c r="J256" s="87">
        <f t="shared" si="46"/>
        <v>3148.5419355564472</v>
      </c>
      <c r="K256" s="190">
        <f t="shared" si="50"/>
        <v>-146.39618779582668</v>
      </c>
      <c r="L256" s="87">
        <f t="shared" si="47"/>
        <v>-1248.9058780861974</v>
      </c>
      <c r="M256" s="88">
        <f t="shared" si="51"/>
        <v>23777.650189640364</v>
      </c>
      <c r="N256" s="88">
        <f t="shared" si="52"/>
        <v>309217.65018964035</v>
      </c>
      <c r="O256" s="88">
        <f t="shared" si="53"/>
        <v>36246.354494155479</v>
      </c>
      <c r="P256" s="89">
        <f t="shared" si="48"/>
        <v>0.94518072532244357</v>
      </c>
      <c r="Q256" s="197">
        <v>1499.3051828801326</v>
      </c>
      <c r="R256" s="89">
        <f t="shared" si="54"/>
        <v>-4.0136282354538838E-2</v>
      </c>
      <c r="S256" s="89">
        <f t="shared" si="54"/>
        <v>-4.3961785390518857E-2</v>
      </c>
      <c r="T256" s="91">
        <v>8531</v>
      </c>
      <c r="U256" s="193">
        <v>297375.549</v>
      </c>
      <c r="V256" s="193">
        <v>34997.710839119689</v>
      </c>
      <c r="W256" s="199"/>
      <c r="X256" s="88">
        <v>0</v>
      </c>
      <c r="Y256" s="88">
        <f t="shared" si="55"/>
        <v>0</v>
      </c>
    </row>
    <row r="257" spans="2:27" x14ac:dyDescent="0.25">
      <c r="B257" s="85">
        <v>4623</v>
      </c>
      <c r="C257" s="85" t="s">
        <v>273</v>
      </c>
      <c r="D257" s="1">
        <v>78412</v>
      </c>
      <c r="E257" s="85">
        <f t="shared" si="49"/>
        <v>31427.655310621245</v>
      </c>
      <c r="F257" s="86">
        <f t="shared" si="42"/>
        <v>0.81952556212146765</v>
      </c>
      <c r="G257" s="190">
        <f t="shared" si="43"/>
        <v>4152.4979011582063</v>
      </c>
      <c r="H257" s="190">
        <f t="shared" si="44"/>
        <v>10360.482263389726</v>
      </c>
      <c r="I257" s="190">
        <f t="shared" si="45"/>
        <v>1080.093462236315</v>
      </c>
      <c r="J257" s="87">
        <f t="shared" si="46"/>
        <v>2694.833188279606</v>
      </c>
      <c r="K257" s="190">
        <f t="shared" si="50"/>
        <v>564.62659860454323</v>
      </c>
      <c r="L257" s="87">
        <f t="shared" si="47"/>
        <v>1408.7433635183354</v>
      </c>
      <c r="M257" s="88">
        <f t="shared" si="51"/>
        <v>11769.225626908061</v>
      </c>
      <c r="N257" s="88">
        <f t="shared" si="52"/>
        <v>90181.225626908068</v>
      </c>
      <c r="O257" s="88">
        <f t="shared" si="53"/>
        <v>36144.779810383996</v>
      </c>
      <c r="P257" s="89">
        <f t="shared" si="48"/>
        <v>0.94253200562024542</v>
      </c>
      <c r="Q257" s="197">
        <v>1243.9222577993078</v>
      </c>
      <c r="R257" s="89">
        <f t="shared" si="54"/>
        <v>-2.4748044468215571E-2</v>
      </c>
      <c r="S257" s="89">
        <f t="shared" si="54"/>
        <v>-2.240274918437157E-2</v>
      </c>
      <c r="T257" s="91">
        <v>2495</v>
      </c>
      <c r="U257" s="193">
        <v>80401.786999999997</v>
      </c>
      <c r="V257" s="193">
        <v>32147.855657736905</v>
      </c>
      <c r="W257" s="199"/>
      <c r="X257" s="88">
        <v>0</v>
      </c>
      <c r="Y257" s="88">
        <f t="shared" si="55"/>
        <v>0</v>
      </c>
    </row>
    <row r="258" spans="2:27" x14ac:dyDescent="0.25">
      <c r="B258" s="85">
        <v>4624</v>
      </c>
      <c r="C258" s="85" t="s">
        <v>274</v>
      </c>
      <c r="D258" s="1">
        <v>868832</v>
      </c>
      <c r="E258" s="85">
        <f t="shared" si="49"/>
        <v>33944.05375839975</v>
      </c>
      <c r="F258" s="86">
        <f t="shared" si="42"/>
        <v>0.88514461107865516</v>
      </c>
      <c r="G258" s="190">
        <f t="shared" si="43"/>
        <v>2642.6588324911031</v>
      </c>
      <c r="H258" s="190">
        <f t="shared" si="44"/>
        <v>67641.495476442273</v>
      </c>
      <c r="I258" s="190">
        <f t="shared" si="45"/>
        <v>199.35400551383827</v>
      </c>
      <c r="J258" s="87">
        <f t="shared" si="46"/>
        <v>5102.6651251322037</v>
      </c>
      <c r="K258" s="190">
        <f t="shared" si="50"/>
        <v>-316.11285811793346</v>
      </c>
      <c r="L258" s="87">
        <f t="shared" si="47"/>
        <v>-8091.224716386625</v>
      </c>
      <c r="M258" s="88">
        <f t="shared" si="51"/>
        <v>59550.270760055646</v>
      </c>
      <c r="N258" s="88">
        <f t="shared" si="52"/>
        <v>928382.27076005563</v>
      </c>
      <c r="O258" s="88">
        <f t="shared" si="53"/>
        <v>36270.59973277292</v>
      </c>
      <c r="P258" s="89">
        <f t="shared" si="48"/>
        <v>0.94581295806810473</v>
      </c>
      <c r="Q258" s="197">
        <v>6198.6817677879881</v>
      </c>
      <c r="R258" s="89">
        <f t="shared" si="54"/>
        <v>-3.2304529275622072E-2</v>
      </c>
      <c r="S258" s="89">
        <f t="shared" si="54"/>
        <v>-4.6784423215590551E-2</v>
      </c>
      <c r="T258" s="91">
        <v>25596</v>
      </c>
      <c r="U258" s="193">
        <v>897836.17500000005</v>
      </c>
      <c r="V258" s="193">
        <v>35610.049379288459</v>
      </c>
      <c r="W258" s="199"/>
      <c r="X258" s="88">
        <v>0</v>
      </c>
      <c r="Y258" s="88">
        <f t="shared" si="55"/>
        <v>0</v>
      </c>
      <c r="Z258" s="1"/>
      <c r="AA258" s="1"/>
    </row>
    <row r="259" spans="2:27" x14ac:dyDescent="0.25">
      <c r="B259" s="85">
        <v>4625</v>
      </c>
      <c r="C259" s="85" t="s">
        <v>275</v>
      </c>
      <c r="D259" s="1">
        <v>304100</v>
      </c>
      <c r="E259" s="85">
        <f t="shared" si="49"/>
        <v>57409.854634698888</v>
      </c>
      <c r="F259" s="86">
        <f t="shared" si="42"/>
        <v>1.4970522912319455</v>
      </c>
      <c r="G259" s="190">
        <f t="shared" si="43"/>
        <v>-11436.821693288379</v>
      </c>
      <c r="H259" s="190">
        <f t="shared" si="44"/>
        <v>-60580.844509348542</v>
      </c>
      <c r="I259" s="190">
        <f t="shared" si="45"/>
        <v>0</v>
      </c>
      <c r="J259" s="87">
        <f t="shared" si="46"/>
        <v>0</v>
      </c>
      <c r="K259" s="190">
        <f t="shared" si="50"/>
        <v>-515.46686363177173</v>
      </c>
      <c r="L259" s="87">
        <f t="shared" si="47"/>
        <v>-2730.427976657495</v>
      </c>
      <c r="M259" s="88">
        <f t="shared" si="51"/>
        <v>-63311.272486006041</v>
      </c>
      <c r="N259" s="88">
        <f t="shared" si="52"/>
        <v>240788.72751399397</v>
      </c>
      <c r="O259" s="88">
        <f t="shared" si="53"/>
        <v>45457.566077778734</v>
      </c>
      <c r="P259" s="89">
        <f t="shared" si="48"/>
        <v>1.1853775607617525</v>
      </c>
      <c r="Q259" s="197">
        <v>-5320.9645157081031</v>
      </c>
      <c r="R259" s="89">
        <f t="shared" si="54"/>
        <v>-1.9505666032035379E-2</v>
      </c>
      <c r="S259" s="89">
        <f t="shared" si="54"/>
        <v>-2.2097117924720199E-2</v>
      </c>
      <c r="T259" s="91">
        <v>5297</v>
      </c>
      <c r="U259" s="193">
        <v>310149.67599999998</v>
      </c>
      <c r="V259" s="193">
        <v>58707.112625402231</v>
      </c>
      <c r="W259" s="199"/>
      <c r="X259" s="88">
        <v>0</v>
      </c>
      <c r="Y259" s="88">
        <f t="shared" si="55"/>
        <v>0</v>
      </c>
    </row>
    <row r="260" spans="2:27" x14ac:dyDescent="0.25">
      <c r="B260" s="85">
        <v>4626</v>
      </c>
      <c r="C260" s="85" t="s">
        <v>276</v>
      </c>
      <c r="D260" s="1">
        <v>1340827</v>
      </c>
      <c r="E260" s="85">
        <f t="shared" si="49"/>
        <v>34058.804104856732</v>
      </c>
      <c r="F260" s="86">
        <f t="shared" si="42"/>
        <v>0.88813690691664626</v>
      </c>
      <c r="G260" s="190">
        <f t="shared" si="43"/>
        <v>2573.8086246169141</v>
      </c>
      <c r="H260" s="190">
        <f t="shared" si="44"/>
        <v>101325.69793391867</v>
      </c>
      <c r="I260" s="190">
        <f t="shared" si="45"/>
        <v>159.19138425389463</v>
      </c>
      <c r="J260" s="87">
        <f t="shared" si="46"/>
        <v>6267.0464153073235</v>
      </c>
      <c r="K260" s="190">
        <f t="shared" si="50"/>
        <v>-356.2754793778771</v>
      </c>
      <c r="L260" s="87">
        <f t="shared" si="47"/>
        <v>-14025.853072148266</v>
      </c>
      <c r="M260" s="88">
        <f t="shared" si="51"/>
        <v>87299.844861770398</v>
      </c>
      <c r="N260" s="88">
        <f t="shared" si="52"/>
        <v>1428126.8448617705</v>
      </c>
      <c r="O260" s="88">
        <f t="shared" si="53"/>
        <v>36276.337250095778</v>
      </c>
      <c r="P260" s="89">
        <f t="shared" si="48"/>
        <v>0.94596257286000451</v>
      </c>
      <c r="Q260" s="197">
        <v>11831.971801620632</v>
      </c>
      <c r="R260" s="89">
        <f t="shared" si="54"/>
        <v>-3.0922787975383101E-2</v>
      </c>
      <c r="S260" s="89">
        <f t="shared" si="54"/>
        <v>-3.9193717238751258E-2</v>
      </c>
      <c r="T260" s="91">
        <v>39368</v>
      </c>
      <c r="U260" s="193">
        <v>1383612.145</v>
      </c>
      <c r="V260" s="193">
        <v>35448.148826603814</v>
      </c>
      <c r="W260" s="199"/>
      <c r="X260" s="88">
        <v>0</v>
      </c>
      <c r="Y260" s="88">
        <f t="shared" si="55"/>
        <v>0</v>
      </c>
      <c r="Z260" s="1"/>
      <c r="AA260" s="1"/>
    </row>
    <row r="261" spans="2:27" x14ac:dyDescent="0.25">
      <c r="B261" s="85">
        <v>4627</v>
      </c>
      <c r="C261" s="85" t="s">
        <v>277</v>
      </c>
      <c r="D261" s="1">
        <v>928040</v>
      </c>
      <c r="E261" s="85">
        <f t="shared" si="49"/>
        <v>30946.013538297375</v>
      </c>
      <c r="F261" s="86">
        <f t="shared" si="42"/>
        <v>0.80696599506806732</v>
      </c>
      <c r="G261" s="190">
        <f t="shared" si="43"/>
        <v>4441.4829645525288</v>
      </c>
      <c r="H261" s="190">
        <f t="shared" si="44"/>
        <v>133195.63262396579</v>
      </c>
      <c r="I261" s="190">
        <f t="shared" si="45"/>
        <v>1248.6680825496696</v>
      </c>
      <c r="J261" s="87">
        <f t="shared" si="46"/>
        <v>37446.30712758204</v>
      </c>
      <c r="K261" s="190">
        <f t="shared" si="50"/>
        <v>733.2012189178979</v>
      </c>
      <c r="L261" s="87">
        <f t="shared" si="47"/>
        <v>21987.97135412884</v>
      </c>
      <c r="M261" s="88">
        <f t="shared" si="51"/>
        <v>155183.60397809464</v>
      </c>
      <c r="N261" s="88">
        <f t="shared" si="52"/>
        <v>1083223.6039780946</v>
      </c>
      <c r="O261" s="88">
        <f t="shared" si="53"/>
        <v>36120.697721767807</v>
      </c>
      <c r="P261" s="89">
        <f t="shared" si="48"/>
        <v>0.94190402726757549</v>
      </c>
      <c r="Q261" s="197">
        <v>13554.548673003505</v>
      </c>
      <c r="R261" s="89">
        <f t="shared" si="54"/>
        <v>-3.5911455770283998E-2</v>
      </c>
      <c r="S261" s="89">
        <f t="shared" si="54"/>
        <v>-4.1473072301403471E-2</v>
      </c>
      <c r="T261" s="91">
        <v>29989</v>
      </c>
      <c r="U261" s="193">
        <v>962608.679</v>
      </c>
      <c r="V261" s="193">
        <v>32284.970452106252</v>
      </c>
      <c r="W261" s="199"/>
      <c r="X261" s="88">
        <v>0</v>
      </c>
      <c r="Y261" s="88">
        <f t="shared" si="55"/>
        <v>0</v>
      </c>
    </row>
    <row r="262" spans="2:27" x14ac:dyDescent="0.25">
      <c r="B262" s="85">
        <v>4628</v>
      </c>
      <c r="C262" s="85" t="s">
        <v>278</v>
      </c>
      <c r="D262" s="1">
        <v>120309</v>
      </c>
      <c r="E262" s="85">
        <f t="shared" si="49"/>
        <v>31047.483870967742</v>
      </c>
      <c r="F262" s="86">
        <f t="shared" si="42"/>
        <v>0.80961199365111247</v>
      </c>
      <c r="G262" s="190">
        <f t="shared" si="43"/>
        <v>4380.6007649503081</v>
      </c>
      <c r="H262" s="190">
        <f t="shared" si="44"/>
        <v>16974.827964182445</v>
      </c>
      <c r="I262" s="190">
        <f t="shared" si="45"/>
        <v>1213.1534661150408</v>
      </c>
      <c r="J262" s="87">
        <f t="shared" si="46"/>
        <v>4700.9696811957838</v>
      </c>
      <c r="K262" s="190">
        <f t="shared" si="50"/>
        <v>697.6866024832691</v>
      </c>
      <c r="L262" s="87">
        <f t="shared" si="47"/>
        <v>2703.5355846226676</v>
      </c>
      <c r="M262" s="88">
        <f t="shared" si="51"/>
        <v>19678.363548805111</v>
      </c>
      <c r="N262" s="88">
        <f t="shared" si="52"/>
        <v>139987.36354880512</v>
      </c>
      <c r="O262" s="88">
        <f t="shared" si="53"/>
        <v>36125.771238401321</v>
      </c>
      <c r="P262" s="89">
        <f t="shared" si="48"/>
        <v>0.94203632719672759</v>
      </c>
      <c r="Q262" s="197">
        <v>1913.5830657203733</v>
      </c>
      <c r="R262" s="89">
        <f t="shared" si="54"/>
        <v>-3.0177693463020901E-2</v>
      </c>
      <c r="S262" s="89">
        <f t="shared" si="54"/>
        <v>-3.2179907257161688E-2</v>
      </c>
      <c r="T262" s="91">
        <v>3875</v>
      </c>
      <c r="U262" s="193">
        <v>124052.622</v>
      </c>
      <c r="V262" s="193">
        <v>32079.809154383242</v>
      </c>
      <c r="W262" s="199"/>
      <c r="X262" s="88">
        <v>0</v>
      </c>
      <c r="Y262" s="88">
        <f t="shared" si="55"/>
        <v>0</v>
      </c>
    </row>
    <row r="263" spans="2:27" x14ac:dyDescent="0.25">
      <c r="B263" s="85">
        <v>4629</v>
      </c>
      <c r="C263" s="85" t="s">
        <v>279</v>
      </c>
      <c r="D263" s="1">
        <v>26894</v>
      </c>
      <c r="E263" s="85">
        <f t="shared" si="49"/>
        <v>70773.684210526306</v>
      </c>
      <c r="F263" s="86">
        <f t="shared" ref="F263:F326" si="56">E263/E$364</f>
        <v>1.8455351747617306</v>
      </c>
      <c r="G263" s="190">
        <f t="shared" ref="G263:G326" si="57">($E$364+$Y$364-E263-Y263)*0.6</f>
        <v>-19455.11943878483</v>
      </c>
      <c r="H263" s="190">
        <f t="shared" ref="H263:H326" si="58">G263*T263/1000</f>
        <v>-7392.9453867382354</v>
      </c>
      <c r="I263" s="190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0">
        <f t="shared" si="50"/>
        <v>-515.46686363177173</v>
      </c>
      <c r="L263" s="87">
        <f t="shared" ref="L263:L326" si="61">K263*T263/1000</f>
        <v>-195.87740818007325</v>
      </c>
      <c r="M263" s="88">
        <f t="shared" si="51"/>
        <v>-7588.8227949183083</v>
      </c>
      <c r="N263" s="88">
        <f t="shared" si="52"/>
        <v>19305.177205081691</v>
      </c>
      <c r="O263" s="88">
        <f t="shared" si="53"/>
        <v>50803.09790810971</v>
      </c>
      <c r="P263" s="89">
        <f t="shared" ref="P263:P326" si="62">O263/O$364</f>
        <v>1.3247707141736667</v>
      </c>
      <c r="Q263" s="197">
        <v>-35.6815019764108</v>
      </c>
      <c r="R263" s="89">
        <f t="shared" si="54"/>
        <v>-0.13877533558108679</v>
      </c>
      <c r="S263" s="89">
        <f t="shared" si="54"/>
        <v>-0.14330809697276545</v>
      </c>
      <c r="T263" s="91">
        <v>380</v>
      </c>
      <c r="U263" s="193">
        <v>31227.624</v>
      </c>
      <c r="V263" s="193">
        <v>82612.761904761908</v>
      </c>
      <c r="W263" s="199"/>
      <c r="X263" s="88">
        <v>0</v>
      </c>
      <c r="Y263" s="88">
        <f t="shared" si="55"/>
        <v>0</v>
      </c>
    </row>
    <row r="264" spans="2:27" x14ac:dyDescent="0.25">
      <c r="B264" s="85">
        <v>4630</v>
      </c>
      <c r="C264" s="85" t="s">
        <v>280</v>
      </c>
      <c r="D264" s="1">
        <v>239234</v>
      </c>
      <c r="E264" s="85">
        <f t="shared" ref="E264:E327" si="63">D264/T264*1000</f>
        <v>29346.663395485772</v>
      </c>
      <c r="F264" s="86">
        <f t="shared" si="56"/>
        <v>0.76526042359408708</v>
      </c>
      <c r="G264" s="190">
        <f t="shared" si="57"/>
        <v>5401.0930502394904</v>
      </c>
      <c r="H264" s="190">
        <f t="shared" si="58"/>
        <v>44029.710545552327</v>
      </c>
      <c r="I264" s="190">
        <f t="shared" si="59"/>
        <v>1808.4406325337306</v>
      </c>
      <c r="J264" s="87">
        <f t="shared" si="60"/>
        <v>14742.408036414972</v>
      </c>
      <c r="K264" s="190">
        <f t="shared" ref="K264:K327" si="64">I264+J$366</f>
        <v>1292.9737689019589</v>
      </c>
      <c r="L264" s="87">
        <f t="shared" si="61"/>
        <v>10540.32216408877</v>
      </c>
      <c r="M264" s="88">
        <f t="shared" ref="M264:M327" si="65">+H264+L264</f>
        <v>54570.032709641098</v>
      </c>
      <c r="N264" s="88">
        <f t="shared" ref="N264:N327" si="66">D264+M264</f>
        <v>293804.03270964109</v>
      </c>
      <c r="O264" s="88">
        <f t="shared" ref="O264:O327" si="67">N264/T264*1000</f>
        <v>36040.73021462722</v>
      </c>
      <c r="P264" s="89">
        <f t="shared" si="62"/>
        <v>0.93981874869387627</v>
      </c>
      <c r="Q264" s="197">
        <v>3028.7394972264374</v>
      </c>
      <c r="R264" s="89">
        <f t="shared" ref="R264:S327" si="68">(D264-U264)/U264</f>
        <v>-6.5034273426571171E-2</v>
      </c>
      <c r="S264" s="89">
        <f t="shared" si="68"/>
        <v>-6.7442796520050308E-2</v>
      </c>
      <c r="T264" s="91">
        <v>8152</v>
      </c>
      <c r="U264" s="193">
        <v>255874.62</v>
      </c>
      <c r="V264" s="193">
        <v>31469.022260484566</v>
      </c>
      <c r="W264" s="199"/>
      <c r="X264" s="88">
        <v>0</v>
      </c>
      <c r="Y264" s="88">
        <f t="shared" ref="Y264:Y327" si="69">X264*1000/T264</f>
        <v>0</v>
      </c>
    </row>
    <row r="265" spans="2:27" x14ac:dyDescent="0.25">
      <c r="B265" s="85">
        <v>4631</v>
      </c>
      <c r="C265" s="85" t="s">
        <v>281</v>
      </c>
      <c r="D265" s="1">
        <v>953634</v>
      </c>
      <c r="E265" s="85">
        <f t="shared" si="63"/>
        <v>31872.794117647056</v>
      </c>
      <c r="F265" s="86">
        <f t="shared" si="56"/>
        <v>0.83113325691906903</v>
      </c>
      <c r="G265" s="190">
        <f t="shared" si="57"/>
        <v>3885.4146169427199</v>
      </c>
      <c r="H265" s="190">
        <f t="shared" si="58"/>
        <v>116251.60533892618</v>
      </c>
      <c r="I265" s="190">
        <f t="shared" si="59"/>
        <v>924.29487977728127</v>
      </c>
      <c r="J265" s="87">
        <f t="shared" si="60"/>
        <v>27654.902802936256</v>
      </c>
      <c r="K265" s="190">
        <f t="shared" si="64"/>
        <v>408.82801614550954</v>
      </c>
      <c r="L265" s="87">
        <f t="shared" si="61"/>
        <v>12232.134243073646</v>
      </c>
      <c r="M265" s="88">
        <f t="shared" si="65"/>
        <v>128483.73958199982</v>
      </c>
      <c r="N265" s="88">
        <f t="shared" si="66"/>
        <v>1082117.7395819998</v>
      </c>
      <c r="O265" s="88">
        <f t="shared" si="67"/>
        <v>36167.036750735293</v>
      </c>
      <c r="P265" s="89">
        <f t="shared" si="62"/>
        <v>0.94311239036012562</v>
      </c>
      <c r="Q265" s="197">
        <v>12711.475632607428</v>
      </c>
      <c r="R265" s="89">
        <f t="shared" si="68"/>
        <v>-2.3410625124328031E-2</v>
      </c>
      <c r="S265" s="89">
        <f t="shared" si="68"/>
        <v>-3.4083911407227364E-2</v>
      </c>
      <c r="T265" s="91">
        <v>29920</v>
      </c>
      <c r="U265" s="193">
        <v>976494.34299999999</v>
      </c>
      <c r="V265" s="193">
        <v>32997.477207447708</v>
      </c>
      <c r="W265" s="199"/>
      <c r="X265" s="88">
        <v>0</v>
      </c>
      <c r="Y265" s="88">
        <f t="shared" si="69"/>
        <v>0</v>
      </c>
      <c r="Z265" s="1"/>
      <c r="AA265" s="1"/>
    </row>
    <row r="266" spans="2:27" x14ac:dyDescent="0.25">
      <c r="B266" s="85">
        <v>4632</v>
      </c>
      <c r="C266" s="85" t="s">
        <v>282</v>
      </c>
      <c r="D266" s="1">
        <v>138586</v>
      </c>
      <c r="E266" s="85">
        <f t="shared" si="63"/>
        <v>48524.509803921566</v>
      </c>
      <c r="F266" s="86">
        <f t="shared" si="56"/>
        <v>1.2653529441086833</v>
      </c>
      <c r="G266" s="190">
        <f t="shared" si="57"/>
        <v>-6105.6147948219859</v>
      </c>
      <c r="H266" s="190">
        <f t="shared" si="58"/>
        <v>-17437.635854011591</v>
      </c>
      <c r="I266" s="190">
        <f t="shared" si="59"/>
        <v>0</v>
      </c>
      <c r="J266" s="87">
        <f t="shared" si="60"/>
        <v>0</v>
      </c>
      <c r="K266" s="190">
        <f t="shared" si="64"/>
        <v>-515.46686363177173</v>
      </c>
      <c r="L266" s="87">
        <f t="shared" si="61"/>
        <v>-1472.17336253234</v>
      </c>
      <c r="M266" s="88">
        <f t="shared" si="65"/>
        <v>-18909.80921654393</v>
      </c>
      <c r="N266" s="88">
        <f t="shared" si="66"/>
        <v>119676.19078345607</v>
      </c>
      <c r="O266" s="88">
        <f t="shared" si="67"/>
        <v>41903.428145467813</v>
      </c>
      <c r="P266" s="89">
        <f t="shared" si="62"/>
        <v>1.0926978219124479</v>
      </c>
      <c r="Q266" s="197">
        <v>362.76007988253332</v>
      </c>
      <c r="R266" s="89">
        <f t="shared" si="68"/>
        <v>8.8509686378183183E-2</v>
      </c>
      <c r="S266" s="89">
        <f t="shared" si="68"/>
        <v>0.10108700418297292</v>
      </c>
      <c r="T266" s="91">
        <v>2856</v>
      </c>
      <c r="U266" s="193">
        <v>127317.19500000001</v>
      </c>
      <c r="V266" s="193">
        <v>44069.641744548295</v>
      </c>
      <c r="W266" s="199"/>
      <c r="X266" s="88">
        <v>0</v>
      </c>
      <c r="Y266" s="88">
        <f t="shared" si="69"/>
        <v>0</v>
      </c>
    </row>
    <row r="267" spans="2:27" x14ac:dyDescent="0.25">
      <c r="B267" s="85">
        <v>4633</v>
      </c>
      <c r="C267" s="85" t="s">
        <v>283</v>
      </c>
      <c r="D267" s="1">
        <v>16585</v>
      </c>
      <c r="E267" s="85">
        <f t="shared" si="63"/>
        <v>32329.434697855751</v>
      </c>
      <c r="F267" s="86">
        <f t="shared" si="56"/>
        <v>0.8430408785498984</v>
      </c>
      <c r="G267" s="190">
        <f t="shared" si="57"/>
        <v>3611.4302688175026</v>
      </c>
      <c r="H267" s="190">
        <f t="shared" si="58"/>
        <v>1852.6637279033789</v>
      </c>
      <c r="I267" s="190">
        <f t="shared" si="59"/>
        <v>764.4706767042378</v>
      </c>
      <c r="J267" s="87">
        <f t="shared" si="60"/>
        <v>392.17345714927399</v>
      </c>
      <c r="K267" s="190">
        <f t="shared" si="64"/>
        <v>249.00381307246607</v>
      </c>
      <c r="L267" s="87">
        <f t="shared" si="61"/>
        <v>127.7389561061751</v>
      </c>
      <c r="M267" s="88">
        <f t="shared" si="65"/>
        <v>1980.4026840095539</v>
      </c>
      <c r="N267" s="88">
        <f t="shared" si="66"/>
        <v>18565.402684009554</v>
      </c>
      <c r="O267" s="88">
        <f t="shared" si="67"/>
        <v>36189.868779745717</v>
      </c>
      <c r="P267" s="89">
        <f t="shared" si="62"/>
        <v>0.94370777144166673</v>
      </c>
      <c r="Q267" s="197">
        <v>180.42347424891545</v>
      </c>
      <c r="R267" s="89">
        <f t="shared" si="68"/>
        <v>-9.1854694998974903E-2</v>
      </c>
      <c r="S267" s="89">
        <f t="shared" si="68"/>
        <v>-0.11132759627580001</v>
      </c>
      <c r="T267" s="91">
        <v>513</v>
      </c>
      <c r="U267" s="193">
        <v>18262.495999999999</v>
      </c>
      <c r="V267" s="193">
        <v>36379.474103585657</v>
      </c>
      <c r="W267" s="199"/>
      <c r="X267" s="88">
        <v>0</v>
      </c>
      <c r="Y267" s="88">
        <f t="shared" si="69"/>
        <v>0</v>
      </c>
    </row>
    <row r="268" spans="2:27" x14ac:dyDescent="0.25">
      <c r="B268" s="85">
        <v>4634</v>
      </c>
      <c r="C268" s="85" t="s">
        <v>284</v>
      </c>
      <c r="D268" s="1">
        <v>69686</v>
      </c>
      <c r="E268" s="85">
        <f t="shared" si="63"/>
        <v>42131.801692865782</v>
      </c>
      <c r="F268" s="86">
        <f t="shared" si="56"/>
        <v>1.0986530214955925</v>
      </c>
      <c r="G268" s="190">
        <f t="shared" si="57"/>
        <v>-2269.9899281885155</v>
      </c>
      <c r="H268" s="190">
        <f t="shared" si="58"/>
        <v>-3754.5633412238049</v>
      </c>
      <c r="I268" s="190">
        <f t="shared" si="59"/>
        <v>0</v>
      </c>
      <c r="J268" s="87">
        <f t="shared" si="60"/>
        <v>0</v>
      </c>
      <c r="K268" s="190">
        <f t="shared" si="64"/>
        <v>-515.46686363177173</v>
      </c>
      <c r="L268" s="87">
        <f t="shared" si="61"/>
        <v>-852.58219244695044</v>
      </c>
      <c r="M268" s="88">
        <f t="shared" si="65"/>
        <v>-4607.145533670755</v>
      </c>
      <c r="N268" s="88">
        <f t="shared" si="66"/>
        <v>65078.854466329241</v>
      </c>
      <c r="O268" s="88">
        <f t="shared" si="67"/>
        <v>39346.344901045493</v>
      </c>
      <c r="P268" s="89">
        <f t="shared" si="62"/>
        <v>1.0260178528672115</v>
      </c>
      <c r="Q268" s="197">
        <v>190.36735718686396</v>
      </c>
      <c r="R268" s="89">
        <f t="shared" si="68"/>
        <v>-3.0931725923584501E-2</v>
      </c>
      <c r="S268" s="89">
        <f t="shared" si="68"/>
        <v>-4.5579069848560513E-2</v>
      </c>
      <c r="T268" s="91">
        <v>1654</v>
      </c>
      <c r="U268" s="193">
        <v>71910.31</v>
      </c>
      <c r="V268" s="193">
        <v>44143.836709637813</v>
      </c>
      <c r="W268" s="199"/>
      <c r="X268" s="88">
        <v>0</v>
      </c>
      <c r="Y268" s="88">
        <f t="shared" si="69"/>
        <v>0</v>
      </c>
    </row>
    <row r="269" spans="2:27" x14ac:dyDescent="0.25">
      <c r="B269" s="85">
        <v>4635</v>
      </c>
      <c r="C269" s="85" t="s">
        <v>285</v>
      </c>
      <c r="D269" s="1">
        <v>100590</v>
      </c>
      <c r="E269" s="85">
        <f t="shared" si="63"/>
        <v>45148.114901256733</v>
      </c>
      <c r="F269" s="86">
        <f t="shared" si="56"/>
        <v>1.177308134427469</v>
      </c>
      <c r="G269" s="190">
        <f t="shared" si="57"/>
        <v>-4079.7778532230859</v>
      </c>
      <c r="H269" s="190">
        <f t="shared" si="58"/>
        <v>-9089.7450569810353</v>
      </c>
      <c r="I269" s="190">
        <f t="shared" si="59"/>
        <v>0</v>
      </c>
      <c r="J269" s="87">
        <f t="shared" si="60"/>
        <v>0</v>
      </c>
      <c r="K269" s="190">
        <f t="shared" si="64"/>
        <v>-515.46686363177173</v>
      </c>
      <c r="L269" s="87">
        <f t="shared" si="61"/>
        <v>-1148.4601721715874</v>
      </c>
      <c r="M269" s="88">
        <f t="shared" si="65"/>
        <v>-10238.205229152623</v>
      </c>
      <c r="N269" s="88">
        <f t="shared" si="66"/>
        <v>90351.79477084738</v>
      </c>
      <c r="O269" s="88">
        <f t="shared" si="67"/>
        <v>40552.870184401872</v>
      </c>
      <c r="P269" s="89">
        <f t="shared" si="62"/>
        <v>1.057479898039962</v>
      </c>
      <c r="Q269" s="197">
        <v>-575.3073326406593</v>
      </c>
      <c r="R269" s="89">
        <f t="shared" si="68"/>
        <v>-7.1559293148320494E-3</v>
      </c>
      <c r="S269" s="89">
        <f t="shared" si="68"/>
        <v>-6.2646868815419967E-3</v>
      </c>
      <c r="T269" s="91">
        <v>2228</v>
      </c>
      <c r="U269" s="193">
        <v>101315.003</v>
      </c>
      <c r="V269" s="193">
        <v>45432.73677130045</v>
      </c>
      <c r="W269" s="199"/>
      <c r="X269" s="88">
        <v>0</v>
      </c>
      <c r="Y269" s="88">
        <f t="shared" si="69"/>
        <v>0</v>
      </c>
    </row>
    <row r="270" spans="2:27" x14ac:dyDescent="0.25">
      <c r="B270" s="85">
        <v>4636</v>
      </c>
      <c r="C270" s="85" t="s">
        <v>286</v>
      </c>
      <c r="D270" s="1">
        <v>28695</v>
      </c>
      <c r="E270" s="85">
        <f t="shared" si="63"/>
        <v>37956.349206349209</v>
      </c>
      <c r="F270" s="86">
        <f t="shared" si="56"/>
        <v>0.9897715280369469</v>
      </c>
      <c r="G270" s="190">
        <f t="shared" si="57"/>
        <v>235.28156372142837</v>
      </c>
      <c r="H270" s="190">
        <f t="shared" si="58"/>
        <v>177.87286217339985</v>
      </c>
      <c r="I270" s="190">
        <f t="shared" si="59"/>
        <v>0</v>
      </c>
      <c r="J270" s="87">
        <f t="shared" si="60"/>
        <v>0</v>
      </c>
      <c r="K270" s="190">
        <f t="shared" si="64"/>
        <v>-515.46686363177173</v>
      </c>
      <c r="L270" s="87">
        <f t="shared" si="61"/>
        <v>-389.69294890561946</v>
      </c>
      <c r="M270" s="88">
        <f t="shared" si="65"/>
        <v>-211.82008673221961</v>
      </c>
      <c r="N270" s="88">
        <f t="shared" si="66"/>
        <v>28483.179913267781</v>
      </c>
      <c r="O270" s="88">
        <f t="shared" si="67"/>
        <v>37676.163906438866</v>
      </c>
      <c r="P270" s="89">
        <f t="shared" si="62"/>
        <v>0.9824652554837533</v>
      </c>
      <c r="Q270" s="197">
        <v>114.58943291007702</v>
      </c>
      <c r="R270" s="89">
        <f t="shared" si="68"/>
        <v>8.9518185784208115E-2</v>
      </c>
      <c r="S270" s="89">
        <f t="shared" si="68"/>
        <v>0.10681212524110045</v>
      </c>
      <c r="T270" s="91">
        <v>756</v>
      </c>
      <c r="U270" s="193">
        <v>26337.33</v>
      </c>
      <c r="V270" s="193">
        <v>34293.3984375</v>
      </c>
      <c r="W270" s="199"/>
      <c r="X270" s="88">
        <v>0</v>
      </c>
      <c r="Y270" s="88">
        <f t="shared" si="69"/>
        <v>0</v>
      </c>
    </row>
    <row r="271" spans="2:27" x14ac:dyDescent="0.25">
      <c r="B271" s="85">
        <v>4637</v>
      </c>
      <c r="C271" s="85" t="s">
        <v>287</v>
      </c>
      <c r="D271" s="1">
        <v>41797</v>
      </c>
      <c r="E271" s="85">
        <f t="shared" si="63"/>
        <v>32962.933753943216</v>
      </c>
      <c r="F271" s="86">
        <f t="shared" si="56"/>
        <v>0.8595603632175326</v>
      </c>
      <c r="G271" s="190">
        <f t="shared" si="57"/>
        <v>3231.3308351650235</v>
      </c>
      <c r="H271" s="190">
        <f t="shared" si="58"/>
        <v>4097.3274989892498</v>
      </c>
      <c r="I271" s="190">
        <f t="shared" si="59"/>
        <v>542.74600707362515</v>
      </c>
      <c r="J271" s="87">
        <f t="shared" si="60"/>
        <v>688.20193696935678</v>
      </c>
      <c r="K271" s="190">
        <f t="shared" si="64"/>
        <v>27.279143441853421</v>
      </c>
      <c r="L271" s="87">
        <f t="shared" si="61"/>
        <v>34.589953884270138</v>
      </c>
      <c r="M271" s="88">
        <f t="shared" si="65"/>
        <v>4131.9174528735202</v>
      </c>
      <c r="N271" s="88">
        <f t="shared" si="66"/>
        <v>45928.917452873517</v>
      </c>
      <c r="O271" s="88">
        <f t="shared" si="67"/>
        <v>36221.54373255009</v>
      </c>
      <c r="P271" s="89">
        <f t="shared" si="62"/>
        <v>0.94453374567504844</v>
      </c>
      <c r="Q271" s="197">
        <v>344.63862640862453</v>
      </c>
      <c r="R271" s="89">
        <f t="shared" si="68"/>
        <v>-0.12803792113993065</v>
      </c>
      <c r="S271" s="89">
        <f t="shared" si="68"/>
        <v>-0.11290924153825763</v>
      </c>
      <c r="T271" s="91">
        <v>1268</v>
      </c>
      <c r="U271" s="193">
        <v>47934.423999999999</v>
      </c>
      <c r="V271" s="193">
        <v>37158.468217054266</v>
      </c>
      <c r="W271" s="199"/>
      <c r="X271" s="88">
        <v>0</v>
      </c>
      <c r="Y271" s="88">
        <f t="shared" si="69"/>
        <v>0</v>
      </c>
    </row>
    <row r="272" spans="2:27" x14ac:dyDescent="0.25">
      <c r="B272" s="85">
        <v>4638</v>
      </c>
      <c r="C272" s="85" t="s">
        <v>288</v>
      </c>
      <c r="D272" s="1">
        <v>142050</v>
      </c>
      <c r="E272" s="85">
        <f t="shared" si="63"/>
        <v>35971.131932134718</v>
      </c>
      <c r="F272" s="86">
        <f t="shared" si="56"/>
        <v>0.93800386396835056</v>
      </c>
      <c r="G272" s="190">
        <f t="shared" si="57"/>
        <v>1426.4119282501226</v>
      </c>
      <c r="H272" s="190">
        <f t="shared" si="58"/>
        <v>5632.9007046597335</v>
      </c>
      <c r="I272" s="190">
        <f t="shared" si="59"/>
        <v>0</v>
      </c>
      <c r="J272" s="87">
        <f t="shared" si="60"/>
        <v>0</v>
      </c>
      <c r="K272" s="190">
        <f t="shared" si="64"/>
        <v>-515.46686363177173</v>
      </c>
      <c r="L272" s="87">
        <f t="shared" si="61"/>
        <v>-2035.5786444818666</v>
      </c>
      <c r="M272" s="88">
        <f t="shared" si="65"/>
        <v>3597.3220601778667</v>
      </c>
      <c r="N272" s="88">
        <f t="shared" si="66"/>
        <v>145647.32206017786</v>
      </c>
      <c r="O272" s="88">
        <f t="shared" si="67"/>
        <v>36882.076996753065</v>
      </c>
      <c r="P272" s="89">
        <f t="shared" si="62"/>
        <v>0.96175818985631467</v>
      </c>
      <c r="Q272" s="197">
        <v>849.60670709244869</v>
      </c>
      <c r="R272" s="92">
        <f t="shared" si="68"/>
        <v>-2.5388154861973111E-2</v>
      </c>
      <c r="S272" s="92">
        <f t="shared" si="68"/>
        <v>-2.1439360351411349E-2</v>
      </c>
      <c r="T272" s="91">
        <v>3949</v>
      </c>
      <c r="U272" s="193">
        <v>145750.33199999999</v>
      </c>
      <c r="V272" s="193">
        <v>36759.226229508196</v>
      </c>
      <c r="W272" s="199"/>
      <c r="X272" s="88">
        <v>0</v>
      </c>
      <c r="Y272" s="88">
        <f t="shared" si="69"/>
        <v>0</v>
      </c>
      <c r="Z272" s="1"/>
    </row>
    <row r="273" spans="2:28" x14ac:dyDescent="0.25">
      <c r="B273" s="85">
        <v>4639</v>
      </c>
      <c r="C273" s="85" t="s">
        <v>289</v>
      </c>
      <c r="D273" s="1">
        <v>98495</v>
      </c>
      <c r="E273" s="85">
        <f t="shared" si="63"/>
        <v>38459.586099180007</v>
      </c>
      <c r="F273" s="86">
        <f t="shared" si="56"/>
        <v>1.0028942218364441</v>
      </c>
      <c r="G273" s="190">
        <f t="shared" si="57"/>
        <v>-66.66057197705085</v>
      </c>
      <c r="H273" s="190">
        <f t="shared" si="58"/>
        <v>-170.71772483322724</v>
      </c>
      <c r="I273" s="190">
        <f t="shared" si="59"/>
        <v>0</v>
      </c>
      <c r="J273" s="87">
        <f t="shared" si="60"/>
        <v>0</v>
      </c>
      <c r="K273" s="190">
        <f t="shared" si="64"/>
        <v>-515.46686363177173</v>
      </c>
      <c r="L273" s="87">
        <f t="shared" si="61"/>
        <v>-1320.1106377609674</v>
      </c>
      <c r="M273" s="88">
        <f t="shared" si="65"/>
        <v>-1490.8283625941947</v>
      </c>
      <c r="N273" s="88">
        <f t="shared" si="66"/>
        <v>97004.171637405801</v>
      </c>
      <c r="O273" s="88">
        <f t="shared" si="67"/>
        <v>37877.458663571182</v>
      </c>
      <c r="P273" s="89">
        <f t="shared" si="62"/>
        <v>0.98771433300355205</v>
      </c>
      <c r="Q273" s="197">
        <v>83.70229852211628</v>
      </c>
      <c r="R273" s="92">
        <f t="shared" si="68"/>
        <v>-4.8004578160916675E-2</v>
      </c>
      <c r="S273" s="92">
        <f t="shared" si="68"/>
        <v>-4.8376306166320424E-2</v>
      </c>
      <c r="T273" s="91">
        <v>2561</v>
      </c>
      <c r="U273" s="193">
        <v>103461.632</v>
      </c>
      <c r="V273" s="193">
        <v>40414.699999999997</v>
      </c>
      <c r="W273" s="199"/>
      <c r="X273" s="88">
        <v>0</v>
      </c>
      <c r="Y273" s="88">
        <f t="shared" si="69"/>
        <v>0</v>
      </c>
      <c r="Z273" s="1"/>
    </row>
    <row r="274" spans="2:28" x14ac:dyDescent="0.25">
      <c r="B274" s="85">
        <v>4640</v>
      </c>
      <c r="C274" s="85" t="s">
        <v>290</v>
      </c>
      <c r="D274" s="1">
        <v>394771</v>
      </c>
      <c r="E274" s="85">
        <f t="shared" si="63"/>
        <v>32363.584194130184</v>
      </c>
      <c r="F274" s="86">
        <f t="shared" si="56"/>
        <v>0.84393138039783655</v>
      </c>
      <c r="G274" s="190">
        <f t="shared" si="57"/>
        <v>3590.9405710528431</v>
      </c>
      <c r="H274" s="190">
        <f t="shared" si="58"/>
        <v>43802.293085702586</v>
      </c>
      <c r="I274" s="190">
        <f t="shared" si="59"/>
        <v>752.5183530081863</v>
      </c>
      <c r="J274" s="87">
        <f t="shared" si="60"/>
        <v>9179.2188699938561</v>
      </c>
      <c r="K274" s="190">
        <f t="shared" si="64"/>
        <v>237.05148937641457</v>
      </c>
      <c r="L274" s="87">
        <f t="shared" si="61"/>
        <v>2891.5540674135045</v>
      </c>
      <c r="M274" s="88">
        <f t="shared" si="65"/>
        <v>46693.84715311609</v>
      </c>
      <c r="N274" s="88">
        <f t="shared" si="66"/>
        <v>441464.84715311608</v>
      </c>
      <c r="O274" s="88">
        <f t="shared" si="67"/>
        <v>36191.576254559441</v>
      </c>
      <c r="P274" s="89">
        <f t="shared" si="62"/>
        <v>0.94375229653406378</v>
      </c>
      <c r="Q274" s="197">
        <v>2762.9970543631425</v>
      </c>
      <c r="R274" s="92">
        <f t="shared" si="68"/>
        <v>4.6292149502323195E-3</v>
      </c>
      <c r="S274" s="92">
        <f t="shared" si="68"/>
        <v>-3.6891610712444893E-3</v>
      </c>
      <c r="T274" s="91">
        <v>12198</v>
      </c>
      <c r="U274" s="193">
        <v>392951.94099999999</v>
      </c>
      <c r="V274" s="193">
        <v>32483.420765479044</v>
      </c>
      <c r="W274" s="199"/>
      <c r="X274" s="88">
        <v>0</v>
      </c>
      <c r="Y274" s="88">
        <f t="shared" si="69"/>
        <v>0</v>
      </c>
      <c r="Z274" s="1"/>
      <c r="AA274" s="1"/>
    </row>
    <row r="275" spans="2:28" x14ac:dyDescent="0.25">
      <c r="B275" s="85">
        <v>4641</v>
      </c>
      <c r="C275" s="85" t="s">
        <v>291</v>
      </c>
      <c r="D275" s="1">
        <v>93683</v>
      </c>
      <c r="E275" s="85">
        <f t="shared" si="63"/>
        <v>52779.154929577468</v>
      </c>
      <c r="F275" s="86">
        <f t="shared" si="56"/>
        <v>1.3762995102386779</v>
      </c>
      <c r="G275" s="190">
        <f t="shared" si="57"/>
        <v>-8658.4018702155263</v>
      </c>
      <c r="H275" s="190">
        <f t="shared" si="58"/>
        <v>-15368.66331963256</v>
      </c>
      <c r="I275" s="190">
        <f t="shared" si="59"/>
        <v>0</v>
      </c>
      <c r="J275" s="87">
        <f t="shared" si="60"/>
        <v>0</v>
      </c>
      <c r="K275" s="190">
        <f t="shared" si="64"/>
        <v>-515.46686363177173</v>
      </c>
      <c r="L275" s="87">
        <f t="shared" si="61"/>
        <v>-914.95368294639479</v>
      </c>
      <c r="M275" s="88">
        <f t="shared" si="65"/>
        <v>-16283.617002578954</v>
      </c>
      <c r="N275" s="88">
        <f t="shared" si="66"/>
        <v>77399.382997421053</v>
      </c>
      <c r="O275" s="88">
        <f t="shared" si="67"/>
        <v>43605.286195730172</v>
      </c>
      <c r="P275" s="89">
        <f t="shared" si="62"/>
        <v>1.1370764483644458</v>
      </c>
      <c r="Q275" s="197">
        <v>887.65614208384432</v>
      </c>
      <c r="R275" s="92">
        <f t="shared" si="68"/>
        <v>-1.1958255012157939E-2</v>
      </c>
      <c r="S275" s="92">
        <f t="shared" si="68"/>
        <v>-1.6968044141673643E-2</v>
      </c>
      <c r="T275" s="91">
        <v>1775</v>
      </c>
      <c r="U275" s="193">
        <v>94816.843999999997</v>
      </c>
      <c r="V275" s="193">
        <v>53690.172140430346</v>
      </c>
      <c r="W275" s="199"/>
      <c r="X275" s="88">
        <v>0</v>
      </c>
      <c r="Y275" s="88">
        <f t="shared" si="69"/>
        <v>0</v>
      </c>
    </row>
    <row r="276" spans="2:28" x14ac:dyDescent="0.25">
      <c r="B276" s="85">
        <v>4642</v>
      </c>
      <c r="C276" s="85" t="s">
        <v>292</v>
      </c>
      <c r="D276" s="1">
        <v>81587</v>
      </c>
      <c r="E276" s="85">
        <f t="shared" si="63"/>
        <v>38321.747299201503</v>
      </c>
      <c r="F276" s="86">
        <f t="shared" si="56"/>
        <v>0.99929985824431322</v>
      </c>
      <c r="G276" s="190">
        <f t="shared" si="57"/>
        <v>16.042708010051864</v>
      </c>
      <c r="H276" s="190">
        <f t="shared" si="58"/>
        <v>34.154925353400415</v>
      </c>
      <c r="I276" s="190">
        <f t="shared" si="59"/>
        <v>0</v>
      </c>
      <c r="J276" s="87">
        <f t="shared" si="60"/>
        <v>0</v>
      </c>
      <c r="K276" s="190">
        <f t="shared" si="64"/>
        <v>-515.46686363177173</v>
      </c>
      <c r="L276" s="87">
        <f t="shared" si="61"/>
        <v>-1097.428952672042</v>
      </c>
      <c r="M276" s="88">
        <f t="shared" si="65"/>
        <v>-1063.2740273186416</v>
      </c>
      <c r="N276" s="88">
        <f t="shared" si="66"/>
        <v>80523.725972681365</v>
      </c>
      <c r="O276" s="88">
        <f t="shared" si="67"/>
        <v>37822.323143579786</v>
      </c>
      <c r="P276" s="89">
        <f t="shared" si="62"/>
        <v>0.98627658756669989</v>
      </c>
      <c r="Q276" s="197">
        <v>263.36547971634354</v>
      </c>
      <c r="R276" s="92">
        <f t="shared" si="68"/>
        <v>-3.3995549254108498E-2</v>
      </c>
      <c r="S276" s="92">
        <f t="shared" si="68"/>
        <v>-3.9440384110355865E-2</v>
      </c>
      <c r="T276" s="91">
        <v>2129</v>
      </c>
      <c r="U276" s="193">
        <v>84458.202999999994</v>
      </c>
      <c r="V276" s="193">
        <v>39895.230514879542</v>
      </c>
      <c r="W276" s="199"/>
      <c r="X276" s="88">
        <v>0</v>
      </c>
      <c r="Y276" s="88">
        <f t="shared" si="69"/>
        <v>0</v>
      </c>
    </row>
    <row r="277" spans="2:28" x14ac:dyDescent="0.25">
      <c r="B277" s="85">
        <v>4643</v>
      </c>
      <c r="C277" s="85" t="s">
        <v>293</v>
      </c>
      <c r="D277" s="1">
        <v>201951</v>
      </c>
      <c r="E277" s="85">
        <f t="shared" si="63"/>
        <v>39046.983758700699</v>
      </c>
      <c r="F277" s="86">
        <f t="shared" si="56"/>
        <v>1.0182115400502796</v>
      </c>
      <c r="G277" s="190">
        <f t="shared" si="57"/>
        <v>-419.09916768946567</v>
      </c>
      <c r="H277" s="190">
        <f t="shared" si="58"/>
        <v>-2167.5808952899165</v>
      </c>
      <c r="I277" s="190">
        <f t="shared" si="59"/>
        <v>0</v>
      </c>
      <c r="J277" s="87">
        <f t="shared" si="60"/>
        <v>0</v>
      </c>
      <c r="K277" s="190">
        <f t="shared" si="64"/>
        <v>-515.46686363177173</v>
      </c>
      <c r="L277" s="87">
        <f t="shared" si="61"/>
        <v>-2665.994618703523</v>
      </c>
      <c r="M277" s="88">
        <f t="shared" si="65"/>
        <v>-4833.575513993439</v>
      </c>
      <c r="N277" s="88">
        <f t="shared" si="66"/>
        <v>197117.42448600655</v>
      </c>
      <c r="O277" s="88">
        <f t="shared" si="67"/>
        <v>38112.417727379456</v>
      </c>
      <c r="P277" s="89">
        <f t="shared" si="62"/>
        <v>0.99384126028908626</v>
      </c>
      <c r="Q277" s="197">
        <v>1761.8991362578354</v>
      </c>
      <c r="R277" s="92">
        <f t="shared" si="68"/>
        <v>-2.2960262091704309E-2</v>
      </c>
      <c r="S277" s="92">
        <f t="shared" si="68"/>
        <v>-1.6915159304955393E-2</v>
      </c>
      <c r="T277" s="91">
        <v>5172</v>
      </c>
      <c r="U277" s="193">
        <v>206696.81299999999</v>
      </c>
      <c r="V277" s="193">
        <v>39718.834166026136</v>
      </c>
      <c r="W277" s="199"/>
      <c r="X277" s="88">
        <v>0</v>
      </c>
      <c r="Y277" s="88">
        <f t="shared" si="69"/>
        <v>0</v>
      </c>
    </row>
    <row r="278" spans="2:28" x14ac:dyDescent="0.25">
      <c r="B278" s="85">
        <v>4644</v>
      </c>
      <c r="C278" s="85" t="s">
        <v>294</v>
      </c>
      <c r="D278" s="1">
        <v>189368</v>
      </c>
      <c r="E278" s="85">
        <f t="shared" si="63"/>
        <v>35716.333459072048</v>
      </c>
      <c r="F278" s="86">
        <f t="shared" si="56"/>
        <v>0.93135959287015613</v>
      </c>
      <c r="G278" s="190">
        <f t="shared" si="57"/>
        <v>1579.2910120877248</v>
      </c>
      <c r="H278" s="190">
        <f t="shared" si="58"/>
        <v>8373.4009460891175</v>
      </c>
      <c r="I278" s="190">
        <f t="shared" si="59"/>
        <v>0</v>
      </c>
      <c r="J278" s="87">
        <f t="shared" si="60"/>
        <v>0</v>
      </c>
      <c r="K278" s="190">
        <f t="shared" si="64"/>
        <v>-515.46686363177173</v>
      </c>
      <c r="L278" s="87">
        <f t="shared" si="61"/>
        <v>-2733.0053109756536</v>
      </c>
      <c r="M278" s="88">
        <f t="shared" si="65"/>
        <v>5640.3956351134639</v>
      </c>
      <c r="N278" s="88">
        <f t="shared" si="66"/>
        <v>195008.39563511347</v>
      </c>
      <c r="O278" s="88">
        <f t="shared" si="67"/>
        <v>36780.157607528003</v>
      </c>
      <c r="P278" s="89">
        <f t="shared" si="62"/>
        <v>0.95910048141703708</v>
      </c>
      <c r="Q278" s="197">
        <v>283.54493821326923</v>
      </c>
      <c r="R278" s="92">
        <f t="shared" si="68"/>
        <v>3.6264862906231592E-3</v>
      </c>
      <c r="S278" s="92">
        <f t="shared" si="68"/>
        <v>-6.9738689021861559E-3</v>
      </c>
      <c r="T278" s="91">
        <v>5302</v>
      </c>
      <c r="U278" s="193">
        <v>188683.74100000001</v>
      </c>
      <c r="V278" s="193">
        <v>35967.163743804806</v>
      </c>
      <c r="W278" s="199"/>
      <c r="X278" s="88">
        <v>0</v>
      </c>
      <c r="Y278" s="88">
        <f t="shared" si="69"/>
        <v>0</v>
      </c>
    </row>
    <row r="279" spans="2:28" x14ac:dyDescent="0.25">
      <c r="B279" s="85">
        <v>4645</v>
      </c>
      <c r="C279" s="85" t="s">
        <v>295</v>
      </c>
      <c r="D279" s="1">
        <v>101325</v>
      </c>
      <c r="E279" s="85">
        <f t="shared" si="63"/>
        <v>34359.104781281792</v>
      </c>
      <c r="F279" s="86">
        <f t="shared" si="56"/>
        <v>0.89596771956303323</v>
      </c>
      <c r="G279" s="190">
        <f t="shared" si="57"/>
        <v>2393.6282187618781</v>
      </c>
      <c r="H279" s="190">
        <f t="shared" si="58"/>
        <v>7058.809617128778</v>
      </c>
      <c r="I279" s="190">
        <f t="shared" si="59"/>
        <v>54.086147505123513</v>
      </c>
      <c r="J279" s="87">
        <f t="shared" si="60"/>
        <v>159.50004899260924</v>
      </c>
      <c r="K279" s="190">
        <f t="shared" si="64"/>
        <v>-461.38071612664822</v>
      </c>
      <c r="L279" s="87">
        <f t="shared" si="61"/>
        <v>-1360.6117318574857</v>
      </c>
      <c r="M279" s="88">
        <f t="shared" si="65"/>
        <v>5698.1978852712928</v>
      </c>
      <c r="N279" s="88">
        <f t="shared" si="66"/>
        <v>107023.19788527129</v>
      </c>
      <c r="O279" s="88">
        <f t="shared" si="67"/>
        <v>36291.352283917018</v>
      </c>
      <c r="P279" s="89">
        <f t="shared" si="62"/>
        <v>0.94635411349232346</v>
      </c>
      <c r="Q279" s="197">
        <v>218.94342214433618</v>
      </c>
      <c r="R279" s="92">
        <f t="shared" si="68"/>
        <v>-9.5587045857391889E-2</v>
      </c>
      <c r="S279" s="92">
        <f t="shared" si="68"/>
        <v>-9.4973676610770844E-2</v>
      </c>
      <c r="T279" s="91">
        <v>2949</v>
      </c>
      <c r="U279" s="193">
        <v>112033.999</v>
      </c>
      <c r="V279" s="193">
        <v>37964.757370382918</v>
      </c>
      <c r="W279" s="199"/>
      <c r="X279" s="88">
        <v>0</v>
      </c>
      <c r="Y279" s="88">
        <f t="shared" si="69"/>
        <v>0</v>
      </c>
    </row>
    <row r="280" spans="2:28" x14ac:dyDescent="0.25">
      <c r="B280" s="85">
        <v>4646</v>
      </c>
      <c r="C280" s="85" t="s">
        <v>296</v>
      </c>
      <c r="D280" s="1">
        <v>104802</v>
      </c>
      <c r="E280" s="85">
        <f t="shared" si="63"/>
        <v>35977.342945417091</v>
      </c>
      <c r="F280" s="86">
        <f t="shared" si="56"/>
        <v>0.93816582591241771</v>
      </c>
      <c r="G280" s="190">
        <f t="shared" si="57"/>
        <v>1422.685320280699</v>
      </c>
      <c r="H280" s="190">
        <f t="shared" si="58"/>
        <v>4144.2823379776764</v>
      </c>
      <c r="I280" s="190">
        <f t="shared" si="59"/>
        <v>0</v>
      </c>
      <c r="J280" s="87">
        <f t="shared" si="60"/>
        <v>0</v>
      </c>
      <c r="K280" s="190">
        <f t="shared" si="64"/>
        <v>-515.46686363177173</v>
      </c>
      <c r="L280" s="87">
        <f t="shared" si="61"/>
        <v>-1501.554973759351</v>
      </c>
      <c r="M280" s="88">
        <f t="shared" si="65"/>
        <v>2642.7273642183254</v>
      </c>
      <c r="N280" s="88">
        <f t="shared" si="66"/>
        <v>107444.72736421833</v>
      </c>
      <c r="O280" s="88">
        <f t="shared" si="67"/>
        <v>36884.561402066029</v>
      </c>
      <c r="P280" s="89">
        <f t="shared" si="62"/>
        <v>0.96182297463394195</v>
      </c>
      <c r="Q280" s="197">
        <v>-1232.7121454139306</v>
      </c>
      <c r="R280" s="92">
        <f t="shared" si="68"/>
        <v>-0.26170691920354328</v>
      </c>
      <c r="S280" s="92">
        <f t="shared" si="68"/>
        <v>-0.26474829131804994</v>
      </c>
      <c r="T280" s="91">
        <v>2913</v>
      </c>
      <c r="U280" s="193">
        <v>141951.75700000001</v>
      </c>
      <c r="V280" s="193">
        <v>48932.008617718035</v>
      </c>
      <c r="W280" s="199"/>
      <c r="X280" s="88">
        <v>0</v>
      </c>
      <c r="Y280" s="88">
        <f t="shared" si="69"/>
        <v>0</v>
      </c>
    </row>
    <row r="281" spans="2:28" x14ac:dyDescent="0.25">
      <c r="B281" s="85">
        <v>4647</v>
      </c>
      <c r="C281" s="85" t="s">
        <v>297</v>
      </c>
      <c r="D281" s="1">
        <v>798594</v>
      </c>
      <c r="E281" s="85">
        <f t="shared" si="63"/>
        <v>35948.413234301152</v>
      </c>
      <c r="F281" s="86">
        <f t="shared" si="56"/>
        <v>0.93741143817556705</v>
      </c>
      <c r="G281" s="190">
        <f t="shared" si="57"/>
        <v>1440.0431469502626</v>
      </c>
      <c r="H281" s="190">
        <f t="shared" si="58"/>
        <v>31990.558509500082</v>
      </c>
      <c r="I281" s="190">
        <f t="shared" si="59"/>
        <v>0</v>
      </c>
      <c r="J281" s="87">
        <f t="shared" si="60"/>
        <v>0</v>
      </c>
      <c r="K281" s="190">
        <f t="shared" si="64"/>
        <v>-515.46686363177173</v>
      </c>
      <c r="L281" s="87">
        <f t="shared" si="61"/>
        <v>-11451.096375579809</v>
      </c>
      <c r="M281" s="88">
        <f t="shared" si="65"/>
        <v>20539.462133920271</v>
      </c>
      <c r="N281" s="88">
        <f t="shared" si="66"/>
        <v>819133.46213392029</v>
      </c>
      <c r="O281" s="88">
        <f t="shared" si="67"/>
        <v>36872.989517619637</v>
      </c>
      <c r="P281" s="89">
        <f t="shared" si="62"/>
        <v>0.96152121953920122</v>
      </c>
      <c r="Q281" s="197">
        <v>-307.4962273844867</v>
      </c>
      <c r="R281" s="92">
        <f t="shared" si="68"/>
        <v>-6.7124429399379834E-2</v>
      </c>
      <c r="S281" s="92">
        <f t="shared" si="68"/>
        <v>-7.1281741192738321E-2</v>
      </c>
      <c r="T281" s="91">
        <v>22215</v>
      </c>
      <c r="U281" s="193">
        <v>856056.29</v>
      </c>
      <c r="V281" s="193">
        <v>38707.555163682402</v>
      </c>
      <c r="W281" s="199"/>
      <c r="X281" s="88">
        <v>0</v>
      </c>
      <c r="Y281" s="88">
        <f t="shared" si="69"/>
        <v>0</v>
      </c>
      <c r="Z281" s="1"/>
      <c r="AA281" s="1"/>
    </row>
    <row r="282" spans="2:28" x14ac:dyDescent="0.25">
      <c r="B282" s="85">
        <v>4648</v>
      </c>
      <c r="C282" s="85" t="s">
        <v>298</v>
      </c>
      <c r="D282" s="1">
        <v>126400</v>
      </c>
      <c r="E282" s="85">
        <f t="shared" si="63"/>
        <v>36300.976450315909</v>
      </c>
      <c r="F282" s="86">
        <f t="shared" si="56"/>
        <v>0.94660507877433608</v>
      </c>
      <c r="G282" s="190">
        <f t="shared" si="57"/>
        <v>1228.5052173414078</v>
      </c>
      <c r="H282" s="190">
        <f t="shared" si="58"/>
        <v>4277.6551667827825</v>
      </c>
      <c r="I282" s="190">
        <f t="shared" si="59"/>
        <v>0</v>
      </c>
      <c r="J282" s="87">
        <f t="shared" si="60"/>
        <v>0</v>
      </c>
      <c r="K282" s="190">
        <f t="shared" si="64"/>
        <v>-515.46686363177173</v>
      </c>
      <c r="L282" s="87">
        <f t="shared" si="61"/>
        <v>-1794.8556191658292</v>
      </c>
      <c r="M282" s="88">
        <f t="shared" si="65"/>
        <v>2482.7995476169535</v>
      </c>
      <c r="N282" s="88">
        <f t="shared" si="66"/>
        <v>128882.79954761696</v>
      </c>
      <c r="O282" s="88">
        <f t="shared" si="67"/>
        <v>37014.014804025552</v>
      </c>
      <c r="P282" s="89">
        <f t="shared" si="62"/>
        <v>0.96519867577870921</v>
      </c>
      <c r="Q282" s="197">
        <v>1004.1037108371711</v>
      </c>
      <c r="R282" s="92">
        <f t="shared" si="68"/>
        <v>-2.2142560536415428E-2</v>
      </c>
      <c r="S282" s="92">
        <f t="shared" si="68"/>
        <v>-1.119010788303232E-2</v>
      </c>
      <c r="T282" s="91">
        <v>3482</v>
      </c>
      <c r="U282" s="193">
        <v>129262.196</v>
      </c>
      <c r="V282" s="193">
        <v>36711.785288270374</v>
      </c>
      <c r="W282" s="199"/>
      <c r="X282" s="88">
        <v>0</v>
      </c>
      <c r="Y282" s="88">
        <f t="shared" si="69"/>
        <v>0</v>
      </c>
    </row>
    <row r="283" spans="2:28" x14ac:dyDescent="0.25">
      <c r="B283" s="85">
        <v>4649</v>
      </c>
      <c r="C283" s="85" t="s">
        <v>299</v>
      </c>
      <c r="D283" s="1">
        <v>303625</v>
      </c>
      <c r="E283" s="85">
        <f t="shared" si="63"/>
        <v>31816.51472283349</v>
      </c>
      <c r="F283" s="86">
        <f t="shared" si="56"/>
        <v>0.82966568314639699</v>
      </c>
      <c r="G283" s="190">
        <f t="shared" si="57"/>
        <v>3919.1822538308593</v>
      </c>
      <c r="H283" s="190">
        <f t="shared" si="58"/>
        <v>37400.756248307895</v>
      </c>
      <c r="I283" s="190">
        <f t="shared" si="59"/>
        <v>943.99266796202926</v>
      </c>
      <c r="J283" s="87">
        <f t="shared" si="60"/>
        <v>9008.5220303616443</v>
      </c>
      <c r="K283" s="190">
        <f t="shared" si="64"/>
        <v>428.52580433025753</v>
      </c>
      <c r="L283" s="87">
        <f t="shared" si="61"/>
        <v>4089.4217507236476</v>
      </c>
      <c r="M283" s="88">
        <f t="shared" si="65"/>
        <v>41490.177999031541</v>
      </c>
      <c r="N283" s="88">
        <f t="shared" si="66"/>
        <v>345115.17799903156</v>
      </c>
      <c r="O283" s="88">
        <f t="shared" si="67"/>
        <v>36164.222780994605</v>
      </c>
      <c r="P283" s="89">
        <f t="shared" si="62"/>
        <v>0.94303901167149173</v>
      </c>
      <c r="Q283" s="197">
        <v>1130.8931086889279</v>
      </c>
      <c r="R283" s="92">
        <f t="shared" si="68"/>
        <v>-1.1082062753871059E-2</v>
      </c>
      <c r="S283" s="92">
        <f t="shared" si="68"/>
        <v>-1.2740103935463673E-2</v>
      </c>
      <c r="T283" s="91">
        <v>9543</v>
      </c>
      <c r="U283" s="193">
        <v>307027.49800000002</v>
      </c>
      <c r="V283" s="193">
        <v>32227.091214443164</v>
      </c>
      <c r="W283" s="199"/>
      <c r="X283" s="88">
        <v>0</v>
      </c>
      <c r="Y283" s="88">
        <f t="shared" si="69"/>
        <v>0</v>
      </c>
      <c r="Z283" s="1"/>
      <c r="AA283" s="1"/>
    </row>
    <row r="284" spans="2:28" x14ac:dyDescent="0.25">
      <c r="B284" s="85">
        <v>4650</v>
      </c>
      <c r="C284" s="85" t="s">
        <v>300</v>
      </c>
      <c r="D284" s="1">
        <v>183342</v>
      </c>
      <c r="E284" s="85">
        <f t="shared" si="63"/>
        <v>31117.107942973522</v>
      </c>
      <c r="F284" s="86">
        <f t="shared" si="56"/>
        <v>0.81142755087877627</v>
      </c>
      <c r="G284" s="190">
        <f t="shared" si="57"/>
        <v>4338.8263217468402</v>
      </c>
      <c r="H284" s="190">
        <f t="shared" si="58"/>
        <v>25564.364687732384</v>
      </c>
      <c r="I284" s="190">
        <f t="shared" si="59"/>
        <v>1188.7850409130181</v>
      </c>
      <c r="J284" s="87">
        <f t="shared" si="60"/>
        <v>7004.3214610595023</v>
      </c>
      <c r="K284" s="190">
        <f t="shared" si="64"/>
        <v>673.31817728124634</v>
      </c>
      <c r="L284" s="87">
        <f t="shared" si="61"/>
        <v>3967.1907005411031</v>
      </c>
      <c r="M284" s="88">
        <f t="shared" si="65"/>
        <v>29531.555388273489</v>
      </c>
      <c r="N284" s="88">
        <f t="shared" si="66"/>
        <v>212873.5553882735</v>
      </c>
      <c r="O284" s="88">
        <f t="shared" si="67"/>
        <v>36129.252442001613</v>
      </c>
      <c r="P284" s="89">
        <f t="shared" si="62"/>
        <v>0.94212710505811081</v>
      </c>
      <c r="Q284" s="197">
        <v>797.40440599340582</v>
      </c>
      <c r="R284" s="92">
        <f t="shared" si="68"/>
        <v>-2.5454842887775036E-2</v>
      </c>
      <c r="S284" s="92">
        <f t="shared" si="68"/>
        <v>-2.8266667000284875E-2</v>
      </c>
      <c r="T284" s="91">
        <v>5892</v>
      </c>
      <c r="U284" s="193">
        <v>188130.84099999999</v>
      </c>
      <c r="V284" s="193">
        <v>32022.270808510635</v>
      </c>
      <c r="W284" s="199"/>
      <c r="X284" s="88">
        <v>0</v>
      </c>
      <c r="Y284" s="88">
        <f t="shared" si="69"/>
        <v>0</v>
      </c>
    </row>
    <row r="285" spans="2:28" x14ac:dyDescent="0.25">
      <c r="B285" s="85">
        <v>4651</v>
      </c>
      <c r="C285" s="85" t="s">
        <v>301</v>
      </c>
      <c r="D285" s="1">
        <v>236206</v>
      </c>
      <c r="E285" s="85">
        <f t="shared" si="63"/>
        <v>32607.123136388735</v>
      </c>
      <c r="F285" s="86">
        <f t="shared" si="56"/>
        <v>0.8502820415139859</v>
      </c>
      <c r="G285" s="190">
        <f t="shared" si="57"/>
        <v>3444.8172056977128</v>
      </c>
      <c r="H285" s="190">
        <f t="shared" si="58"/>
        <v>24954.25583807423</v>
      </c>
      <c r="I285" s="190">
        <f t="shared" si="59"/>
        <v>667.27972321769369</v>
      </c>
      <c r="J285" s="87">
        <f t="shared" si="60"/>
        <v>4833.7743149889729</v>
      </c>
      <c r="K285" s="190">
        <f t="shared" si="64"/>
        <v>151.81285958592196</v>
      </c>
      <c r="L285" s="87">
        <f t="shared" si="61"/>
        <v>1099.7323548404186</v>
      </c>
      <c r="M285" s="88">
        <f t="shared" si="65"/>
        <v>26053.98819291465</v>
      </c>
      <c r="N285" s="88">
        <f t="shared" si="66"/>
        <v>262259.98819291464</v>
      </c>
      <c r="O285" s="88">
        <f t="shared" si="67"/>
        <v>36203.753201672371</v>
      </c>
      <c r="P285" s="89">
        <f t="shared" si="62"/>
        <v>0.94406982958987129</v>
      </c>
      <c r="Q285" s="197">
        <v>-1512.4028314636162</v>
      </c>
      <c r="R285" s="92">
        <f t="shared" si="68"/>
        <v>-5.5331983582870795E-2</v>
      </c>
      <c r="S285" s="92">
        <f t="shared" si="68"/>
        <v>-6.0157041093560293E-2</v>
      </c>
      <c r="T285" s="91">
        <v>7244</v>
      </c>
      <c r="U285" s="193">
        <v>250041.28</v>
      </c>
      <c r="V285" s="193">
        <v>34694.225058970449</v>
      </c>
      <c r="W285" s="199"/>
      <c r="X285" s="88">
        <v>0</v>
      </c>
      <c r="Y285" s="88">
        <f t="shared" si="69"/>
        <v>0</v>
      </c>
    </row>
    <row r="286" spans="2:28" ht="27.95" customHeight="1" x14ac:dyDescent="0.25">
      <c r="B286" s="85">
        <v>5001</v>
      </c>
      <c r="C286" s="85" t="s">
        <v>302</v>
      </c>
      <c r="D286" s="1">
        <v>8150450</v>
      </c>
      <c r="E286" s="85">
        <f t="shared" si="63"/>
        <v>38326.201448321262</v>
      </c>
      <c r="F286" s="86">
        <f t="shared" si="56"/>
        <v>0.99941600719099932</v>
      </c>
      <c r="G286" s="190">
        <f t="shared" si="57"/>
        <v>13.370218538196058</v>
      </c>
      <c r="H286" s="190">
        <f t="shared" si="58"/>
        <v>2843.3106743327739</v>
      </c>
      <c r="I286" s="190">
        <f t="shared" si="59"/>
        <v>0</v>
      </c>
      <c r="J286" s="87">
        <f t="shared" si="60"/>
        <v>0</v>
      </c>
      <c r="K286" s="190">
        <f t="shared" si="64"/>
        <v>-515.46686363177173</v>
      </c>
      <c r="L286" s="87">
        <f t="shared" si="61"/>
        <v>-109619.18321993257</v>
      </c>
      <c r="M286" s="88">
        <f t="shared" si="65"/>
        <v>-106775.87254559979</v>
      </c>
      <c r="N286" s="88">
        <f t="shared" si="66"/>
        <v>8043674.1274544001</v>
      </c>
      <c r="O286" s="88">
        <f t="shared" si="67"/>
        <v>37824.104803227689</v>
      </c>
      <c r="P286" s="89">
        <f t="shared" si="62"/>
        <v>0.98632304714537433</v>
      </c>
      <c r="Q286" s="197">
        <v>13679.094183409616</v>
      </c>
      <c r="R286" s="92">
        <f t="shared" si="68"/>
        <v>-3.1800895833032347E-2</v>
      </c>
      <c r="S286" s="92">
        <f t="shared" si="68"/>
        <v>-4.1653161710100549E-2</v>
      </c>
      <c r="T286" s="91">
        <v>212660</v>
      </c>
      <c r="U286" s="193">
        <v>8418154.8660000004</v>
      </c>
      <c r="V286" s="193">
        <v>39991.994460702343</v>
      </c>
      <c r="W286" s="199"/>
      <c r="X286" s="88">
        <v>0</v>
      </c>
      <c r="Y286" s="88">
        <f t="shared" si="69"/>
        <v>0</v>
      </c>
      <c r="Z286" s="1"/>
      <c r="AA286" s="1"/>
    </row>
    <row r="287" spans="2:28" x14ac:dyDescent="0.25">
      <c r="B287" s="85">
        <v>5006</v>
      </c>
      <c r="C287" s="85" t="s">
        <v>303</v>
      </c>
      <c r="D287" s="1">
        <v>664292</v>
      </c>
      <c r="E287" s="85">
        <f t="shared" si="63"/>
        <v>27730.82863702776</v>
      </c>
      <c r="F287" s="86">
        <f t="shared" si="56"/>
        <v>0.72312498982938067</v>
      </c>
      <c r="G287" s="190">
        <f t="shared" si="57"/>
        <v>6370.5939053142974</v>
      </c>
      <c r="H287" s="190">
        <f t="shared" si="58"/>
        <v>152607.57700180399</v>
      </c>
      <c r="I287" s="190">
        <f t="shared" si="59"/>
        <v>2373.9827979940346</v>
      </c>
      <c r="J287" s="87">
        <f t="shared" si="60"/>
        <v>56868.757925947102</v>
      </c>
      <c r="K287" s="190">
        <f t="shared" si="64"/>
        <v>1858.5159343622629</v>
      </c>
      <c r="L287" s="87">
        <f t="shared" si="61"/>
        <v>44520.749207648012</v>
      </c>
      <c r="M287" s="88">
        <f t="shared" si="65"/>
        <v>197128.326209452</v>
      </c>
      <c r="N287" s="88">
        <f t="shared" si="66"/>
        <v>861420.326209452</v>
      </c>
      <c r="O287" s="88">
        <f t="shared" si="67"/>
        <v>35959.938476704323</v>
      </c>
      <c r="P287" s="89">
        <f t="shared" si="62"/>
        <v>0.93771197700564102</v>
      </c>
      <c r="Q287" s="197">
        <v>8339.7098940210417</v>
      </c>
      <c r="R287" s="92">
        <f t="shared" si="68"/>
        <v>-4.6437894060733197E-2</v>
      </c>
      <c r="S287" s="92">
        <f t="shared" si="68"/>
        <v>-4.4487380882230879E-2</v>
      </c>
      <c r="T287" s="91">
        <v>23955</v>
      </c>
      <c r="U287" s="193">
        <v>696642.61600000004</v>
      </c>
      <c r="V287" s="193">
        <v>29021.938676887188</v>
      </c>
      <c r="W287" s="199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25">
      <c r="B288" s="85">
        <v>5007</v>
      </c>
      <c r="C288" s="85" t="s">
        <v>304</v>
      </c>
      <c r="D288" s="1">
        <v>444101</v>
      </c>
      <c r="E288" s="85">
        <f t="shared" si="63"/>
        <v>29759.498760302889</v>
      </c>
      <c r="F288" s="86">
        <f t="shared" si="56"/>
        <v>0.7760257553081914</v>
      </c>
      <c r="G288" s="190">
        <f t="shared" si="57"/>
        <v>5153.3918313492195</v>
      </c>
      <c r="H288" s="190">
        <f t="shared" si="58"/>
        <v>76904.066299224403</v>
      </c>
      <c r="I288" s="190">
        <f t="shared" si="59"/>
        <v>1663.9482548477395</v>
      </c>
      <c r="J288" s="87">
        <f t="shared" si="60"/>
        <v>24831.099807092814</v>
      </c>
      <c r="K288" s="190">
        <f t="shared" si="64"/>
        <v>1148.4813912159677</v>
      </c>
      <c r="L288" s="87">
        <f t="shared" si="61"/>
        <v>17138.787801115886</v>
      </c>
      <c r="M288" s="88">
        <f t="shared" si="65"/>
        <v>94042.854100340293</v>
      </c>
      <c r="N288" s="88">
        <f t="shared" si="66"/>
        <v>538143.85410034028</v>
      </c>
      <c r="O288" s="88">
        <f t="shared" si="67"/>
        <v>36061.371982868077</v>
      </c>
      <c r="P288" s="89">
        <f t="shared" si="62"/>
        <v>0.94035701527958149</v>
      </c>
      <c r="Q288" s="197">
        <v>4797.1461134826241</v>
      </c>
      <c r="R288" s="92">
        <f t="shared" si="68"/>
        <v>-2.8470926807465782E-2</v>
      </c>
      <c r="S288" s="92">
        <f t="shared" si="68"/>
        <v>-2.3392908466045373E-2</v>
      </c>
      <c r="T288" s="91">
        <v>14923</v>
      </c>
      <c r="U288" s="193">
        <v>457115.50199999998</v>
      </c>
      <c r="V288" s="193">
        <v>30472.33531097927</v>
      </c>
      <c r="W288" s="199"/>
      <c r="X288" s="88">
        <v>0</v>
      </c>
      <c r="Y288" s="88">
        <f t="shared" si="69"/>
        <v>0</v>
      </c>
      <c r="Z288" s="1"/>
      <c r="AA288" s="1"/>
    </row>
    <row r="289" spans="2:25" x14ac:dyDescent="0.25">
      <c r="B289" s="85">
        <v>5014</v>
      </c>
      <c r="C289" s="85" t="s">
        <v>305</v>
      </c>
      <c r="D289" s="1">
        <v>570069</v>
      </c>
      <c r="E289" s="85">
        <f t="shared" si="63"/>
        <v>105744.57429048413</v>
      </c>
      <c r="F289" s="86">
        <f t="shared" si="56"/>
        <v>2.7574561586023467</v>
      </c>
      <c r="G289" s="190">
        <f t="shared" si="57"/>
        <v>-40437.653486759526</v>
      </c>
      <c r="H289" s="190">
        <f t="shared" si="58"/>
        <v>-217999.3899471206</v>
      </c>
      <c r="I289" s="190">
        <f t="shared" si="59"/>
        <v>0</v>
      </c>
      <c r="J289" s="87">
        <f t="shared" si="60"/>
        <v>0</v>
      </c>
      <c r="K289" s="190">
        <f t="shared" si="64"/>
        <v>-515.46686363177173</v>
      </c>
      <c r="L289" s="87">
        <f t="shared" si="61"/>
        <v>-2778.8818618388814</v>
      </c>
      <c r="M289" s="88">
        <f t="shared" si="65"/>
        <v>-220778.27180895949</v>
      </c>
      <c r="N289" s="88">
        <f t="shared" si="66"/>
        <v>349290.72819104051</v>
      </c>
      <c r="O289" s="88">
        <f t="shared" si="67"/>
        <v>64791.453940092833</v>
      </c>
      <c r="P289" s="89">
        <f t="shared" si="62"/>
        <v>1.6895391077099129</v>
      </c>
      <c r="Q289" s="197">
        <v>-43054.146781986492</v>
      </c>
      <c r="R289" s="89">
        <f t="shared" si="68"/>
        <v>0.12854646899348818</v>
      </c>
      <c r="S289" s="89">
        <f t="shared" si="68"/>
        <v>0.10216975686342332</v>
      </c>
      <c r="T289" s="91">
        <v>5391</v>
      </c>
      <c r="U289" s="193">
        <v>505135.60200000001</v>
      </c>
      <c r="V289" s="193">
        <v>95942.184615384613</v>
      </c>
      <c r="W289" s="199"/>
      <c r="X289" s="88">
        <v>0</v>
      </c>
      <c r="Y289" s="88">
        <f t="shared" si="69"/>
        <v>0</v>
      </c>
    </row>
    <row r="290" spans="2:25" x14ac:dyDescent="0.25">
      <c r="B290" s="85">
        <v>5020</v>
      </c>
      <c r="C290" s="85" t="s">
        <v>306</v>
      </c>
      <c r="D290" s="1">
        <v>26303</v>
      </c>
      <c r="E290" s="85">
        <f t="shared" si="63"/>
        <v>29096.238938053099</v>
      </c>
      <c r="F290" s="86">
        <f t="shared" si="56"/>
        <v>0.75873021183574718</v>
      </c>
      <c r="G290" s="190">
        <f t="shared" si="57"/>
        <v>5551.3477246990942</v>
      </c>
      <c r="H290" s="190">
        <f t="shared" si="58"/>
        <v>5018.4183431279807</v>
      </c>
      <c r="I290" s="190">
        <f t="shared" si="59"/>
        <v>1896.0891926351662</v>
      </c>
      <c r="J290" s="87">
        <f t="shared" si="60"/>
        <v>1714.0646301421903</v>
      </c>
      <c r="K290" s="190">
        <f t="shared" si="64"/>
        <v>1380.6223290033945</v>
      </c>
      <c r="L290" s="87">
        <f t="shared" si="61"/>
        <v>1248.0825854190687</v>
      </c>
      <c r="M290" s="88">
        <f t="shared" si="65"/>
        <v>6266.5009285470496</v>
      </c>
      <c r="N290" s="88">
        <f t="shared" si="66"/>
        <v>32569.500928547051</v>
      </c>
      <c r="O290" s="88">
        <f t="shared" si="67"/>
        <v>36028.208991755593</v>
      </c>
      <c r="P290" s="89">
        <f t="shared" si="62"/>
        <v>0.9394922381059595</v>
      </c>
      <c r="Q290" s="197">
        <v>113.15403649321433</v>
      </c>
      <c r="R290" s="89">
        <f t="shared" si="68"/>
        <v>3.8038263567161681E-2</v>
      </c>
      <c r="S290" s="89">
        <f t="shared" si="68"/>
        <v>3.803826356716173E-2</v>
      </c>
      <c r="T290" s="91">
        <v>904</v>
      </c>
      <c r="U290" s="193">
        <v>25339.143</v>
      </c>
      <c r="V290" s="193">
        <v>28030.025442477876</v>
      </c>
      <c r="W290" s="199"/>
      <c r="X290" s="88">
        <v>0</v>
      </c>
      <c r="Y290" s="88">
        <f t="shared" si="69"/>
        <v>0</v>
      </c>
    </row>
    <row r="291" spans="2:25" x14ac:dyDescent="0.25">
      <c r="B291" s="85">
        <v>5021</v>
      </c>
      <c r="C291" s="85" t="s">
        <v>307</v>
      </c>
      <c r="D291" s="1">
        <v>229243</v>
      </c>
      <c r="E291" s="85">
        <f t="shared" si="63"/>
        <v>31593.577728776185</v>
      </c>
      <c r="F291" s="86">
        <f t="shared" si="56"/>
        <v>0.82385225024576514</v>
      </c>
      <c r="G291" s="190">
        <f t="shared" si="57"/>
        <v>4052.9444502652423</v>
      </c>
      <c r="H291" s="190">
        <f t="shared" si="58"/>
        <v>29408.164931124596</v>
      </c>
      <c r="I291" s="190">
        <f t="shared" si="59"/>
        <v>1022.0206158820861</v>
      </c>
      <c r="J291" s="87">
        <f t="shared" si="60"/>
        <v>7415.7815888404166</v>
      </c>
      <c r="K291" s="190">
        <f t="shared" si="64"/>
        <v>506.55375225031435</v>
      </c>
      <c r="L291" s="87">
        <f t="shared" si="61"/>
        <v>3675.554026328281</v>
      </c>
      <c r="M291" s="88">
        <f t="shared" si="65"/>
        <v>33083.718957452875</v>
      </c>
      <c r="N291" s="88">
        <f t="shared" si="66"/>
        <v>262326.71895745286</v>
      </c>
      <c r="O291" s="88">
        <f t="shared" si="67"/>
        <v>36153.075931291736</v>
      </c>
      <c r="P291" s="89">
        <f t="shared" si="62"/>
        <v>0.94274834002646002</v>
      </c>
      <c r="Q291" s="197">
        <v>453.26204512696495</v>
      </c>
      <c r="R291" s="89">
        <f t="shared" si="68"/>
        <v>-3.1126558109123226E-2</v>
      </c>
      <c r="S291" s="89">
        <f t="shared" si="68"/>
        <v>-5.6496728169661642E-2</v>
      </c>
      <c r="T291" s="91">
        <v>7256</v>
      </c>
      <c r="U291" s="193">
        <v>236607.78599999999</v>
      </c>
      <c r="V291" s="193">
        <v>33485.392867251627</v>
      </c>
      <c r="W291" s="199"/>
      <c r="X291" s="88">
        <v>0</v>
      </c>
      <c r="Y291" s="88">
        <f t="shared" si="69"/>
        <v>0</v>
      </c>
    </row>
    <row r="292" spans="2:25" x14ac:dyDescent="0.25">
      <c r="B292" s="85">
        <v>5022</v>
      </c>
      <c r="C292" s="85" t="s">
        <v>308</v>
      </c>
      <c r="D292" s="1">
        <v>70034</v>
      </c>
      <c r="E292" s="85">
        <f t="shared" si="63"/>
        <v>28228.133817009268</v>
      </c>
      <c r="F292" s="86">
        <f t="shared" si="56"/>
        <v>0.73609300488306895</v>
      </c>
      <c r="G292" s="190">
        <f t="shared" si="57"/>
        <v>6072.2107973253924</v>
      </c>
      <c r="H292" s="190">
        <f t="shared" si="58"/>
        <v>15065.154988164299</v>
      </c>
      <c r="I292" s="190">
        <f t="shared" si="59"/>
        <v>2199.9259850005069</v>
      </c>
      <c r="J292" s="87">
        <f t="shared" si="60"/>
        <v>5458.0163687862578</v>
      </c>
      <c r="K292" s="190">
        <f t="shared" si="64"/>
        <v>1684.4591213687352</v>
      </c>
      <c r="L292" s="87">
        <f t="shared" si="61"/>
        <v>4179.1430801158322</v>
      </c>
      <c r="M292" s="88">
        <f t="shared" si="65"/>
        <v>19244.298068280132</v>
      </c>
      <c r="N292" s="88">
        <f t="shared" si="66"/>
        <v>89278.298068280128</v>
      </c>
      <c r="O292" s="88">
        <f t="shared" si="67"/>
        <v>35984.803735703397</v>
      </c>
      <c r="P292" s="89">
        <f t="shared" si="62"/>
        <v>0.93836037775832548</v>
      </c>
      <c r="Q292" s="197">
        <v>260.06323511026494</v>
      </c>
      <c r="R292" s="89">
        <f t="shared" si="68"/>
        <v>-4.4862690590187292E-2</v>
      </c>
      <c r="S292" s="89">
        <f t="shared" si="68"/>
        <v>-5.9491960141808777E-2</v>
      </c>
      <c r="T292" s="91">
        <v>2481</v>
      </c>
      <c r="U292" s="193">
        <v>73323.489000000001</v>
      </c>
      <c r="V292" s="193">
        <v>30013.70814572247</v>
      </c>
      <c r="W292" s="199"/>
      <c r="X292" s="88">
        <v>0</v>
      </c>
      <c r="Y292" s="88">
        <f t="shared" si="69"/>
        <v>0</v>
      </c>
    </row>
    <row r="293" spans="2:25" x14ac:dyDescent="0.25">
      <c r="B293" s="85">
        <v>5025</v>
      </c>
      <c r="C293" s="85" t="s">
        <v>309</v>
      </c>
      <c r="D293" s="1">
        <v>175780</v>
      </c>
      <c r="E293" s="85">
        <f t="shared" si="63"/>
        <v>31400.500178635226</v>
      </c>
      <c r="F293" s="86">
        <f t="shared" si="56"/>
        <v>0.81881744932764422</v>
      </c>
      <c r="G293" s="190">
        <f t="shared" si="57"/>
        <v>4168.7909803498178</v>
      </c>
      <c r="H293" s="190">
        <f t="shared" si="58"/>
        <v>23336.891907998277</v>
      </c>
      <c r="I293" s="190">
        <f t="shared" si="59"/>
        <v>1089.5977584314217</v>
      </c>
      <c r="J293" s="87">
        <f t="shared" si="60"/>
        <v>6099.5682516990983</v>
      </c>
      <c r="K293" s="190">
        <f t="shared" si="64"/>
        <v>574.13089479964992</v>
      </c>
      <c r="L293" s="87">
        <f t="shared" si="61"/>
        <v>3213.9847490884399</v>
      </c>
      <c r="M293" s="88">
        <f t="shared" si="65"/>
        <v>26550.876657086716</v>
      </c>
      <c r="N293" s="88">
        <f t="shared" si="66"/>
        <v>202330.87665708672</v>
      </c>
      <c r="O293" s="88">
        <f t="shared" si="67"/>
        <v>36143.4220537847</v>
      </c>
      <c r="P293" s="89">
        <f t="shared" si="62"/>
        <v>0.94249659998055435</v>
      </c>
      <c r="Q293" s="197">
        <v>-985.23507047672319</v>
      </c>
      <c r="R293" s="89">
        <f t="shared" si="68"/>
        <v>-4.0414259791292921E-2</v>
      </c>
      <c r="S293" s="89">
        <f t="shared" si="68"/>
        <v>-4.4871071017699882E-2</v>
      </c>
      <c r="T293" s="91">
        <v>5598</v>
      </c>
      <c r="U293" s="193">
        <v>183183.21400000001</v>
      </c>
      <c r="V293" s="193">
        <v>32875.666547020817</v>
      </c>
      <c r="W293" s="199"/>
      <c r="X293" s="88">
        <v>0</v>
      </c>
      <c r="Y293" s="88">
        <f t="shared" si="69"/>
        <v>0</v>
      </c>
    </row>
    <row r="294" spans="2:25" x14ac:dyDescent="0.25">
      <c r="B294" s="85">
        <v>5026</v>
      </c>
      <c r="C294" s="85" t="s">
        <v>310</v>
      </c>
      <c r="D294" s="1">
        <v>52000</v>
      </c>
      <c r="E294" s="85">
        <f t="shared" si="63"/>
        <v>26039.058587881824</v>
      </c>
      <c r="F294" s="86">
        <f t="shared" si="56"/>
        <v>0.67900942387947583</v>
      </c>
      <c r="G294" s="190">
        <f t="shared" si="57"/>
        <v>7385.6559348018591</v>
      </c>
      <c r="H294" s="190">
        <f t="shared" si="58"/>
        <v>14749.154901799311</v>
      </c>
      <c r="I294" s="190">
        <f t="shared" si="59"/>
        <v>2966.1023151951122</v>
      </c>
      <c r="J294" s="87">
        <f t="shared" si="60"/>
        <v>5923.306323444639</v>
      </c>
      <c r="K294" s="190">
        <f t="shared" si="64"/>
        <v>2450.6354515633402</v>
      </c>
      <c r="L294" s="87">
        <f t="shared" si="61"/>
        <v>4893.9189967719904</v>
      </c>
      <c r="M294" s="88">
        <f t="shared" si="65"/>
        <v>19643.073898571303</v>
      </c>
      <c r="N294" s="88">
        <f t="shared" si="66"/>
        <v>71643.073898571311</v>
      </c>
      <c r="O294" s="88">
        <f t="shared" si="67"/>
        <v>35875.349974247023</v>
      </c>
      <c r="P294" s="89">
        <f t="shared" si="62"/>
        <v>0.93550619870814578</v>
      </c>
      <c r="Q294" s="197">
        <v>796.92987928866569</v>
      </c>
      <c r="R294" s="89">
        <f t="shared" si="68"/>
        <v>-4.6546272475402641E-2</v>
      </c>
      <c r="S294" s="89">
        <f t="shared" si="68"/>
        <v>-6.7553765720811856E-2</v>
      </c>
      <c r="T294" s="91">
        <v>1997</v>
      </c>
      <c r="U294" s="193">
        <v>54538.567000000003</v>
      </c>
      <c r="V294" s="193">
        <v>27925.533538146443</v>
      </c>
      <c r="W294" s="199"/>
      <c r="X294" s="88">
        <v>0</v>
      </c>
      <c r="Y294" s="88">
        <f t="shared" si="69"/>
        <v>0</v>
      </c>
    </row>
    <row r="295" spans="2:25" x14ac:dyDescent="0.25">
      <c r="B295" s="85">
        <v>5027</v>
      </c>
      <c r="C295" s="85" t="s">
        <v>311</v>
      </c>
      <c r="D295" s="1">
        <v>160014</v>
      </c>
      <c r="E295" s="85">
        <f t="shared" si="63"/>
        <v>26090.657100929398</v>
      </c>
      <c r="F295" s="86">
        <f t="shared" si="56"/>
        <v>0.68035493629495836</v>
      </c>
      <c r="G295" s="190">
        <f t="shared" si="57"/>
        <v>7354.6968269733143</v>
      </c>
      <c r="H295" s="190">
        <f t="shared" si="58"/>
        <v>45106.355639827336</v>
      </c>
      <c r="I295" s="190">
        <f t="shared" si="59"/>
        <v>2948.042835628461</v>
      </c>
      <c r="J295" s="87">
        <f t="shared" si="60"/>
        <v>18080.346710909351</v>
      </c>
      <c r="K295" s="190">
        <f t="shared" si="64"/>
        <v>2432.5759719966891</v>
      </c>
      <c r="L295" s="87">
        <f t="shared" si="61"/>
        <v>14918.988436255693</v>
      </c>
      <c r="M295" s="88">
        <f t="shared" si="65"/>
        <v>60025.344076083027</v>
      </c>
      <c r="N295" s="88">
        <f t="shared" si="66"/>
        <v>220039.34407608304</v>
      </c>
      <c r="O295" s="88">
        <f t="shared" si="67"/>
        <v>35877.929899899405</v>
      </c>
      <c r="P295" s="89">
        <f t="shared" si="62"/>
        <v>0.93557347432891991</v>
      </c>
      <c r="Q295" s="197">
        <v>1454.0240108549697</v>
      </c>
      <c r="R295" s="89">
        <f t="shared" si="68"/>
        <v>-6.658122432105236E-2</v>
      </c>
      <c r="S295" s="89">
        <f t="shared" si="68"/>
        <v>-6.855977382110548E-2</v>
      </c>
      <c r="T295" s="91">
        <v>6133</v>
      </c>
      <c r="U295" s="193">
        <v>171427.878</v>
      </c>
      <c r="V295" s="193">
        <v>28011.091176470585</v>
      </c>
      <c r="W295" s="199"/>
      <c r="X295" s="88">
        <v>0</v>
      </c>
      <c r="Y295" s="88">
        <f t="shared" si="69"/>
        <v>0</v>
      </c>
    </row>
    <row r="296" spans="2:25" x14ac:dyDescent="0.25">
      <c r="B296" s="85">
        <v>5028</v>
      </c>
      <c r="C296" s="85" t="s">
        <v>312</v>
      </c>
      <c r="D296" s="1">
        <v>512583</v>
      </c>
      <c r="E296" s="85">
        <f t="shared" si="63"/>
        <v>29560.726643598617</v>
      </c>
      <c r="F296" s="86">
        <f t="shared" si="56"/>
        <v>0.77084245960680675</v>
      </c>
      <c r="G296" s="190">
        <f t="shared" si="57"/>
        <v>5272.6551013717835</v>
      </c>
      <c r="H296" s="190">
        <f t="shared" si="58"/>
        <v>91427.839457786729</v>
      </c>
      <c r="I296" s="190">
        <f t="shared" si="59"/>
        <v>1733.5184956942348</v>
      </c>
      <c r="J296" s="87">
        <f t="shared" si="60"/>
        <v>30059.210715338031</v>
      </c>
      <c r="K296" s="190">
        <f t="shared" si="64"/>
        <v>1218.0516320624631</v>
      </c>
      <c r="L296" s="87">
        <f t="shared" si="61"/>
        <v>21121.01529996311</v>
      </c>
      <c r="M296" s="88">
        <f t="shared" si="65"/>
        <v>112548.85475774984</v>
      </c>
      <c r="N296" s="88">
        <f t="shared" si="66"/>
        <v>625131.85475774982</v>
      </c>
      <c r="O296" s="88">
        <f t="shared" si="67"/>
        <v>36051.433377032867</v>
      </c>
      <c r="P296" s="89">
        <f t="shared" si="62"/>
        <v>0.94009785049451233</v>
      </c>
      <c r="Q296" s="197">
        <v>5953.3966734428977</v>
      </c>
      <c r="R296" s="89">
        <f t="shared" si="68"/>
        <v>-3.1593695744730026E-2</v>
      </c>
      <c r="S296" s="89">
        <f t="shared" si="68"/>
        <v>-4.3712736576528986E-2</v>
      </c>
      <c r="T296" s="91">
        <v>17340</v>
      </c>
      <c r="U296" s="193">
        <v>529305.72400000005</v>
      </c>
      <c r="V296" s="193">
        <v>30911.97360275653</v>
      </c>
      <c r="W296" s="199"/>
      <c r="X296" s="88">
        <v>0</v>
      </c>
      <c r="Y296" s="88">
        <f t="shared" si="69"/>
        <v>0</v>
      </c>
    </row>
    <row r="297" spans="2:25" x14ac:dyDescent="0.25">
      <c r="B297" s="85">
        <v>5029</v>
      </c>
      <c r="C297" s="85" t="s">
        <v>313</v>
      </c>
      <c r="D297" s="1">
        <v>239700</v>
      </c>
      <c r="E297" s="85">
        <f t="shared" si="63"/>
        <v>28397.109347233742</v>
      </c>
      <c r="F297" s="86">
        <f t="shared" si="56"/>
        <v>0.74049930770850381</v>
      </c>
      <c r="G297" s="190">
        <f t="shared" si="57"/>
        <v>5970.8254791907084</v>
      </c>
      <c r="H297" s="190">
        <f t="shared" si="58"/>
        <v>50399.737869848774</v>
      </c>
      <c r="I297" s="190">
        <f t="shared" si="59"/>
        <v>2140.7845494219414</v>
      </c>
      <c r="J297" s="87">
        <f t="shared" si="60"/>
        <v>18070.362381670609</v>
      </c>
      <c r="K297" s="190">
        <f t="shared" si="64"/>
        <v>1625.3176857901697</v>
      </c>
      <c r="L297" s="87">
        <f t="shared" si="61"/>
        <v>13719.306585754823</v>
      </c>
      <c r="M297" s="88">
        <f t="shared" si="65"/>
        <v>64119.044455603595</v>
      </c>
      <c r="N297" s="88">
        <f t="shared" si="66"/>
        <v>303819.04445560358</v>
      </c>
      <c r="O297" s="88">
        <f t="shared" si="67"/>
        <v>35993.252512214618</v>
      </c>
      <c r="P297" s="89">
        <f t="shared" si="62"/>
        <v>0.93858069289959711</v>
      </c>
      <c r="Q297" s="197">
        <v>3676.3186084504632</v>
      </c>
      <c r="R297" s="89">
        <f t="shared" si="68"/>
        <v>-6.2990559330839718E-2</v>
      </c>
      <c r="S297" s="89">
        <f t="shared" si="68"/>
        <v>-7.1982120128636376E-2</v>
      </c>
      <c r="T297" s="91">
        <v>8441</v>
      </c>
      <c r="U297" s="193">
        <v>255813.85800000001</v>
      </c>
      <c r="V297" s="193">
        <v>30599.743779904307</v>
      </c>
      <c r="W297" s="199"/>
      <c r="X297" s="88">
        <v>0</v>
      </c>
      <c r="Y297" s="88">
        <f t="shared" si="69"/>
        <v>0</v>
      </c>
    </row>
    <row r="298" spans="2:25" x14ac:dyDescent="0.25">
      <c r="B298" s="85">
        <v>5031</v>
      </c>
      <c r="C298" s="85" t="s">
        <v>314</v>
      </c>
      <c r="D298" s="1">
        <v>513878</v>
      </c>
      <c r="E298" s="85">
        <f t="shared" si="63"/>
        <v>35048.288091665534</v>
      </c>
      <c r="F298" s="86">
        <f t="shared" si="56"/>
        <v>0.91393925877792626</v>
      </c>
      <c r="G298" s="190">
        <f t="shared" si="57"/>
        <v>1980.1182325316331</v>
      </c>
      <c r="H298" s="190">
        <f t="shared" si="58"/>
        <v>29032.493525378806</v>
      </c>
      <c r="I298" s="190">
        <f t="shared" si="59"/>
        <v>0</v>
      </c>
      <c r="J298" s="87">
        <f t="shared" si="60"/>
        <v>0</v>
      </c>
      <c r="K298" s="190">
        <f t="shared" si="64"/>
        <v>-515.46686363177173</v>
      </c>
      <c r="L298" s="87">
        <f t="shared" si="61"/>
        <v>-7557.7751545690371</v>
      </c>
      <c r="M298" s="88">
        <f t="shared" si="65"/>
        <v>21474.718370809769</v>
      </c>
      <c r="N298" s="88">
        <f t="shared" si="66"/>
        <v>535352.7183708098</v>
      </c>
      <c r="O298" s="88">
        <f t="shared" si="67"/>
        <v>36512.939460565394</v>
      </c>
      <c r="P298" s="89">
        <f t="shared" si="62"/>
        <v>0.95213234778014511</v>
      </c>
      <c r="Q298" s="197">
        <v>2661.6426790047408</v>
      </c>
      <c r="R298" s="89">
        <f t="shared" si="68"/>
        <v>-2.7810906479994315E-2</v>
      </c>
      <c r="S298" s="89">
        <f t="shared" si="68"/>
        <v>-4.3525598552306387E-2</v>
      </c>
      <c r="T298" s="91">
        <v>14662</v>
      </c>
      <c r="U298" s="193">
        <v>528578.24</v>
      </c>
      <c r="V298" s="193">
        <v>36643.205545927209</v>
      </c>
      <c r="W298" s="199"/>
      <c r="X298" s="88">
        <v>0</v>
      </c>
      <c r="Y298" s="88">
        <f t="shared" si="69"/>
        <v>0</v>
      </c>
    </row>
    <row r="299" spans="2:25" x14ac:dyDescent="0.25">
      <c r="B299" s="85">
        <v>5032</v>
      </c>
      <c r="C299" s="85" t="s">
        <v>315</v>
      </c>
      <c r="D299" s="1">
        <v>122620</v>
      </c>
      <c r="E299" s="85">
        <f t="shared" si="63"/>
        <v>29589.76833976834</v>
      </c>
      <c r="F299" s="86">
        <f t="shared" si="56"/>
        <v>0.77159976753013781</v>
      </c>
      <c r="G299" s="190">
        <f t="shared" si="57"/>
        <v>5255.2300836699496</v>
      </c>
      <c r="H299" s="190">
        <f t="shared" si="58"/>
        <v>21777.673466728269</v>
      </c>
      <c r="I299" s="190">
        <f t="shared" si="59"/>
        <v>1723.3539020348319</v>
      </c>
      <c r="J299" s="87">
        <f t="shared" si="60"/>
        <v>7141.5785700323431</v>
      </c>
      <c r="K299" s="190">
        <f t="shared" si="64"/>
        <v>1207.8870384030602</v>
      </c>
      <c r="L299" s="87">
        <f t="shared" si="61"/>
        <v>5005.4838871422808</v>
      </c>
      <c r="M299" s="88">
        <f t="shared" si="65"/>
        <v>26783.157353870549</v>
      </c>
      <c r="N299" s="88">
        <f t="shared" si="66"/>
        <v>149403.15735387054</v>
      </c>
      <c r="O299" s="88">
        <f t="shared" si="67"/>
        <v>36052.885461841346</v>
      </c>
      <c r="P299" s="89">
        <f t="shared" si="62"/>
        <v>0.94013571589067879</v>
      </c>
      <c r="Q299" s="197">
        <v>1287.9707159600475</v>
      </c>
      <c r="R299" s="89">
        <f t="shared" si="68"/>
        <v>-1.4298357160445179E-2</v>
      </c>
      <c r="S299" s="89">
        <f t="shared" si="68"/>
        <v>-2.7142924900149863E-2</v>
      </c>
      <c r="T299" s="91">
        <v>4144</v>
      </c>
      <c r="U299" s="193">
        <v>124398.697</v>
      </c>
      <c r="V299" s="193">
        <v>30415.329339853302</v>
      </c>
      <c r="W299" s="199"/>
      <c r="X299" s="88">
        <v>0</v>
      </c>
      <c r="Y299" s="88">
        <f t="shared" si="69"/>
        <v>0</v>
      </c>
    </row>
    <row r="300" spans="2:25" x14ac:dyDescent="0.25">
      <c r="B300" s="85">
        <v>5033</v>
      </c>
      <c r="C300" s="85" t="s">
        <v>316</v>
      </c>
      <c r="D300" s="1">
        <v>38048</v>
      </c>
      <c r="E300" s="85">
        <f t="shared" si="63"/>
        <v>50528.552456839308</v>
      </c>
      <c r="F300" s="86">
        <f t="shared" si="56"/>
        <v>1.3176115095477907</v>
      </c>
      <c r="G300" s="190">
        <f t="shared" si="57"/>
        <v>-7308.0403865726312</v>
      </c>
      <c r="H300" s="190">
        <f t="shared" si="58"/>
        <v>-5502.9544110891911</v>
      </c>
      <c r="I300" s="190">
        <f t="shared" si="59"/>
        <v>0</v>
      </c>
      <c r="J300" s="87">
        <f t="shared" si="60"/>
        <v>0</v>
      </c>
      <c r="K300" s="190">
        <f t="shared" si="64"/>
        <v>-515.46686363177173</v>
      </c>
      <c r="L300" s="87">
        <f t="shared" si="61"/>
        <v>-388.1465483147241</v>
      </c>
      <c r="M300" s="88">
        <f t="shared" si="65"/>
        <v>-5891.1009594039151</v>
      </c>
      <c r="N300" s="88">
        <f t="shared" si="66"/>
        <v>32156.899040596087</v>
      </c>
      <c r="O300" s="88">
        <f t="shared" si="67"/>
        <v>42705.04520663491</v>
      </c>
      <c r="P300" s="89">
        <f t="shared" si="62"/>
        <v>1.1136012480880908</v>
      </c>
      <c r="Q300" s="197">
        <v>37.003760557262467</v>
      </c>
      <c r="R300" s="89">
        <f t="shared" si="68"/>
        <v>4.8031682024190801E-2</v>
      </c>
      <c r="S300" s="89">
        <f t="shared" si="68"/>
        <v>4.3856256996205857E-2</v>
      </c>
      <c r="T300" s="91">
        <v>753</v>
      </c>
      <c r="U300" s="193">
        <v>36304.245999999999</v>
      </c>
      <c r="V300" s="193">
        <v>48405.661333333337</v>
      </c>
      <c r="W300" s="199"/>
      <c r="X300" s="88">
        <v>0</v>
      </c>
      <c r="Y300" s="88">
        <f t="shared" si="69"/>
        <v>0</v>
      </c>
    </row>
    <row r="301" spans="2:25" x14ac:dyDescent="0.25">
      <c r="B301" s="85">
        <v>5034</v>
      </c>
      <c r="C301" s="85" t="s">
        <v>317</v>
      </c>
      <c r="D301" s="1">
        <v>68558</v>
      </c>
      <c r="E301" s="85">
        <f t="shared" si="63"/>
        <v>28259.686727122837</v>
      </c>
      <c r="F301" s="86">
        <f t="shared" si="56"/>
        <v>0.73691579666125961</v>
      </c>
      <c r="G301" s="190">
        <f t="shared" si="57"/>
        <v>6053.279051257251</v>
      </c>
      <c r="H301" s="190">
        <f t="shared" si="58"/>
        <v>14685.254978350091</v>
      </c>
      <c r="I301" s="190">
        <f t="shared" si="59"/>
        <v>2188.8824664607578</v>
      </c>
      <c r="J301" s="87">
        <f t="shared" si="60"/>
        <v>5310.228863633798</v>
      </c>
      <c r="K301" s="190">
        <f t="shared" si="64"/>
        <v>1673.415602828986</v>
      </c>
      <c r="L301" s="87">
        <f t="shared" si="61"/>
        <v>4059.7062524631201</v>
      </c>
      <c r="M301" s="88">
        <f t="shared" si="65"/>
        <v>18744.961230813213</v>
      </c>
      <c r="N301" s="88">
        <f t="shared" si="66"/>
        <v>87302.961230813205</v>
      </c>
      <c r="O301" s="88">
        <f t="shared" si="67"/>
        <v>35986.381381209074</v>
      </c>
      <c r="P301" s="89">
        <f t="shared" si="62"/>
        <v>0.93840151734723487</v>
      </c>
      <c r="Q301" s="197">
        <v>1134.2492174032559</v>
      </c>
      <c r="R301" s="89">
        <f t="shared" si="68"/>
        <v>-1.2971041674899972E-2</v>
      </c>
      <c r="S301" s="89">
        <f t="shared" si="68"/>
        <v>-2.3956112521881741E-2</v>
      </c>
      <c r="T301" s="91">
        <v>2426</v>
      </c>
      <c r="U301" s="193">
        <v>69458.955000000002</v>
      </c>
      <c r="V301" s="193">
        <v>28953.295122967906</v>
      </c>
      <c r="W301" s="199"/>
      <c r="X301" s="88">
        <v>0</v>
      </c>
      <c r="Y301" s="88">
        <f t="shared" si="69"/>
        <v>0</v>
      </c>
    </row>
    <row r="302" spans="2:25" x14ac:dyDescent="0.25">
      <c r="B302" s="85">
        <v>5035</v>
      </c>
      <c r="C302" s="85" t="s">
        <v>318</v>
      </c>
      <c r="D302" s="1">
        <v>741892</v>
      </c>
      <c r="E302" s="85">
        <f t="shared" si="63"/>
        <v>30230.715944745527</v>
      </c>
      <c r="F302" s="86">
        <f t="shared" si="56"/>
        <v>0.7883134848300033</v>
      </c>
      <c r="G302" s="190">
        <f t="shared" si="57"/>
        <v>4870.6615206836368</v>
      </c>
      <c r="H302" s="190">
        <f t="shared" si="58"/>
        <v>119530.90437909713</v>
      </c>
      <c r="I302" s="190">
        <f t="shared" si="59"/>
        <v>1499.0222402928164</v>
      </c>
      <c r="J302" s="87">
        <f t="shared" si="60"/>
        <v>36787.504799026006</v>
      </c>
      <c r="K302" s="190">
        <f t="shared" si="64"/>
        <v>983.55537666104465</v>
      </c>
      <c r="L302" s="87">
        <f t="shared" si="61"/>
        <v>24137.432498638696</v>
      </c>
      <c r="M302" s="88">
        <f t="shared" si="65"/>
        <v>143668.33687773583</v>
      </c>
      <c r="N302" s="88">
        <f t="shared" si="66"/>
        <v>885560.3368777358</v>
      </c>
      <c r="O302" s="88">
        <f t="shared" si="67"/>
        <v>36084.932842090209</v>
      </c>
      <c r="P302" s="89">
        <f t="shared" si="62"/>
        <v>0.94097140175567218</v>
      </c>
      <c r="Q302" s="197">
        <v>9107.6947008628922</v>
      </c>
      <c r="R302" s="89">
        <f t="shared" si="68"/>
        <v>-2.4685372913011972E-2</v>
      </c>
      <c r="S302" s="89">
        <f t="shared" si="68"/>
        <v>-3.4779905135826635E-2</v>
      </c>
      <c r="T302" s="91">
        <v>24541</v>
      </c>
      <c r="U302" s="193">
        <v>760669.40800000005</v>
      </c>
      <c r="V302" s="193">
        <v>31320.02338699716</v>
      </c>
      <c r="W302" s="199"/>
      <c r="X302" s="88">
        <v>0</v>
      </c>
      <c r="Y302" s="88">
        <f t="shared" si="69"/>
        <v>0</v>
      </c>
    </row>
    <row r="303" spans="2:25" x14ac:dyDescent="0.25">
      <c r="B303" s="85">
        <v>5036</v>
      </c>
      <c r="C303" s="85" t="s">
        <v>319</v>
      </c>
      <c r="D303" s="1">
        <v>74463</v>
      </c>
      <c r="E303" s="85">
        <f t="shared" si="63"/>
        <v>28152.362948960301</v>
      </c>
      <c r="F303" s="86">
        <f t="shared" si="56"/>
        <v>0.73411716027689256</v>
      </c>
      <c r="G303" s="190">
        <f t="shared" si="57"/>
        <v>6117.6733181547725</v>
      </c>
      <c r="H303" s="190">
        <f t="shared" si="58"/>
        <v>16181.245926519374</v>
      </c>
      <c r="I303" s="190">
        <f t="shared" si="59"/>
        <v>2226.4457888176453</v>
      </c>
      <c r="J303" s="87">
        <f t="shared" si="60"/>
        <v>5888.9491114226721</v>
      </c>
      <c r="K303" s="190">
        <f t="shared" si="64"/>
        <v>1710.9789251858735</v>
      </c>
      <c r="L303" s="87">
        <f t="shared" si="61"/>
        <v>4525.5392571166358</v>
      </c>
      <c r="M303" s="88">
        <f t="shared" si="65"/>
        <v>20706.78518363601</v>
      </c>
      <c r="N303" s="88">
        <f t="shared" si="66"/>
        <v>95169.785183636006</v>
      </c>
      <c r="O303" s="88">
        <f t="shared" si="67"/>
        <v>35981.015192300947</v>
      </c>
      <c r="P303" s="89">
        <f t="shared" si="62"/>
        <v>0.93826158552801653</v>
      </c>
      <c r="Q303" s="197">
        <v>-301.71678481796334</v>
      </c>
      <c r="R303" s="89">
        <f t="shared" si="68"/>
        <v>-5.7970806393461249E-2</v>
      </c>
      <c r="S303" s="89">
        <f t="shared" si="68"/>
        <v>-7.1148530462815593E-2</v>
      </c>
      <c r="T303" s="91">
        <v>2645</v>
      </c>
      <c r="U303" s="193">
        <v>79045.320999999996</v>
      </c>
      <c r="V303" s="193">
        <v>30308.788726993866</v>
      </c>
      <c r="W303" s="199"/>
      <c r="X303" s="88">
        <v>0</v>
      </c>
      <c r="Y303" s="88">
        <f t="shared" si="69"/>
        <v>0</v>
      </c>
    </row>
    <row r="304" spans="2:25" x14ac:dyDescent="0.25">
      <c r="B304" s="85">
        <v>5037</v>
      </c>
      <c r="C304" s="85" t="s">
        <v>320</v>
      </c>
      <c r="D304" s="1">
        <v>600715</v>
      </c>
      <c r="E304" s="85">
        <f t="shared" si="63"/>
        <v>29527.87062524577</v>
      </c>
      <c r="F304" s="86">
        <f t="shared" si="56"/>
        <v>0.769985687230899</v>
      </c>
      <c r="G304" s="190">
        <f t="shared" si="57"/>
        <v>5292.3687123834907</v>
      </c>
      <c r="H304" s="190">
        <f t="shared" si="58"/>
        <v>107667.94908472973</v>
      </c>
      <c r="I304" s="190">
        <f t="shared" si="59"/>
        <v>1745.0181021177311</v>
      </c>
      <c r="J304" s="87">
        <f t="shared" si="60"/>
        <v>35500.648269483121</v>
      </c>
      <c r="K304" s="190">
        <f t="shared" si="64"/>
        <v>1229.5512384859594</v>
      </c>
      <c r="L304" s="87">
        <f t="shared" si="61"/>
        <v>25013.990395758356</v>
      </c>
      <c r="M304" s="88">
        <f t="shared" si="65"/>
        <v>132681.93948048807</v>
      </c>
      <c r="N304" s="88">
        <f t="shared" si="66"/>
        <v>733396.93948048807</v>
      </c>
      <c r="O304" s="88">
        <f t="shared" si="67"/>
        <v>36049.790576115221</v>
      </c>
      <c r="P304" s="89">
        <f t="shared" si="62"/>
        <v>0.94005501187571694</v>
      </c>
      <c r="Q304" s="197">
        <v>1879.1041132942773</v>
      </c>
      <c r="R304" s="89">
        <f t="shared" si="68"/>
        <v>-3.8829322515612358E-2</v>
      </c>
      <c r="S304" s="89">
        <f t="shared" si="68"/>
        <v>-4.7002863962957976E-2</v>
      </c>
      <c r="T304" s="91">
        <v>20344</v>
      </c>
      <c r="U304" s="193">
        <v>624982.65300000005</v>
      </c>
      <c r="V304" s="193">
        <v>30984.217589608845</v>
      </c>
      <c r="W304" s="199"/>
      <c r="X304" s="88">
        <v>0</v>
      </c>
      <c r="Y304" s="88">
        <f t="shared" si="69"/>
        <v>0</v>
      </c>
    </row>
    <row r="305" spans="2:27" x14ac:dyDescent="0.25">
      <c r="B305" s="85">
        <v>5038</v>
      </c>
      <c r="C305" s="85" t="s">
        <v>321</v>
      </c>
      <c r="D305" s="1">
        <v>416023</v>
      </c>
      <c r="E305" s="85">
        <f t="shared" si="63"/>
        <v>27731.169177443007</v>
      </c>
      <c r="F305" s="86">
        <f t="shared" si="56"/>
        <v>0.72313386995653206</v>
      </c>
      <c r="G305" s="190">
        <f t="shared" si="57"/>
        <v>6370.3895810651493</v>
      </c>
      <c r="H305" s="190">
        <f t="shared" si="58"/>
        <v>95568.584495139381</v>
      </c>
      <c r="I305" s="190">
        <f t="shared" si="59"/>
        <v>2373.8636088486983</v>
      </c>
      <c r="J305" s="87">
        <f t="shared" si="60"/>
        <v>35612.701859948174</v>
      </c>
      <c r="K305" s="190">
        <f t="shared" si="64"/>
        <v>1858.3967452169265</v>
      </c>
      <c r="L305" s="87">
        <f t="shared" si="61"/>
        <v>27879.667971744333</v>
      </c>
      <c r="M305" s="88">
        <f t="shared" si="65"/>
        <v>123448.25246688371</v>
      </c>
      <c r="N305" s="88">
        <f t="shared" si="66"/>
        <v>539471.25246688374</v>
      </c>
      <c r="O305" s="88">
        <f t="shared" si="67"/>
        <v>35959.955503725083</v>
      </c>
      <c r="P305" s="89">
        <f t="shared" si="62"/>
        <v>0.93771242101199859</v>
      </c>
      <c r="Q305" s="197">
        <v>4496.9898843708797</v>
      </c>
      <c r="R305" s="89">
        <f t="shared" si="68"/>
        <v>-4.4452962430325982E-2</v>
      </c>
      <c r="S305" s="89">
        <f t="shared" si="68"/>
        <v>-4.7446610661613466E-2</v>
      </c>
      <c r="T305" s="91">
        <v>15002</v>
      </c>
      <c r="U305" s="193">
        <v>435376.788</v>
      </c>
      <c r="V305" s="193">
        <v>29112.456569709128</v>
      </c>
      <c r="W305" s="199"/>
      <c r="X305" s="88">
        <v>0</v>
      </c>
      <c r="Y305" s="88">
        <f t="shared" si="69"/>
        <v>0</v>
      </c>
    </row>
    <row r="306" spans="2:27" x14ac:dyDescent="0.25">
      <c r="B306" s="85">
        <v>5041</v>
      </c>
      <c r="C306" s="85" t="s">
        <v>322</v>
      </c>
      <c r="D306" s="1">
        <v>57502</v>
      </c>
      <c r="E306" s="85">
        <f t="shared" si="63"/>
        <v>28452.251360712518</v>
      </c>
      <c r="F306" s="86">
        <f t="shared" si="56"/>
        <v>0.74193722247325666</v>
      </c>
      <c r="G306" s="190">
        <f t="shared" si="57"/>
        <v>5937.740271103442</v>
      </c>
      <c r="H306" s="190">
        <f t="shared" si="58"/>
        <v>12000.173087900055</v>
      </c>
      <c r="I306" s="190">
        <f t="shared" si="59"/>
        <v>2121.4848447043692</v>
      </c>
      <c r="J306" s="87">
        <f t="shared" si="60"/>
        <v>4287.5208711475298</v>
      </c>
      <c r="K306" s="190">
        <f t="shared" si="64"/>
        <v>1606.0179810725974</v>
      </c>
      <c r="L306" s="87">
        <f t="shared" si="61"/>
        <v>3245.7623397477196</v>
      </c>
      <c r="M306" s="88">
        <f t="shared" si="65"/>
        <v>15245.935427647775</v>
      </c>
      <c r="N306" s="88">
        <f t="shared" si="66"/>
        <v>72747.935427647782</v>
      </c>
      <c r="O306" s="88">
        <f t="shared" si="67"/>
        <v>35996.009612888563</v>
      </c>
      <c r="P306" s="89">
        <f t="shared" si="62"/>
        <v>0.93865258863783496</v>
      </c>
      <c r="Q306" s="197">
        <v>139.75963246989886</v>
      </c>
      <c r="R306" s="89">
        <f t="shared" si="68"/>
        <v>-3.3328594846902732E-2</v>
      </c>
      <c r="S306" s="89">
        <f t="shared" si="68"/>
        <v>-2.7588833905865036E-2</v>
      </c>
      <c r="T306" s="91">
        <v>2021</v>
      </c>
      <c r="U306" s="193">
        <v>59484.536</v>
      </c>
      <c r="V306" s="193">
        <v>29259.486473192326</v>
      </c>
      <c r="W306" s="199"/>
      <c r="X306" s="88">
        <v>0</v>
      </c>
      <c r="Y306" s="88">
        <f t="shared" si="69"/>
        <v>0</v>
      </c>
    </row>
    <row r="307" spans="2:27" x14ac:dyDescent="0.25">
      <c r="B307" s="85">
        <v>5042</v>
      </c>
      <c r="C307" s="85" t="s">
        <v>323</v>
      </c>
      <c r="D307" s="1">
        <v>39625</v>
      </c>
      <c r="E307" s="85">
        <f t="shared" si="63"/>
        <v>30598.455598455599</v>
      </c>
      <c r="F307" s="86">
        <f t="shared" si="56"/>
        <v>0.79790287492106904</v>
      </c>
      <c r="G307" s="190">
        <f t="shared" si="57"/>
        <v>4650.0177284575939</v>
      </c>
      <c r="H307" s="190">
        <f t="shared" si="58"/>
        <v>6021.7729583525843</v>
      </c>
      <c r="I307" s="190">
        <f t="shared" si="59"/>
        <v>1370.313361494291</v>
      </c>
      <c r="J307" s="87">
        <f t="shared" si="60"/>
        <v>1774.5558031351068</v>
      </c>
      <c r="K307" s="190">
        <f t="shared" si="64"/>
        <v>854.8464978625193</v>
      </c>
      <c r="L307" s="87">
        <f t="shared" si="61"/>
        <v>1107.0262147319625</v>
      </c>
      <c r="M307" s="88">
        <f t="shared" si="65"/>
        <v>7128.799173084547</v>
      </c>
      <c r="N307" s="88">
        <f t="shared" si="66"/>
        <v>46753.799173084546</v>
      </c>
      <c r="O307" s="88">
        <f t="shared" si="67"/>
        <v>36103.31982477571</v>
      </c>
      <c r="P307" s="89">
        <f t="shared" si="62"/>
        <v>0.94145087126022531</v>
      </c>
      <c r="Q307" s="197">
        <v>116.18459873751726</v>
      </c>
      <c r="R307" s="89">
        <f t="shared" si="68"/>
        <v>1.9547865192846871E-2</v>
      </c>
      <c r="S307" s="89">
        <f t="shared" si="68"/>
        <v>3.0570004276012794E-2</v>
      </c>
      <c r="T307" s="91">
        <v>1295</v>
      </c>
      <c r="U307" s="193">
        <v>38865.267</v>
      </c>
      <c r="V307" s="193">
        <v>29690.807486631016</v>
      </c>
      <c r="W307" s="199"/>
      <c r="X307" s="88">
        <v>0</v>
      </c>
      <c r="Y307" s="88">
        <f t="shared" si="69"/>
        <v>0</v>
      </c>
    </row>
    <row r="308" spans="2:27" x14ac:dyDescent="0.25">
      <c r="B308" s="85">
        <v>5043</v>
      </c>
      <c r="C308" s="85" t="s">
        <v>324</v>
      </c>
      <c r="D308" s="1">
        <v>13560</v>
      </c>
      <c r="E308" s="85">
        <f t="shared" si="63"/>
        <v>31608.391608391608</v>
      </c>
      <c r="F308" s="86">
        <f t="shared" si="56"/>
        <v>0.82423854546566111</v>
      </c>
      <c r="G308" s="190">
        <f t="shared" si="57"/>
        <v>4044.0561224959883</v>
      </c>
      <c r="H308" s="190">
        <f t="shared" si="58"/>
        <v>1734.900076550779</v>
      </c>
      <c r="I308" s="190">
        <f t="shared" si="59"/>
        <v>1016.8357580166879</v>
      </c>
      <c r="J308" s="87">
        <f t="shared" si="60"/>
        <v>436.22254018915908</v>
      </c>
      <c r="K308" s="190">
        <f t="shared" si="64"/>
        <v>501.36889438491619</v>
      </c>
      <c r="L308" s="87">
        <f t="shared" si="61"/>
        <v>215.08725569112906</v>
      </c>
      <c r="M308" s="88">
        <f t="shared" si="65"/>
        <v>1949.987332241908</v>
      </c>
      <c r="N308" s="88">
        <f t="shared" si="66"/>
        <v>15509.987332241908</v>
      </c>
      <c r="O308" s="88">
        <f t="shared" si="67"/>
        <v>36153.816625272513</v>
      </c>
      <c r="P308" s="89">
        <f t="shared" si="62"/>
        <v>0.94276765478745506</v>
      </c>
      <c r="Q308" s="197">
        <v>144.46933811459098</v>
      </c>
      <c r="R308" s="89">
        <f t="shared" si="68"/>
        <v>-4.0755579003752526E-2</v>
      </c>
      <c r="S308" s="89">
        <f t="shared" si="68"/>
        <v>-1.3923567227633644E-2</v>
      </c>
      <c r="T308" s="91">
        <v>429</v>
      </c>
      <c r="U308" s="193">
        <v>14136.126</v>
      </c>
      <c r="V308" s="193">
        <v>32054.707482993195</v>
      </c>
      <c r="W308" s="199"/>
      <c r="X308" s="88">
        <v>0</v>
      </c>
      <c r="Y308" s="88">
        <f t="shared" si="69"/>
        <v>0</v>
      </c>
    </row>
    <row r="309" spans="2:27" x14ac:dyDescent="0.25">
      <c r="B309" s="85">
        <v>5044</v>
      </c>
      <c r="C309" s="85" t="s">
        <v>325</v>
      </c>
      <c r="D309" s="1">
        <v>33049</v>
      </c>
      <c r="E309" s="85">
        <f t="shared" si="63"/>
        <v>40600.737100737097</v>
      </c>
      <c r="F309" s="86">
        <f t="shared" si="56"/>
        <v>1.0587281031996836</v>
      </c>
      <c r="G309" s="190">
        <f t="shared" si="57"/>
        <v>-1351.3511729113045</v>
      </c>
      <c r="H309" s="190">
        <f t="shared" si="58"/>
        <v>-1099.9998547498019</v>
      </c>
      <c r="I309" s="190">
        <f t="shared" si="59"/>
        <v>0</v>
      </c>
      <c r="J309" s="87">
        <f t="shared" si="60"/>
        <v>0</v>
      </c>
      <c r="K309" s="190">
        <f t="shared" si="64"/>
        <v>-515.46686363177173</v>
      </c>
      <c r="L309" s="87">
        <f t="shared" si="61"/>
        <v>-419.59002699626222</v>
      </c>
      <c r="M309" s="88">
        <f t="shared" si="65"/>
        <v>-1519.5898817460641</v>
      </c>
      <c r="N309" s="88">
        <f t="shared" si="66"/>
        <v>31529.410118253934</v>
      </c>
      <c r="O309" s="88">
        <f t="shared" si="67"/>
        <v>38733.919064194022</v>
      </c>
      <c r="P309" s="89">
        <f t="shared" si="62"/>
        <v>1.0100478855488482</v>
      </c>
      <c r="Q309" s="197">
        <v>36.379098397891767</v>
      </c>
      <c r="R309" s="89">
        <f t="shared" si="68"/>
        <v>1.5164903093204306E-2</v>
      </c>
      <c r="S309" s="89">
        <f t="shared" si="68"/>
        <v>2.0153428415529546E-2</v>
      </c>
      <c r="T309" s="91">
        <v>814</v>
      </c>
      <c r="U309" s="193">
        <v>32555.302</v>
      </c>
      <c r="V309" s="193">
        <v>39798.657701711491</v>
      </c>
      <c r="W309" s="199"/>
      <c r="X309" s="88">
        <v>0</v>
      </c>
      <c r="Y309" s="88">
        <f t="shared" si="69"/>
        <v>0</v>
      </c>
    </row>
    <row r="310" spans="2:27" x14ac:dyDescent="0.25">
      <c r="B310" s="85">
        <v>5045</v>
      </c>
      <c r="C310" s="85" t="s">
        <v>326</v>
      </c>
      <c r="D310" s="1">
        <v>65996</v>
      </c>
      <c r="E310" s="85">
        <f t="shared" si="63"/>
        <v>28743.90243902439</v>
      </c>
      <c r="F310" s="86">
        <f t="shared" si="56"/>
        <v>0.74954248323911754</v>
      </c>
      <c r="G310" s="190">
        <f t="shared" si="57"/>
        <v>5762.749624116319</v>
      </c>
      <c r="H310" s="190">
        <f t="shared" si="58"/>
        <v>13231.273136971067</v>
      </c>
      <c r="I310" s="190">
        <f t="shared" si="59"/>
        <v>2019.4069672952141</v>
      </c>
      <c r="J310" s="87">
        <f t="shared" si="60"/>
        <v>4636.5583969098116</v>
      </c>
      <c r="K310" s="190">
        <f t="shared" si="64"/>
        <v>1503.9401036634424</v>
      </c>
      <c r="L310" s="87">
        <f t="shared" si="61"/>
        <v>3453.0464780112638</v>
      </c>
      <c r="M310" s="88">
        <f t="shared" si="65"/>
        <v>16684.319614982331</v>
      </c>
      <c r="N310" s="88">
        <f t="shared" si="66"/>
        <v>82680.319614982334</v>
      </c>
      <c r="O310" s="88">
        <f t="shared" si="67"/>
        <v>36010.592166804148</v>
      </c>
      <c r="P310" s="89">
        <f t="shared" si="62"/>
        <v>0.93903285167612771</v>
      </c>
      <c r="Q310" s="197">
        <v>895.02972100489933</v>
      </c>
      <c r="R310" s="89">
        <f t="shared" si="68"/>
        <v>-1.7370663996929298E-2</v>
      </c>
      <c r="S310" s="89">
        <f t="shared" si="68"/>
        <v>-2.1222434042237472E-2</v>
      </c>
      <c r="T310" s="91">
        <v>2296</v>
      </c>
      <c r="U310" s="193">
        <v>67162.66</v>
      </c>
      <c r="V310" s="193">
        <v>29367.144731088763</v>
      </c>
      <c r="W310" s="199"/>
      <c r="X310" s="88">
        <v>0</v>
      </c>
      <c r="Y310" s="88">
        <f t="shared" si="69"/>
        <v>0</v>
      </c>
    </row>
    <row r="311" spans="2:27" x14ac:dyDescent="0.25">
      <c r="B311" s="85">
        <v>5046</v>
      </c>
      <c r="C311" s="85" t="s">
        <v>327</v>
      </c>
      <c r="D311" s="1">
        <v>29868</v>
      </c>
      <c r="E311" s="85">
        <f t="shared" si="63"/>
        <v>24562.5</v>
      </c>
      <c r="F311" s="86">
        <f t="shared" si="56"/>
        <v>0.6405058354068679</v>
      </c>
      <c r="G311" s="190">
        <f t="shared" si="57"/>
        <v>8271.5910875309528</v>
      </c>
      <c r="H311" s="190">
        <f t="shared" si="58"/>
        <v>10058.254762437638</v>
      </c>
      <c r="I311" s="190">
        <f t="shared" si="59"/>
        <v>3482.8978209537509</v>
      </c>
      <c r="J311" s="87">
        <f t="shared" si="60"/>
        <v>4235.2037502797612</v>
      </c>
      <c r="K311" s="190">
        <f t="shared" si="64"/>
        <v>2967.4309573219789</v>
      </c>
      <c r="L311" s="87">
        <f t="shared" si="61"/>
        <v>3608.3960441035265</v>
      </c>
      <c r="M311" s="88">
        <f t="shared" si="65"/>
        <v>13666.650806541165</v>
      </c>
      <c r="N311" s="88">
        <f t="shared" si="66"/>
        <v>43534.650806541162</v>
      </c>
      <c r="O311" s="88">
        <f t="shared" si="67"/>
        <v>35801.522044852929</v>
      </c>
      <c r="P311" s="89">
        <f t="shared" si="62"/>
        <v>0.93358101928451531</v>
      </c>
      <c r="Q311" s="197">
        <v>325.1408278492836</v>
      </c>
      <c r="R311" s="89">
        <f t="shared" si="68"/>
        <v>-1.4225087120019752E-2</v>
      </c>
      <c r="S311" s="89">
        <f t="shared" si="68"/>
        <v>-3.2870500768242959E-2</v>
      </c>
      <c r="T311" s="91">
        <v>1216</v>
      </c>
      <c r="U311" s="193">
        <v>30299.006000000001</v>
      </c>
      <c r="V311" s="193">
        <v>25397.322715842412</v>
      </c>
      <c r="W311" s="199"/>
      <c r="X311" s="88">
        <v>0</v>
      </c>
      <c r="Y311" s="88">
        <f t="shared" si="69"/>
        <v>0</v>
      </c>
    </row>
    <row r="312" spans="2:27" x14ac:dyDescent="0.25">
      <c r="B312" s="85">
        <v>5047</v>
      </c>
      <c r="C312" s="85" t="s">
        <v>328</v>
      </c>
      <c r="D312" s="1">
        <v>110413</v>
      </c>
      <c r="E312" s="85">
        <f t="shared" si="63"/>
        <v>28508.391427833722</v>
      </c>
      <c r="F312" s="86">
        <f t="shared" si="56"/>
        <v>0.74340116305712489</v>
      </c>
      <c r="G312" s="190">
        <f t="shared" si="57"/>
        <v>5904.0562308307208</v>
      </c>
      <c r="H312" s="190">
        <f t="shared" si="58"/>
        <v>22866.40978200738</v>
      </c>
      <c r="I312" s="190">
        <f t="shared" si="59"/>
        <v>2101.8358212119483</v>
      </c>
      <c r="J312" s="87">
        <f t="shared" si="60"/>
        <v>8140.410135553876</v>
      </c>
      <c r="K312" s="190">
        <f t="shared" si="64"/>
        <v>1586.3689575801766</v>
      </c>
      <c r="L312" s="87">
        <f t="shared" si="61"/>
        <v>6144.0069727080245</v>
      </c>
      <c r="M312" s="88">
        <f t="shared" si="65"/>
        <v>29010.416754715407</v>
      </c>
      <c r="N312" s="88">
        <f t="shared" si="66"/>
        <v>139423.41675471541</v>
      </c>
      <c r="O312" s="88">
        <f t="shared" si="67"/>
        <v>35998.816616244614</v>
      </c>
      <c r="P312" s="89">
        <f t="shared" si="62"/>
        <v>0.93872578566702813</v>
      </c>
      <c r="Q312" s="197">
        <v>600.18891962193447</v>
      </c>
      <c r="R312" s="89">
        <f t="shared" si="68"/>
        <v>-3.0839769926682359E-2</v>
      </c>
      <c r="S312" s="89">
        <f t="shared" si="68"/>
        <v>-4.4852931012173095E-2</v>
      </c>
      <c r="T312" s="91">
        <v>3873</v>
      </c>
      <c r="U312" s="193">
        <v>113926.466</v>
      </c>
      <c r="V312" s="193">
        <v>29847.12234739324</v>
      </c>
      <c r="W312" s="199"/>
      <c r="X312" s="88">
        <v>0</v>
      </c>
      <c r="Y312" s="88">
        <f t="shared" si="69"/>
        <v>0</v>
      </c>
    </row>
    <row r="313" spans="2:27" x14ac:dyDescent="0.25">
      <c r="B313" s="85">
        <v>5049</v>
      </c>
      <c r="C313" s="85" t="s">
        <v>329</v>
      </c>
      <c r="D313" s="1">
        <v>40204</v>
      </c>
      <c r="E313" s="85">
        <f t="shared" si="63"/>
        <v>36285.198555956675</v>
      </c>
      <c r="F313" s="86">
        <f t="shared" si="56"/>
        <v>0.94619364535316464</v>
      </c>
      <c r="G313" s="190">
        <f t="shared" si="57"/>
        <v>1237.9719539569487</v>
      </c>
      <c r="H313" s="190">
        <f t="shared" si="58"/>
        <v>1371.672924984299</v>
      </c>
      <c r="I313" s="190">
        <f t="shared" si="59"/>
        <v>0</v>
      </c>
      <c r="J313" s="87">
        <f t="shared" si="60"/>
        <v>0</v>
      </c>
      <c r="K313" s="190">
        <f t="shared" si="64"/>
        <v>-515.46686363177173</v>
      </c>
      <c r="L313" s="87">
        <f t="shared" si="61"/>
        <v>-571.13728490400308</v>
      </c>
      <c r="M313" s="88">
        <f t="shared" si="65"/>
        <v>800.53564008029593</v>
      </c>
      <c r="N313" s="88">
        <f t="shared" si="66"/>
        <v>41004.535640080299</v>
      </c>
      <c r="O313" s="88">
        <f t="shared" si="67"/>
        <v>37007.703646281858</v>
      </c>
      <c r="P313" s="89">
        <f t="shared" si="62"/>
        <v>0.96503410241024057</v>
      </c>
      <c r="Q313" s="197">
        <v>-485.42501102596884</v>
      </c>
      <c r="R313" s="89">
        <f t="shared" si="68"/>
        <v>-0.14895676184271311</v>
      </c>
      <c r="S313" s="89">
        <f t="shared" si="68"/>
        <v>-0.15433338879858055</v>
      </c>
      <c r="T313" s="91">
        <v>1108</v>
      </c>
      <c r="U313" s="193">
        <v>47240.843000000001</v>
      </c>
      <c r="V313" s="193">
        <v>42907.214350590373</v>
      </c>
      <c r="W313" s="199"/>
      <c r="X313" s="88">
        <v>0</v>
      </c>
      <c r="Y313" s="88">
        <f t="shared" si="69"/>
        <v>0</v>
      </c>
    </row>
    <row r="314" spans="2:27" x14ac:dyDescent="0.25">
      <c r="B314" s="85">
        <v>5052</v>
      </c>
      <c r="C314" s="85" t="s">
        <v>330</v>
      </c>
      <c r="D314" s="1">
        <v>16274</v>
      </c>
      <c r="E314" s="85">
        <f t="shared" si="63"/>
        <v>27962.199312714776</v>
      </c>
      <c r="F314" s="86">
        <f t="shared" si="56"/>
        <v>0.72915834424849768</v>
      </c>
      <c r="G314" s="190">
        <f t="shared" si="57"/>
        <v>6231.7714999020873</v>
      </c>
      <c r="H314" s="190">
        <f t="shared" si="58"/>
        <v>3626.8910129430151</v>
      </c>
      <c r="I314" s="190">
        <f t="shared" si="59"/>
        <v>2293.0030615035789</v>
      </c>
      <c r="J314" s="87">
        <f t="shared" si="60"/>
        <v>1334.5277817950828</v>
      </c>
      <c r="K314" s="190">
        <f t="shared" si="64"/>
        <v>1777.5361978718072</v>
      </c>
      <c r="L314" s="87">
        <f t="shared" si="61"/>
        <v>1034.5260671613919</v>
      </c>
      <c r="M314" s="88">
        <f t="shared" si="65"/>
        <v>4661.4170801044074</v>
      </c>
      <c r="N314" s="88">
        <f t="shared" si="66"/>
        <v>20935.417080104409</v>
      </c>
      <c r="O314" s="88">
        <f t="shared" si="67"/>
        <v>35971.507010488676</v>
      </c>
      <c r="P314" s="89">
        <f t="shared" si="62"/>
        <v>0.93801364472659698</v>
      </c>
      <c r="Q314" s="197">
        <v>-109.85348535502999</v>
      </c>
      <c r="R314" s="89">
        <f t="shared" si="68"/>
        <v>-9.7673940480745639E-2</v>
      </c>
      <c r="S314" s="89">
        <f t="shared" si="68"/>
        <v>-0.11627860150176123</v>
      </c>
      <c r="T314" s="91">
        <v>582</v>
      </c>
      <c r="U314" s="193">
        <v>18035.609</v>
      </c>
      <c r="V314" s="193">
        <v>31641.419298245615</v>
      </c>
      <c r="W314" s="199"/>
      <c r="X314" s="88">
        <v>0</v>
      </c>
      <c r="Y314" s="88">
        <f t="shared" si="69"/>
        <v>0</v>
      </c>
    </row>
    <row r="315" spans="2:27" x14ac:dyDescent="0.25">
      <c r="B315" s="85">
        <v>5053</v>
      </c>
      <c r="C315" s="85" t="s">
        <v>331</v>
      </c>
      <c r="D315" s="1">
        <v>203819</v>
      </c>
      <c r="E315" s="85">
        <f t="shared" si="63"/>
        <v>29793.743604736152</v>
      </c>
      <c r="F315" s="86">
        <f t="shared" si="56"/>
        <v>0.77691874350939671</v>
      </c>
      <c r="G315" s="190">
        <f t="shared" si="57"/>
        <v>5132.8449246892624</v>
      </c>
      <c r="H315" s="190">
        <f t="shared" si="58"/>
        <v>35113.792129799243</v>
      </c>
      <c r="I315" s="190">
        <f t="shared" si="59"/>
        <v>1651.9625592960977</v>
      </c>
      <c r="J315" s="87">
        <f t="shared" si="60"/>
        <v>11301.075868144604</v>
      </c>
      <c r="K315" s="190">
        <f t="shared" si="64"/>
        <v>1136.4956956643259</v>
      </c>
      <c r="L315" s="87">
        <f t="shared" si="61"/>
        <v>7774.767054039653</v>
      </c>
      <c r="M315" s="88">
        <f t="shared" si="65"/>
        <v>42888.559183838894</v>
      </c>
      <c r="N315" s="88">
        <f t="shared" si="66"/>
        <v>246707.55918383889</v>
      </c>
      <c r="O315" s="88">
        <f t="shared" si="67"/>
        <v>36063.08422508974</v>
      </c>
      <c r="P315" s="89">
        <f t="shared" si="62"/>
        <v>0.94040166468964181</v>
      </c>
      <c r="Q315" s="197">
        <v>1373.4017297014288</v>
      </c>
      <c r="R315" s="89">
        <f t="shared" si="68"/>
        <v>-5.8651608479339486E-2</v>
      </c>
      <c r="S315" s="89">
        <f t="shared" si="68"/>
        <v>-6.5118992546211299E-2</v>
      </c>
      <c r="T315" s="91">
        <v>6841</v>
      </c>
      <c r="U315" s="193">
        <v>216518.13699999999</v>
      </c>
      <c r="V315" s="193">
        <v>31869.022225493078</v>
      </c>
      <c r="W315" s="199"/>
      <c r="X315" s="88">
        <v>0</v>
      </c>
      <c r="Y315" s="88">
        <f t="shared" si="69"/>
        <v>0</v>
      </c>
    </row>
    <row r="316" spans="2:27" x14ac:dyDescent="0.25">
      <c r="B316" s="85">
        <v>5054</v>
      </c>
      <c r="C316" s="85" t="s">
        <v>332</v>
      </c>
      <c r="D316" s="1">
        <v>265108</v>
      </c>
      <c r="E316" s="85">
        <f t="shared" si="63"/>
        <v>26571.915405432494</v>
      </c>
      <c r="F316" s="86">
        <f t="shared" si="56"/>
        <v>0.69290450382156388</v>
      </c>
      <c r="G316" s="190">
        <f t="shared" si="57"/>
        <v>7065.9418442714568</v>
      </c>
      <c r="H316" s="190">
        <f t="shared" si="58"/>
        <v>70496.901780296321</v>
      </c>
      <c r="I316" s="190">
        <f t="shared" si="59"/>
        <v>2779.6024290523778</v>
      </c>
      <c r="J316" s="87">
        <f t="shared" si="60"/>
        <v>27732.093434655573</v>
      </c>
      <c r="K316" s="190">
        <f t="shared" si="64"/>
        <v>2264.1355654206063</v>
      </c>
      <c r="L316" s="87">
        <f t="shared" si="61"/>
        <v>22589.280536201386</v>
      </c>
      <c r="M316" s="88">
        <f t="shared" si="65"/>
        <v>93086.18231649771</v>
      </c>
      <c r="N316" s="88">
        <f t="shared" si="66"/>
        <v>358194.18231649772</v>
      </c>
      <c r="O316" s="88">
        <f t="shared" si="67"/>
        <v>35901.992815124555</v>
      </c>
      <c r="P316" s="89">
        <f t="shared" si="62"/>
        <v>0.93620095270525006</v>
      </c>
      <c r="Q316" s="197">
        <v>3569.4228120495973</v>
      </c>
      <c r="R316" s="92">
        <f t="shared" si="68"/>
        <v>-4.5683336796571626E-2</v>
      </c>
      <c r="S316" s="92">
        <f t="shared" si="68"/>
        <v>-5.3144166678286336E-2</v>
      </c>
      <c r="T316" s="91">
        <v>9977</v>
      </c>
      <c r="U316" s="193">
        <v>277798.77500000002</v>
      </c>
      <c r="V316" s="193">
        <v>28063.317001717347</v>
      </c>
      <c r="W316" s="199"/>
      <c r="X316" s="88">
        <v>0</v>
      </c>
      <c r="Y316" s="88">
        <f t="shared" si="69"/>
        <v>0</v>
      </c>
      <c r="Z316" s="1"/>
    </row>
    <row r="317" spans="2:27" x14ac:dyDescent="0.25">
      <c r="B317" s="85">
        <v>5055</v>
      </c>
      <c r="C317" s="85" t="s">
        <v>333</v>
      </c>
      <c r="D317" s="1">
        <v>191035</v>
      </c>
      <c r="E317" s="85">
        <f t="shared" si="63"/>
        <v>32488.945578231294</v>
      </c>
      <c r="F317" s="86">
        <f t="shared" si="56"/>
        <v>0.84720037573835327</v>
      </c>
      <c r="G317" s="190">
        <f t="shared" si="57"/>
        <v>3515.7237405921769</v>
      </c>
      <c r="H317" s="190">
        <f t="shared" si="58"/>
        <v>20672.455594682</v>
      </c>
      <c r="I317" s="190">
        <f t="shared" si="59"/>
        <v>708.64186857279776</v>
      </c>
      <c r="J317" s="87">
        <f t="shared" si="60"/>
        <v>4166.8141872080505</v>
      </c>
      <c r="K317" s="190">
        <f t="shared" si="64"/>
        <v>193.17500494102603</v>
      </c>
      <c r="L317" s="87">
        <f t="shared" si="61"/>
        <v>1135.8690290532331</v>
      </c>
      <c r="M317" s="88">
        <f t="shared" si="65"/>
        <v>21808.324623735232</v>
      </c>
      <c r="N317" s="88">
        <f t="shared" si="66"/>
        <v>212843.32462373524</v>
      </c>
      <c r="O317" s="88">
        <f t="shared" si="67"/>
        <v>36197.844323764497</v>
      </c>
      <c r="P317" s="89">
        <f t="shared" si="62"/>
        <v>0.94391574630108965</v>
      </c>
      <c r="Q317" s="197">
        <v>288.08952940278687</v>
      </c>
      <c r="R317" s="92">
        <f t="shared" si="68"/>
        <v>-2.385327836450599E-2</v>
      </c>
      <c r="S317" s="92">
        <f t="shared" si="68"/>
        <v>-2.3189232975638255E-2</v>
      </c>
      <c r="T317" s="91">
        <v>5880</v>
      </c>
      <c r="U317" s="193">
        <v>195703.16200000001</v>
      </c>
      <c r="V317" s="193">
        <v>33260.224677090417</v>
      </c>
      <c r="W317" s="199"/>
      <c r="X317" s="88">
        <v>0</v>
      </c>
      <c r="Y317" s="88">
        <f t="shared" si="69"/>
        <v>0</v>
      </c>
      <c r="Z317" s="1"/>
      <c r="AA317" s="1"/>
    </row>
    <row r="318" spans="2:27" x14ac:dyDescent="0.25">
      <c r="B318" s="85">
        <v>5056</v>
      </c>
      <c r="C318" s="85" t="s">
        <v>334</v>
      </c>
      <c r="D318" s="1">
        <v>165582</v>
      </c>
      <c r="E318" s="85">
        <f t="shared" si="63"/>
        <v>31354.288960424165</v>
      </c>
      <c r="F318" s="86">
        <f t="shared" si="56"/>
        <v>0.81761241910167193</v>
      </c>
      <c r="G318" s="190">
        <f t="shared" si="57"/>
        <v>4196.517711276455</v>
      </c>
      <c r="H318" s="190">
        <f t="shared" si="58"/>
        <v>22161.810033250957</v>
      </c>
      <c r="I318" s="190">
        <f t="shared" si="59"/>
        <v>1105.7716848052933</v>
      </c>
      <c r="J318" s="87">
        <f t="shared" si="60"/>
        <v>5839.580267456754</v>
      </c>
      <c r="K318" s="190">
        <f t="shared" si="64"/>
        <v>590.30482117352153</v>
      </c>
      <c r="L318" s="87">
        <f t="shared" si="61"/>
        <v>3117.3997606173671</v>
      </c>
      <c r="M318" s="88">
        <f t="shared" si="65"/>
        <v>25279.209793868322</v>
      </c>
      <c r="N318" s="88">
        <f t="shared" si="66"/>
        <v>190861.20979386833</v>
      </c>
      <c r="O318" s="88">
        <f t="shared" si="67"/>
        <v>36141.111492874137</v>
      </c>
      <c r="P318" s="89">
        <f t="shared" si="62"/>
        <v>0.9424363484692555</v>
      </c>
      <c r="Q318" s="197">
        <v>1975.0177729210918</v>
      </c>
      <c r="R318" s="92">
        <f t="shared" si="68"/>
        <v>-3.5954868444507515E-2</v>
      </c>
      <c r="S318" s="92">
        <f t="shared" si="68"/>
        <v>-5.8773584870267064E-2</v>
      </c>
      <c r="T318" s="91">
        <v>5281</v>
      </c>
      <c r="U318" s="193">
        <v>171757.519</v>
      </c>
      <c r="V318" s="193">
        <v>33312.164274631497</v>
      </c>
      <c r="W318" s="199"/>
      <c r="X318" s="88">
        <v>0</v>
      </c>
      <c r="Y318" s="88">
        <f t="shared" si="69"/>
        <v>0</v>
      </c>
      <c r="Z318" s="1"/>
      <c r="AA318" s="1"/>
    </row>
    <row r="319" spans="2:27" x14ac:dyDescent="0.25">
      <c r="B319" s="85">
        <v>5057</v>
      </c>
      <c r="C319" s="85" t="s">
        <v>335</v>
      </c>
      <c r="D319" s="1">
        <v>316864</v>
      </c>
      <c r="E319" s="85">
        <f t="shared" si="63"/>
        <v>30258.212375859435</v>
      </c>
      <c r="F319" s="86">
        <f t="shared" si="56"/>
        <v>0.78903049753560417</v>
      </c>
      <c r="G319" s="190">
        <f t="shared" si="57"/>
        <v>4854.1636620152922</v>
      </c>
      <c r="H319" s="190">
        <f t="shared" si="58"/>
        <v>50832.801868624141</v>
      </c>
      <c r="I319" s="190">
        <f t="shared" si="59"/>
        <v>1489.3984894029484</v>
      </c>
      <c r="J319" s="87">
        <f t="shared" si="60"/>
        <v>15596.980981027677</v>
      </c>
      <c r="K319" s="190">
        <f t="shared" si="64"/>
        <v>973.93162577117664</v>
      </c>
      <c r="L319" s="87">
        <f t="shared" si="61"/>
        <v>10199.011985075762</v>
      </c>
      <c r="M319" s="88">
        <f t="shared" si="65"/>
        <v>61031.813853699903</v>
      </c>
      <c r="N319" s="88">
        <f t="shared" si="66"/>
        <v>377895.81385369989</v>
      </c>
      <c r="O319" s="88">
        <f t="shared" si="67"/>
        <v>36086.307663645901</v>
      </c>
      <c r="P319" s="89">
        <f t="shared" si="62"/>
        <v>0.94100725239095206</v>
      </c>
      <c r="Q319" s="197">
        <v>1139.548971412587</v>
      </c>
      <c r="R319" s="92">
        <f t="shared" si="68"/>
        <v>-9.8709212228925182E-4</v>
      </c>
      <c r="S319" s="92">
        <f t="shared" si="68"/>
        <v>-1.0622338846472694E-2</v>
      </c>
      <c r="T319" s="91">
        <v>10472</v>
      </c>
      <c r="U319" s="193">
        <v>317177.08299999998</v>
      </c>
      <c r="V319" s="193">
        <v>30583.076173946582</v>
      </c>
      <c r="W319" s="199"/>
      <c r="X319" s="88">
        <v>0</v>
      </c>
      <c r="Y319" s="88">
        <f t="shared" si="69"/>
        <v>0</v>
      </c>
      <c r="Z319" s="1"/>
      <c r="AA319" s="1"/>
    </row>
    <row r="320" spans="2:27" x14ac:dyDescent="0.25">
      <c r="B320" s="85">
        <v>5058</v>
      </c>
      <c r="C320" s="85" t="s">
        <v>336</v>
      </c>
      <c r="D320" s="1">
        <v>128766</v>
      </c>
      <c r="E320" s="85">
        <f t="shared" si="63"/>
        <v>30283.63123236124</v>
      </c>
      <c r="F320" s="86">
        <f t="shared" si="56"/>
        <v>0.78969333421423116</v>
      </c>
      <c r="G320" s="190">
        <f t="shared" si="57"/>
        <v>4838.9123481142096</v>
      </c>
      <c r="H320" s="190">
        <f t="shared" si="58"/>
        <v>20575.05530418162</v>
      </c>
      <c r="I320" s="190">
        <f t="shared" si="59"/>
        <v>1480.5018896273168</v>
      </c>
      <c r="J320" s="87">
        <f t="shared" si="60"/>
        <v>6295.0940346953512</v>
      </c>
      <c r="K320" s="190">
        <f t="shared" si="64"/>
        <v>965.03502599554508</v>
      </c>
      <c r="L320" s="87">
        <f t="shared" si="61"/>
        <v>4103.3289305330572</v>
      </c>
      <c r="M320" s="88">
        <f t="shared" si="65"/>
        <v>24678.384234714678</v>
      </c>
      <c r="N320" s="88">
        <f t="shared" si="66"/>
        <v>153444.38423471467</v>
      </c>
      <c r="O320" s="88">
        <f t="shared" si="67"/>
        <v>36087.578606470997</v>
      </c>
      <c r="P320" s="89">
        <f t="shared" si="62"/>
        <v>0.94104039422488361</v>
      </c>
      <c r="Q320" s="197">
        <v>315.25460527562973</v>
      </c>
      <c r="R320" s="92">
        <f t="shared" si="68"/>
        <v>-8.8271324947892596E-2</v>
      </c>
      <c r="S320" s="92">
        <f t="shared" si="68"/>
        <v>-8.8271324947892818E-2</v>
      </c>
      <c r="T320" s="91">
        <v>4252</v>
      </c>
      <c r="U320" s="193">
        <v>141232.807</v>
      </c>
      <c r="V320" s="193">
        <v>33215.617826904992</v>
      </c>
      <c r="W320" s="199"/>
      <c r="X320" s="88">
        <v>0</v>
      </c>
      <c r="Y320" s="88">
        <f t="shared" si="69"/>
        <v>0</v>
      </c>
      <c r="Z320" s="1"/>
      <c r="AA320" s="1"/>
    </row>
    <row r="321" spans="2:27" x14ac:dyDescent="0.25">
      <c r="B321" s="85">
        <v>5059</v>
      </c>
      <c r="C321" s="85" t="s">
        <v>337</v>
      </c>
      <c r="D321" s="1">
        <v>545315</v>
      </c>
      <c r="E321" s="85">
        <f t="shared" si="63"/>
        <v>29176.832530765114</v>
      </c>
      <c r="F321" s="86">
        <f t="shared" si="56"/>
        <v>0.76083181657583676</v>
      </c>
      <c r="G321" s="190">
        <f t="shared" si="57"/>
        <v>5502.9915690718854</v>
      </c>
      <c r="H321" s="190">
        <f t="shared" si="58"/>
        <v>102850.91242595353</v>
      </c>
      <c r="I321" s="190">
        <f t="shared" si="59"/>
        <v>1867.8814351859608</v>
      </c>
      <c r="J321" s="87">
        <f t="shared" si="60"/>
        <v>34910.704023625607</v>
      </c>
      <c r="K321" s="190">
        <f t="shared" si="64"/>
        <v>1352.414571554189</v>
      </c>
      <c r="L321" s="87">
        <f t="shared" si="61"/>
        <v>25276.628342347794</v>
      </c>
      <c r="M321" s="88">
        <f t="shared" si="65"/>
        <v>128127.54076830132</v>
      </c>
      <c r="N321" s="88">
        <f t="shared" si="66"/>
        <v>673442.54076830135</v>
      </c>
      <c r="O321" s="88">
        <f t="shared" si="67"/>
        <v>36032.238671391191</v>
      </c>
      <c r="P321" s="89">
        <f t="shared" si="62"/>
        <v>0.93959731834296389</v>
      </c>
      <c r="Q321" s="197">
        <v>6290.7452898874762</v>
      </c>
      <c r="R321" s="92">
        <f t="shared" si="68"/>
        <v>-2.2745943667181311E-2</v>
      </c>
      <c r="S321" s="92">
        <f t="shared" si="68"/>
        <v>-3.2576000520609334E-2</v>
      </c>
      <c r="T321" s="91">
        <v>18690</v>
      </c>
      <c r="U321" s="193">
        <v>558007.40500000003</v>
      </c>
      <c r="V321" s="193">
        <v>30159.301967354881</v>
      </c>
      <c r="W321" s="199"/>
      <c r="X321" s="88">
        <v>0</v>
      </c>
      <c r="Y321" s="88">
        <f t="shared" si="69"/>
        <v>0</v>
      </c>
      <c r="Z321" s="1"/>
      <c r="AA321" s="1"/>
    </row>
    <row r="322" spans="2:27" x14ac:dyDescent="0.25">
      <c r="B322" s="85">
        <v>5060</v>
      </c>
      <c r="C322" s="85" t="s">
        <v>338</v>
      </c>
      <c r="D322" s="1">
        <v>421697</v>
      </c>
      <c r="E322" s="85">
        <f t="shared" si="63"/>
        <v>42638.725985844292</v>
      </c>
      <c r="F322" s="86">
        <f t="shared" si="56"/>
        <v>1.1118718700558872</v>
      </c>
      <c r="G322" s="190">
        <f t="shared" si="57"/>
        <v>-2574.1445039756218</v>
      </c>
      <c r="H322" s="190">
        <f t="shared" si="58"/>
        <v>-25458.2891443189</v>
      </c>
      <c r="I322" s="190">
        <f t="shared" si="59"/>
        <v>0</v>
      </c>
      <c r="J322" s="87">
        <f t="shared" si="60"/>
        <v>0</v>
      </c>
      <c r="K322" s="190">
        <f t="shared" si="64"/>
        <v>-515.46686363177173</v>
      </c>
      <c r="L322" s="87">
        <f t="shared" si="61"/>
        <v>-5097.9672813182224</v>
      </c>
      <c r="M322" s="88">
        <f t="shared" si="65"/>
        <v>-30556.256425637122</v>
      </c>
      <c r="N322" s="88">
        <f t="shared" si="66"/>
        <v>391140.74357436289</v>
      </c>
      <c r="O322" s="88">
        <f t="shared" si="67"/>
        <v>39549.11461823689</v>
      </c>
      <c r="P322" s="89">
        <f t="shared" si="62"/>
        <v>1.0313053922913291</v>
      </c>
      <c r="Q322" s="197">
        <v>-2214.300143544071</v>
      </c>
      <c r="R322" s="92">
        <f t="shared" si="68"/>
        <v>1.3357341494308702E-2</v>
      </c>
      <c r="S322" s="92">
        <f t="shared" si="68"/>
        <v>-2.8317848915456532E-3</v>
      </c>
      <c r="T322" s="91">
        <v>9890</v>
      </c>
      <c r="U322" s="193">
        <v>416138.49599999998</v>
      </c>
      <c r="V322" s="193">
        <v>42759.81257706535</v>
      </c>
      <c r="W322" s="199"/>
      <c r="X322" s="88">
        <v>0</v>
      </c>
      <c r="Y322" s="88">
        <f t="shared" si="69"/>
        <v>0</v>
      </c>
      <c r="Z322" s="1"/>
      <c r="AA322" s="1"/>
    </row>
    <row r="323" spans="2:27" x14ac:dyDescent="0.25">
      <c r="B323" s="85">
        <v>5061</v>
      </c>
      <c r="C323" s="85" t="s">
        <v>339</v>
      </c>
      <c r="D323" s="1">
        <v>56200</v>
      </c>
      <c r="E323" s="85">
        <f t="shared" si="63"/>
        <v>28717.424629535002</v>
      </c>
      <c r="F323" s="86">
        <f t="shared" si="56"/>
        <v>0.74885203269512801</v>
      </c>
      <c r="G323" s="190">
        <f t="shared" si="57"/>
        <v>5778.6363098099519</v>
      </c>
      <c r="H323" s="190">
        <f t="shared" si="58"/>
        <v>11308.791258298077</v>
      </c>
      <c r="I323" s="190">
        <f t="shared" si="59"/>
        <v>2028.6742006165</v>
      </c>
      <c r="J323" s="87">
        <f t="shared" si="60"/>
        <v>3970.1154106064905</v>
      </c>
      <c r="K323" s="190">
        <f t="shared" si="64"/>
        <v>1513.2073369847283</v>
      </c>
      <c r="L323" s="87">
        <f t="shared" si="61"/>
        <v>2961.3467584791133</v>
      </c>
      <c r="M323" s="88">
        <f t="shared" si="65"/>
        <v>14270.138016777189</v>
      </c>
      <c r="N323" s="88">
        <f t="shared" si="66"/>
        <v>70470.138016777186</v>
      </c>
      <c r="O323" s="88">
        <f t="shared" si="67"/>
        <v>36009.268276329676</v>
      </c>
      <c r="P323" s="89">
        <f t="shared" si="62"/>
        <v>0.93899832914892822</v>
      </c>
      <c r="Q323" s="197">
        <v>25.146957319939247</v>
      </c>
      <c r="R323" s="89">
        <f t="shared" si="68"/>
        <v>-4.3103264233945874E-3</v>
      </c>
      <c r="S323" s="89">
        <f t="shared" si="68"/>
        <v>7.3916983554822334E-3</v>
      </c>
      <c r="T323" s="91">
        <v>1957</v>
      </c>
      <c r="U323" s="193">
        <v>56443.288999999997</v>
      </c>
      <c r="V323" s="193">
        <v>28506.711616161614</v>
      </c>
      <c r="W323" s="199"/>
      <c r="X323" s="88">
        <v>0</v>
      </c>
      <c r="Y323" s="88">
        <f t="shared" si="69"/>
        <v>0</v>
      </c>
    </row>
    <row r="324" spans="2:27" ht="28.5" customHeight="1" x14ac:dyDescent="0.25">
      <c r="B324" s="85">
        <v>5401</v>
      </c>
      <c r="C324" s="85" t="s">
        <v>340</v>
      </c>
      <c r="D324" s="1">
        <v>2832757</v>
      </c>
      <c r="E324" s="85">
        <f t="shared" si="63"/>
        <v>36321.122679249158</v>
      </c>
      <c r="F324" s="86">
        <f t="shared" si="56"/>
        <v>0.94713042339288833</v>
      </c>
      <c r="G324" s="190">
        <f t="shared" si="57"/>
        <v>1216.4174799814587</v>
      </c>
      <c r="H324" s="190">
        <f t="shared" si="58"/>
        <v>94870.832098713916</v>
      </c>
      <c r="I324" s="190">
        <f t="shared" si="59"/>
        <v>0</v>
      </c>
      <c r="J324" s="87">
        <f t="shared" si="60"/>
        <v>0</v>
      </c>
      <c r="K324" s="190">
        <f t="shared" si="64"/>
        <v>-515.46686363177173</v>
      </c>
      <c r="L324" s="87">
        <f t="shared" si="61"/>
        <v>-40202.291628369137</v>
      </c>
      <c r="M324" s="88">
        <f t="shared" si="65"/>
        <v>54668.540470344778</v>
      </c>
      <c r="N324" s="88">
        <f t="shared" si="66"/>
        <v>2887425.5404703449</v>
      </c>
      <c r="O324" s="88">
        <f t="shared" si="67"/>
        <v>37022.073295598842</v>
      </c>
      <c r="P324" s="89">
        <f t="shared" si="62"/>
        <v>0.96540881362612985</v>
      </c>
      <c r="Q324" s="197">
        <v>11740.586046987482</v>
      </c>
      <c r="R324" s="89">
        <f t="shared" si="68"/>
        <v>-2.4138903139991227E-2</v>
      </c>
      <c r="S324" s="89">
        <f t="shared" si="68"/>
        <v>-2.9744423852285824E-2</v>
      </c>
      <c r="T324" s="91">
        <v>77992</v>
      </c>
      <c r="U324" s="193">
        <v>2902828.0860000001</v>
      </c>
      <c r="V324" s="193">
        <v>37434.593082636959</v>
      </c>
      <c r="W324" s="199"/>
      <c r="X324" s="88">
        <v>0</v>
      </c>
      <c r="Y324" s="88">
        <f t="shared" si="69"/>
        <v>0</v>
      </c>
    </row>
    <row r="325" spans="2:27" x14ac:dyDescent="0.25">
      <c r="B325" s="85">
        <v>5402</v>
      </c>
      <c r="C325" s="85" t="s">
        <v>341</v>
      </c>
      <c r="D325" s="1">
        <v>825319</v>
      </c>
      <c r="E325" s="85">
        <f t="shared" si="63"/>
        <v>33141.348431915831</v>
      </c>
      <c r="F325" s="86">
        <f t="shared" si="56"/>
        <v>0.86421280667254319</v>
      </c>
      <c r="G325" s="190">
        <f t="shared" si="57"/>
        <v>3124.2820283814549</v>
      </c>
      <c r="H325" s="190">
        <f t="shared" si="58"/>
        <v>77803.995352783371</v>
      </c>
      <c r="I325" s="190">
        <f t="shared" si="59"/>
        <v>480.30086978321009</v>
      </c>
      <c r="J325" s="87">
        <f t="shared" si="60"/>
        <v>11960.93256021128</v>
      </c>
      <c r="K325" s="190">
        <f t="shared" si="64"/>
        <v>-35.165993848561641</v>
      </c>
      <c r="L325" s="87">
        <f t="shared" si="61"/>
        <v>-875.73874481073062</v>
      </c>
      <c r="M325" s="88">
        <f t="shared" si="65"/>
        <v>76928.256607972638</v>
      </c>
      <c r="N325" s="88">
        <f t="shared" si="66"/>
        <v>902247.25660797267</v>
      </c>
      <c r="O325" s="88">
        <f t="shared" si="67"/>
        <v>36230.464466448728</v>
      </c>
      <c r="P325" s="89">
        <f t="shared" si="62"/>
        <v>0.94476636784779922</v>
      </c>
      <c r="Q325" s="197">
        <v>9054.6351446798362</v>
      </c>
      <c r="R325" s="89">
        <f t="shared" si="68"/>
        <v>-6.3618902778927983E-2</v>
      </c>
      <c r="S325" s="89">
        <f t="shared" si="68"/>
        <v>-6.734141527239812E-2</v>
      </c>
      <c r="T325" s="91">
        <v>24903</v>
      </c>
      <c r="U325" s="193">
        <v>881392.20499999996</v>
      </c>
      <c r="V325" s="193">
        <v>35534.276931140135</v>
      </c>
      <c r="W325" s="199"/>
      <c r="X325" s="88">
        <v>0</v>
      </c>
      <c r="Y325" s="88">
        <f t="shared" si="69"/>
        <v>0</v>
      </c>
    </row>
    <row r="326" spans="2:27" x14ac:dyDescent="0.25">
      <c r="B326" s="85">
        <v>5403</v>
      </c>
      <c r="C326" s="85" t="s">
        <v>342</v>
      </c>
      <c r="D326" s="1">
        <v>704855</v>
      </c>
      <c r="E326" s="85">
        <f t="shared" si="63"/>
        <v>33065.393817141252</v>
      </c>
      <c r="F326" s="86">
        <f t="shared" si="56"/>
        <v>0.86223217058137991</v>
      </c>
      <c r="G326" s="190">
        <f t="shared" si="57"/>
        <v>3169.8547972462025</v>
      </c>
      <c r="H326" s="190">
        <f t="shared" si="58"/>
        <v>67571.794712897303</v>
      </c>
      <c r="I326" s="190">
        <f t="shared" si="59"/>
        <v>506.88498495431264</v>
      </c>
      <c r="J326" s="87">
        <f t="shared" si="60"/>
        <v>10805.267224271083</v>
      </c>
      <c r="K326" s="190">
        <f t="shared" si="64"/>
        <v>-8.5818786774590876</v>
      </c>
      <c r="L326" s="87">
        <f t="shared" si="61"/>
        <v>-182.93990776739537</v>
      </c>
      <c r="M326" s="88">
        <f t="shared" si="65"/>
        <v>67388.8548051299</v>
      </c>
      <c r="N326" s="88">
        <f t="shared" si="66"/>
        <v>772243.85480512993</v>
      </c>
      <c r="O326" s="88">
        <f t="shared" si="67"/>
        <v>36226.666735709994</v>
      </c>
      <c r="P326" s="89">
        <f t="shared" si="62"/>
        <v>0.94466733604324093</v>
      </c>
      <c r="Q326" s="197">
        <v>6364.5811901834895</v>
      </c>
      <c r="R326" s="89">
        <f t="shared" si="68"/>
        <v>-1.1004552921932078E-2</v>
      </c>
      <c r="S326" s="89">
        <f t="shared" si="68"/>
        <v>-1.9030832996262601E-2</v>
      </c>
      <c r="T326" s="91">
        <v>21317</v>
      </c>
      <c r="U326" s="193">
        <v>712697.92200000002</v>
      </c>
      <c r="V326" s="193">
        <v>33706.863507377981</v>
      </c>
      <c r="W326" s="199"/>
      <c r="X326" s="88">
        <v>0</v>
      </c>
      <c r="Y326" s="88">
        <f t="shared" si="69"/>
        <v>0</v>
      </c>
    </row>
    <row r="327" spans="2:27" x14ac:dyDescent="0.25">
      <c r="B327" s="85">
        <v>5404</v>
      </c>
      <c r="C327" s="85" t="s">
        <v>343</v>
      </c>
      <c r="D327" s="1">
        <v>53904</v>
      </c>
      <c r="E327" s="85">
        <f t="shared" si="63"/>
        <v>27886.187273667874</v>
      </c>
      <c r="F327" s="86">
        <f t="shared" ref="F327:F362" si="70">E327/E$364</f>
        <v>0.72717621072907934</v>
      </c>
      <c r="G327" s="190">
        <f t="shared" ref="G327:G362" si="71">($E$364+$Y$364-E327-Y327)*0.6</f>
        <v>6277.3787233302291</v>
      </c>
      <c r="H327" s="190">
        <f t="shared" ref="H327:H362" si="72">G327*T327/1000</f>
        <v>12134.173072197333</v>
      </c>
      <c r="I327" s="190">
        <f t="shared" ref="I327:I362" si="73">IF(E327+Y327&lt;(E$364+Y$364)*0.9,((E$364+Y$364)*0.9-E327-Y327)*0.35,0)</f>
        <v>2319.6072751699949</v>
      </c>
      <c r="J327" s="87">
        <f t="shared" ref="J327:J361" si="74">I327*T327/1000</f>
        <v>4483.8008629035994</v>
      </c>
      <c r="K327" s="190">
        <f t="shared" si="64"/>
        <v>1804.1404115382231</v>
      </c>
      <c r="L327" s="87">
        <f t="shared" ref="L327:L362" si="75">K327*T327/1000</f>
        <v>3487.4034155033855</v>
      </c>
      <c r="M327" s="88">
        <f t="shared" si="65"/>
        <v>15621.576487700719</v>
      </c>
      <c r="N327" s="88">
        <f t="shared" si="66"/>
        <v>69525.576487700717</v>
      </c>
      <c r="O327" s="88">
        <f t="shared" si="67"/>
        <v>35967.706408536324</v>
      </c>
      <c r="P327" s="89">
        <f t="shared" ref="P327:P362" si="76">O327/O$364</f>
        <v>0.93791453805062586</v>
      </c>
      <c r="Q327" s="197">
        <v>813.41720413870098</v>
      </c>
      <c r="R327" s="89">
        <f t="shared" si="68"/>
        <v>2.0236102212046567E-2</v>
      </c>
      <c r="S327" s="89">
        <f t="shared" si="68"/>
        <v>1.235326381920491E-3</v>
      </c>
      <c r="T327" s="91">
        <v>1933</v>
      </c>
      <c r="U327" s="193">
        <v>52834.828999999998</v>
      </c>
      <c r="V327" s="193">
        <v>27851.781233526621</v>
      </c>
      <c r="W327" s="199"/>
      <c r="X327" s="88">
        <v>0</v>
      </c>
      <c r="Y327" s="88">
        <f t="shared" si="69"/>
        <v>0</v>
      </c>
    </row>
    <row r="328" spans="2:27" x14ac:dyDescent="0.25">
      <c r="B328" s="85">
        <v>5405</v>
      </c>
      <c r="C328" s="85" t="s">
        <v>344</v>
      </c>
      <c r="D328" s="1">
        <v>175576</v>
      </c>
      <c r="E328" s="85">
        <f t="shared" ref="E328:E362" si="77">D328/T328*1000</f>
        <v>31392.097264437693</v>
      </c>
      <c r="F328" s="86">
        <f t="shared" si="70"/>
        <v>0.81859833011836403</v>
      </c>
      <c r="G328" s="190">
        <f t="shared" si="71"/>
        <v>4173.8327288683377</v>
      </c>
      <c r="H328" s="190">
        <f t="shared" si="72"/>
        <v>23344.246452560612</v>
      </c>
      <c r="I328" s="190">
        <f t="shared" si="73"/>
        <v>1092.5387784005584</v>
      </c>
      <c r="J328" s="87">
        <f t="shared" si="74"/>
        <v>6110.5693875943225</v>
      </c>
      <c r="K328" s="190">
        <f t="shared" ref="K328:K362" si="78">I328+J$366</f>
        <v>577.07191476878666</v>
      </c>
      <c r="L328" s="87">
        <f t="shared" si="75"/>
        <v>3227.5632193018241</v>
      </c>
      <c r="M328" s="88">
        <f t="shared" ref="M328:M362" si="79">+H328+L328</f>
        <v>26571.809671862437</v>
      </c>
      <c r="N328" s="88">
        <f t="shared" ref="N328:N362" si="80">D328+M328</f>
        <v>202147.80967186243</v>
      </c>
      <c r="O328" s="88">
        <f t="shared" ref="O328:O362" si="81">N328/T328*1000</f>
        <v>36143.001908074817</v>
      </c>
      <c r="P328" s="89">
        <f t="shared" si="76"/>
        <v>0.94248564402009016</v>
      </c>
      <c r="Q328" s="197">
        <v>2453.0045642771438</v>
      </c>
      <c r="R328" s="89">
        <f t="shared" ref="R328:S362" si="82">(D328-U328)/U328</f>
        <v>-1.0878511097916448E-2</v>
      </c>
      <c r="S328" s="89">
        <f t="shared" si="82"/>
        <v>-1.5299758589879895E-2</v>
      </c>
      <c r="T328" s="91">
        <v>5593</v>
      </c>
      <c r="U328" s="193">
        <v>177507.01199999999</v>
      </c>
      <c r="V328" s="193">
        <v>31879.851293103446</v>
      </c>
      <c r="W328" s="199"/>
      <c r="X328" s="88">
        <v>0</v>
      </c>
      <c r="Y328" s="88">
        <f t="shared" ref="Y328:Y362" si="83">X328*1000/T328</f>
        <v>0</v>
      </c>
    </row>
    <row r="329" spans="2:27" x14ac:dyDescent="0.25">
      <c r="B329" s="85">
        <v>5406</v>
      </c>
      <c r="C329" s="85" t="s">
        <v>345</v>
      </c>
      <c r="D329" s="1">
        <v>402604</v>
      </c>
      <c r="E329" s="85">
        <f t="shared" si="77"/>
        <v>35597.170645446509</v>
      </c>
      <c r="F329" s="86">
        <f t="shared" si="70"/>
        <v>0.92825223500794107</v>
      </c>
      <c r="G329" s="190">
        <f t="shared" si="71"/>
        <v>1650.788700263048</v>
      </c>
      <c r="H329" s="190">
        <f t="shared" si="72"/>
        <v>18670.420199975073</v>
      </c>
      <c r="I329" s="190">
        <f t="shared" si="73"/>
        <v>0</v>
      </c>
      <c r="J329" s="87">
        <f t="shared" si="74"/>
        <v>0</v>
      </c>
      <c r="K329" s="190">
        <f t="shared" si="78"/>
        <v>-515.46686363177173</v>
      </c>
      <c r="L329" s="87">
        <f t="shared" si="75"/>
        <v>-5829.9302276753378</v>
      </c>
      <c r="M329" s="88">
        <f t="shared" si="79"/>
        <v>12840.489972299736</v>
      </c>
      <c r="N329" s="88">
        <f t="shared" si="80"/>
        <v>415444.48997229972</v>
      </c>
      <c r="O329" s="88">
        <f t="shared" si="81"/>
        <v>36732.492482077781</v>
      </c>
      <c r="P329" s="89">
        <f t="shared" si="76"/>
        <v>0.95785753827215092</v>
      </c>
      <c r="Q329" s="197">
        <v>3941.7847701230203</v>
      </c>
      <c r="R329" s="89">
        <f>(D329-U329)/U329</f>
        <v>-2.2011663106789651E-2</v>
      </c>
      <c r="S329" s="89">
        <f t="shared" si="82"/>
        <v>-2.5124623330322421E-2</v>
      </c>
      <c r="T329" s="91">
        <v>11310</v>
      </c>
      <c r="U329" s="193">
        <v>411665.44099999999</v>
      </c>
      <c r="V329" s="193">
        <v>36514.585861273728</v>
      </c>
      <c r="W329" s="199"/>
      <c r="X329" s="88">
        <v>0</v>
      </c>
      <c r="Y329" s="88">
        <f t="shared" si="83"/>
        <v>0</v>
      </c>
    </row>
    <row r="330" spans="2:27" x14ac:dyDescent="0.25">
      <c r="B330" s="85">
        <v>5411</v>
      </c>
      <c r="C330" s="85" t="s">
        <v>346</v>
      </c>
      <c r="D330" s="1">
        <v>75583</v>
      </c>
      <c r="E330" s="85">
        <f t="shared" si="77"/>
        <v>26372.295882763436</v>
      </c>
      <c r="F330" s="86">
        <f t="shared" si="70"/>
        <v>0.68769911067629508</v>
      </c>
      <c r="G330" s="190">
        <f t="shared" si="71"/>
        <v>7185.7135578728921</v>
      </c>
      <c r="H330" s="190">
        <f t="shared" si="72"/>
        <v>20594.255056863709</v>
      </c>
      <c r="I330" s="190">
        <f t="shared" si="73"/>
        <v>2849.4692619865482</v>
      </c>
      <c r="J330" s="87">
        <f t="shared" si="74"/>
        <v>8166.5789048534471</v>
      </c>
      <c r="K330" s="190">
        <f t="shared" si="78"/>
        <v>2334.0023983547762</v>
      </c>
      <c r="L330" s="87">
        <f t="shared" si="75"/>
        <v>6689.2508736847894</v>
      </c>
      <c r="M330" s="88">
        <f t="shared" si="79"/>
        <v>27283.505930548497</v>
      </c>
      <c r="N330" s="88">
        <f t="shared" si="80"/>
        <v>102866.5059305485</v>
      </c>
      <c r="O330" s="88">
        <f t="shared" si="81"/>
        <v>35892.0118389911</v>
      </c>
      <c r="P330" s="89">
        <f t="shared" si="76"/>
        <v>0.93594068304798661</v>
      </c>
      <c r="Q330" s="197">
        <v>1357.9113590592387</v>
      </c>
      <c r="R330" s="89">
        <f t="shared" si="82"/>
        <v>-3.9638412166259018E-2</v>
      </c>
      <c r="S330" s="89">
        <f t="shared" si="82"/>
        <v>-6.5440171504429823E-2</v>
      </c>
      <c r="T330" s="91">
        <v>2866</v>
      </c>
      <c r="U330" s="193">
        <v>78702.648000000001</v>
      </c>
      <c r="V330" s="193">
        <v>28218.948727142342</v>
      </c>
      <c r="W330" s="199"/>
      <c r="X330" s="88">
        <v>0</v>
      </c>
      <c r="Y330" s="88">
        <f t="shared" si="83"/>
        <v>0</v>
      </c>
    </row>
    <row r="331" spans="2:27" x14ac:dyDescent="0.25">
      <c r="B331" s="85">
        <v>5412</v>
      </c>
      <c r="C331" s="85" t="s">
        <v>347</v>
      </c>
      <c r="D331" s="1">
        <v>129227</v>
      </c>
      <c r="E331" s="85">
        <f t="shared" si="77"/>
        <v>30724.441274369947</v>
      </c>
      <c r="F331" s="86">
        <f t="shared" si="70"/>
        <v>0.80118814965290897</v>
      </c>
      <c r="G331" s="190">
        <f t="shared" si="71"/>
        <v>4574.4263229089856</v>
      </c>
      <c r="H331" s="190">
        <f t="shared" si="72"/>
        <v>19240.037114155191</v>
      </c>
      <c r="I331" s="190">
        <f t="shared" si="73"/>
        <v>1326.2183749242695</v>
      </c>
      <c r="J331" s="87">
        <f t="shared" si="74"/>
        <v>5578.0744849314769</v>
      </c>
      <c r="K331" s="190">
        <f t="shared" si="78"/>
        <v>810.75151129249775</v>
      </c>
      <c r="L331" s="87">
        <f t="shared" si="75"/>
        <v>3410.0208564962454</v>
      </c>
      <c r="M331" s="88">
        <f t="shared" si="79"/>
        <v>22650.057970651436</v>
      </c>
      <c r="N331" s="88">
        <f t="shared" si="80"/>
        <v>151877.05797065143</v>
      </c>
      <c r="O331" s="88">
        <f t="shared" si="81"/>
        <v>36109.619108571431</v>
      </c>
      <c r="P331" s="89">
        <f t="shared" si="76"/>
        <v>0.94161513499681737</v>
      </c>
      <c r="Q331" s="197">
        <v>1863.7892450115942</v>
      </c>
      <c r="R331" s="89">
        <f t="shared" si="82"/>
        <v>8.2852652622689253E-3</v>
      </c>
      <c r="S331" s="89">
        <f t="shared" si="82"/>
        <v>7.0866379854473928E-3</v>
      </c>
      <c r="T331" s="91">
        <v>4206</v>
      </c>
      <c r="U331" s="193">
        <v>128165.118</v>
      </c>
      <c r="V331" s="193">
        <v>30508.240418947869</v>
      </c>
      <c r="W331" s="199"/>
      <c r="X331" s="88">
        <v>0</v>
      </c>
      <c r="Y331" s="88">
        <f t="shared" si="83"/>
        <v>0</v>
      </c>
    </row>
    <row r="332" spans="2:27" x14ac:dyDescent="0.25">
      <c r="B332" s="85">
        <v>5413</v>
      </c>
      <c r="C332" s="85" t="s">
        <v>348</v>
      </c>
      <c r="D332" s="1">
        <v>48496</v>
      </c>
      <c r="E332" s="85">
        <f t="shared" si="77"/>
        <v>37917.122752150113</v>
      </c>
      <c r="F332" s="86">
        <f t="shared" si="70"/>
        <v>0.98874863652277523</v>
      </c>
      <c r="G332" s="190">
        <f t="shared" si="71"/>
        <v>258.81743624088557</v>
      </c>
      <c r="H332" s="190">
        <f t="shared" si="72"/>
        <v>331.02750095209262</v>
      </c>
      <c r="I332" s="190">
        <f t="shared" si="73"/>
        <v>0</v>
      </c>
      <c r="J332" s="87">
        <f t="shared" si="74"/>
        <v>0</v>
      </c>
      <c r="K332" s="190">
        <f t="shared" si="78"/>
        <v>-515.46686363177173</v>
      </c>
      <c r="L332" s="87">
        <f t="shared" si="75"/>
        <v>-659.28211858503607</v>
      </c>
      <c r="M332" s="88">
        <f t="shared" si="79"/>
        <v>-328.25461763294345</v>
      </c>
      <c r="N332" s="88">
        <f t="shared" si="80"/>
        <v>48167.745382367058</v>
      </c>
      <c r="O332" s="88">
        <f t="shared" si="81"/>
        <v>37660.47332475923</v>
      </c>
      <c r="P332" s="89">
        <f t="shared" si="76"/>
        <v>0.98205609887808476</v>
      </c>
      <c r="Q332" s="197">
        <v>-372.84168691535297</v>
      </c>
      <c r="R332" s="89">
        <f t="shared" si="82"/>
        <v>-5.4945793747804582E-2</v>
      </c>
      <c r="S332" s="89">
        <f t="shared" si="82"/>
        <v>-4.7556785098452084E-2</v>
      </c>
      <c r="T332" s="91">
        <v>1279</v>
      </c>
      <c r="U332" s="193">
        <v>51315.574999999997</v>
      </c>
      <c r="V332" s="193">
        <v>39810.376260667181</v>
      </c>
      <c r="W332" s="199"/>
      <c r="X332" s="88">
        <v>0</v>
      </c>
      <c r="Y332" s="88">
        <f t="shared" si="83"/>
        <v>0</v>
      </c>
    </row>
    <row r="333" spans="2:27" x14ac:dyDescent="0.25">
      <c r="B333" s="85">
        <v>5414</v>
      </c>
      <c r="C333" s="85" t="s">
        <v>349</v>
      </c>
      <c r="D333" s="1">
        <v>42858</v>
      </c>
      <c r="E333" s="85">
        <f t="shared" si="77"/>
        <v>39720.111214087119</v>
      </c>
      <c r="F333" s="86">
        <f t="shared" si="70"/>
        <v>1.0357643975830055</v>
      </c>
      <c r="G333" s="190">
        <f t="shared" si="71"/>
        <v>-822.9756409213179</v>
      </c>
      <c r="H333" s="190">
        <f t="shared" si="72"/>
        <v>-887.99071655410205</v>
      </c>
      <c r="I333" s="190">
        <f t="shared" si="73"/>
        <v>0</v>
      </c>
      <c r="J333" s="87">
        <f t="shared" si="74"/>
        <v>0</v>
      </c>
      <c r="K333" s="190">
        <f t="shared" si="78"/>
        <v>-515.46686363177173</v>
      </c>
      <c r="L333" s="87">
        <f t="shared" si="75"/>
        <v>-556.18874585868173</v>
      </c>
      <c r="M333" s="88">
        <f t="shared" si="79"/>
        <v>-1444.1794624127838</v>
      </c>
      <c r="N333" s="88">
        <f t="shared" si="80"/>
        <v>41413.820537587213</v>
      </c>
      <c r="O333" s="88">
        <f t="shared" si="81"/>
        <v>38381.668709534024</v>
      </c>
      <c r="P333" s="89">
        <f t="shared" si="76"/>
        <v>1.0008624033021767</v>
      </c>
      <c r="Q333" s="197">
        <v>-6.2198437698791622</v>
      </c>
      <c r="R333" s="89">
        <f t="shared" si="82"/>
        <v>0.22025277950025443</v>
      </c>
      <c r="S333" s="89">
        <f t="shared" si="82"/>
        <v>0.21007458208088256</v>
      </c>
      <c r="T333" s="91">
        <v>1079</v>
      </c>
      <c r="U333" s="193">
        <v>35122.231</v>
      </c>
      <c r="V333" s="193">
        <v>32824.514953271027</v>
      </c>
      <c r="W333" s="199"/>
      <c r="X333" s="88">
        <v>0</v>
      </c>
      <c r="Y333" s="88">
        <f t="shared" si="83"/>
        <v>0</v>
      </c>
    </row>
    <row r="334" spans="2:27" x14ac:dyDescent="0.25">
      <c r="B334" s="85">
        <v>5415</v>
      </c>
      <c r="C334" s="85" t="s">
        <v>350</v>
      </c>
      <c r="D334" s="1">
        <v>21888</v>
      </c>
      <c r="E334" s="85">
        <f t="shared" si="77"/>
        <v>22266.531027466939</v>
      </c>
      <c r="F334" s="86">
        <f t="shared" si="70"/>
        <v>0.5806348318518334</v>
      </c>
      <c r="G334" s="190">
        <f t="shared" si="71"/>
        <v>9649.1724710507897</v>
      </c>
      <c r="H334" s="190">
        <f t="shared" si="72"/>
        <v>9485.1365390429255</v>
      </c>
      <c r="I334" s="190">
        <f t="shared" si="73"/>
        <v>4286.4869613403216</v>
      </c>
      <c r="J334" s="87">
        <f t="shared" si="74"/>
        <v>4213.6166829975355</v>
      </c>
      <c r="K334" s="190">
        <f t="shared" si="78"/>
        <v>3771.0200977085497</v>
      </c>
      <c r="L334" s="87">
        <f t="shared" si="75"/>
        <v>3706.9127560475044</v>
      </c>
      <c r="M334" s="88">
        <f t="shared" si="79"/>
        <v>13192.04929509043</v>
      </c>
      <c r="N334" s="88">
        <f t="shared" si="80"/>
        <v>35080.04929509043</v>
      </c>
      <c r="O334" s="88">
        <f t="shared" si="81"/>
        <v>35686.723596226278</v>
      </c>
      <c r="P334" s="89">
        <f t="shared" si="76"/>
        <v>0.9305874691067636</v>
      </c>
      <c r="Q334" s="197">
        <v>451.39780738145055</v>
      </c>
      <c r="R334" s="89">
        <f t="shared" si="82"/>
        <v>-7.92228839700099E-2</v>
      </c>
      <c r="S334" s="89">
        <f t="shared" si="82"/>
        <v>-9.1399997406825612E-2</v>
      </c>
      <c r="T334" s="91">
        <v>983</v>
      </c>
      <c r="U334" s="193">
        <v>23771.224999999999</v>
      </c>
      <c r="V334" s="193">
        <v>24506.417525773195</v>
      </c>
      <c r="W334" s="199"/>
      <c r="X334" s="88">
        <v>0</v>
      </c>
      <c r="Y334" s="88">
        <f t="shared" si="83"/>
        <v>0</v>
      </c>
    </row>
    <row r="335" spans="2:27" x14ac:dyDescent="0.25">
      <c r="B335" s="85">
        <v>5416</v>
      </c>
      <c r="C335" s="85" t="s">
        <v>351</v>
      </c>
      <c r="D335" s="1">
        <v>140506</v>
      </c>
      <c r="E335" s="85">
        <f t="shared" si="77"/>
        <v>35580.146872625985</v>
      </c>
      <c r="F335" s="86">
        <f t="shared" si="70"/>
        <v>0.92780831334556191</v>
      </c>
      <c r="G335" s="190">
        <f t="shared" si="71"/>
        <v>1661.0029639553627</v>
      </c>
      <c r="H335" s="190">
        <f t="shared" si="72"/>
        <v>6559.3007046597277</v>
      </c>
      <c r="I335" s="190">
        <f t="shared" si="73"/>
        <v>0</v>
      </c>
      <c r="J335" s="87">
        <f t="shared" si="74"/>
        <v>0</v>
      </c>
      <c r="K335" s="190">
        <f t="shared" si="78"/>
        <v>-515.46686363177173</v>
      </c>
      <c r="L335" s="87">
        <f t="shared" si="75"/>
        <v>-2035.5786444818666</v>
      </c>
      <c r="M335" s="88">
        <f t="shared" si="79"/>
        <v>4523.7220601778608</v>
      </c>
      <c r="N335" s="88">
        <f t="shared" si="80"/>
        <v>145029.72206017785</v>
      </c>
      <c r="O335" s="88">
        <f t="shared" si="81"/>
        <v>36725.682972949573</v>
      </c>
      <c r="P335" s="89">
        <f t="shared" si="76"/>
        <v>0.95767996960719926</v>
      </c>
      <c r="Q335" s="197">
        <v>1065.6067070924541</v>
      </c>
      <c r="R335" s="89">
        <f t="shared" si="82"/>
        <v>-2.2217954650679397E-2</v>
      </c>
      <c r="S335" s="89">
        <f t="shared" si="82"/>
        <v>-1.1323447181606073E-2</v>
      </c>
      <c r="T335" s="91">
        <v>3949</v>
      </c>
      <c r="U335" s="193">
        <v>143698.69099999999</v>
      </c>
      <c r="V335" s="193">
        <v>35987.651139494112</v>
      </c>
      <c r="W335" s="199"/>
      <c r="X335" s="88">
        <v>0</v>
      </c>
      <c r="Y335" s="88">
        <f t="shared" si="83"/>
        <v>0</v>
      </c>
    </row>
    <row r="336" spans="2:27" x14ac:dyDescent="0.25">
      <c r="B336" s="85">
        <v>5417</v>
      </c>
      <c r="C336" s="85" t="s">
        <v>352</v>
      </c>
      <c r="D336" s="1">
        <v>59265</v>
      </c>
      <c r="E336" s="85">
        <f t="shared" si="77"/>
        <v>28937.98828125</v>
      </c>
      <c r="F336" s="86">
        <f t="shared" si="70"/>
        <v>0.7546035769598447</v>
      </c>
      <c r="G336" s="190">
        <f t="shared" si="71"/>
        <v>5646.2981187809537</v>
      </c>
      <c r="H336" s="190">
        <f t="shared" si="72"/>
        <v>11563.618547263393</v>
      </c>
      <c r="I336" s="190">
        <f t="shared" si="73"/>
        <v>1951.4769225162506</v>
      </c>
      <c r="J336" s="87">
        <f t="shared" si="74"/>
        <v>3996.6247373132815</v>
      </c>
      <c r="K336" s="190">
        <f t="shared" si="78"/>
        <v>1436.0100588844789</v>
      </c>
      <c r="L336" s="87">
        <f t="shared" si="75"/>
        <v>2940.9486005954127</v>
      </c>
      <c r="M336" s="88">
        <f t="shared" si="79"/>
        <v>14504.567147858806</v>
      </c>
      <c r="N336" s="88">
        <f t="shared" si="80"/>
        <v>73769.567147858805</v>
      </c>
      <c r="O336" s="88">
        <f t="shared" si="81"/>
        <v>36020.296458915429</v>
      </c>
      <c r="P336" s="89">
        <f t="shared" si="76"/>
        <v>0.93928590636216414</v>
      </c>
      <c r="Q336" s="197">
        <v>659.90560479879241</v>
      </c>
      <c r="R336" s="89">
        <f t="shared" si="82"/>
        <v>2.1435055499436369E-2</v>
      </c>
      <c r="S336" s="89">
        <f t="shared" si="82"/>
        <v>4.0886211341466631E-2</v>
      </c>
      <c r="T336" s="91">
        <v>2048</v>
      </c>
      <c r="U336" s="193">
        <v>58021.31</v>
      </c>
      <c r="V336" s="193">
        <v>27801.298514614278</v>
      </c>
      <c r="W336" s="199"/>
      <c r="X336" s="88">
        <v>0</v>
      </c>
      <c r="Y336" s="88">
        <f t="shared" si="83"/>
        <v>0</v>
      </c>
    </row>
    <row r="337" spans="2:25" x14ac:dyDescent="0.25">
      <c r="B337" s="85">
        <v>5418</v>
      </c>
      <c r="C337" s="85" t="s">
        <v>353</v>
      </c>
      <c r="D337" s="1">
        <v>217210</v>
      </c>
      <c r="E337" s="85">
        <f t="shared" si="77"/>
        <v>32027.425538189327</v>
      </c>
      <c r="F337" s="86">
        <f t="shared" si="70"/>
        <v>0.83516551451477705</v>
      </c>
      <c r="G337" s="190">
        <f t="shared" si="71"/>
        <v>3792.6357646173569</v>
      </c>
      <c r="H337" s="190">
        <f t="shared" si="72"/>
        <v>25721.655755634914</v>
      </c>
      <c r="I337" s="190">
        <f t="shared" si="73"/>
        <v>870.17388258748633</v>
      </c>
      <c r="J337" s="87">
        <f t="shared" si="74"/>
        <v>5901.5192717083319</v>
      </c>
      <c r="K337" s="190">
        <f t="shared" si="78"/>
        <v>354.7070189557146</v>
      </c>
      <c r="L337" s="87">
        <f t="shared" si="75"/>
        <v>2405.623002557656</v>
      </c>
      <c r="M337" s="88">
        <f t="shared" si="79"/>
        <v>28127.27875819257</v>
      </c>
      <c r="N337" s="88">
        <f t="shared" si="80"/>
        <v>245337.27875819258</v>
      </c>
      <c r="O337" s="88">
        <f t="shared" si="81"/>
        <v>36174.7683217624</v>
      </c>
      <c r="P337" s="89">
        <f t="shared" si="76"/>
        <v>0.94331400323991088</v>
      </c>
      <c r="Q337" s="197">
        <v>2337.7994197975349</v>
      </c>
      <c r="R337" s="89">
        <f t="shared" si="82"/>
        <v>-1.9857937204954448E-2</v>
      </c>
      <c r="S337" s="89">
        <f t="shared" si="82"/>
        <v>-4.6305297495649309E-2</v>
      </c>
      <c r="T337" s="91">
        <v>6782</v>
      </c>
      <c r="U337" s="193">
        <v>221610.73199999999</v>
      </c>
      <c r="V337" s="193">
        <v>33582.471889680251</v>
      </c>
      <c r="W337" s="199"/>
      <c r="X337" s="88">
        <v>0</v>
      </c>
      <c r="Y337" s="88">
        <f t="shared" si="83"/>
        <v>0</v>
      </c>
    </row>
    <row r="338" spans="2:25" x14ac:dyDescent="0.25">
      <c r="B338" s="85">
        <v>5419</v>
      </c>
      <c r="C338" s="85" t="s">
        <v>354</v>
      </c>
      <c r="D338" s="1">
        <v>103718</v>
      </c>
      <c r="E338" s="85">
        <f t="shared" si="77"/>
        <v>30256.1260210035</v>
      </c>
      <c r="F338" s="86">
        <f t="shared" si="70"/>
        <v>0.78897609254995704</v>
      </c>
      <c r="G338" s="190">
        <f t="shared" si="71"/>
        <v>4855.4154749288537</v>
      </c>
      <c r="H338" s="190">
        <f t="shared" si="72"/>
        <v>16644.36424805611</v>
      </c>
      <c r="I338" s="190">
        <f t="shared" si="73"/>
        <v>1490.1287136025257</v>
      </c>
      <c r="J338" s="87">
        <f t="shared" si="74"/>
        <v>5108.1612302294579</v>
      </c>
      <c r="K338" s="190">
        <f t="shared" si="78"/>
        <v>974.66184997075402</v>
      </c>
      <c r="L338" s="87">
        <f t="shared" si="75"/>
        <v>3341.1408216997447</v>
      </c>
      <c r="M338" s="88">
        <f t="shared" si="79"/>
        <v>19985.505069755854</v>
      </c>
      <c r="N338" s="88">
        <f t="shared" si="80"/>
        <v>123703.50506975586</v>
      </c>
      <c r="O338" s="88">
        <f t="shared" si="81"/>
        <v>36086.203345903108</v>
      </c>
      <c r="P338" s="89">
        <f t="shared" si="76"/>
        <v>0.94100453214166979</v>
      </c>
      <c r="Q338" s="197">
        <v>1081.6164127198645</v>
      </c>
      <c r="R338" s="89">
        <f t="shared" si="82"/>
        <v>-6.4258808629991726E-2</v>
      </c>
      <c r="S338" s="89">
        <f t="shared" si="82"/>
        <v>-6.8080388758107374E-2</v>
      </c>
      <c r="T338" s="91">
        <v>3428</v>
      </c>
      <c r="U338" s="193">
        <v>110840.477</v>
      </c>
      <c r="V338" s="193">
        <v>32466.454891622732</v>
      </c>
      <c r="W338" s="199"/>
      <c r="X338" s="88">
        <v>0</v>
      </c>
      <c r="Y338" s="88">
        <f t="shared" si="83"/>
        <v>0</v>
      </c>
    </row>
    <row r="339" spans="2:25" x14ac:dyDescent="0.25">
      <c r="B339" s="85">
        <v>5420</v>
      </c>
      <c r="C339" s="85" t="s">
        <v>355</v>
      </c>
      <c r="D339" s="1">
        <v>28554</v>
      </c>
      <c r="E339" s="85">
        <f t="shared" si="77"/>
        <v>27039.772727272728</v>
      </c>
      <c r="F339" s="86">
        <f t="shared" si="70"/>
        <v>0.7051046196394366</v>
      </c>
      <c r="G339" s="190">
        <f t="shared" si="71"/>
        <v>6785.2274511673168</v>
      </c>
      <c r="H339" s="190">
        <f t="shared" si="72"/>
        <v>7165.2001884326864</v>
      </c>
      <c r="I339" s="190">
        <f t="shared" si="73"/>
        <v>2615.8523664082959</v>
      </c>
      <c r="J339" s="87">
        <f t="shared" si="74"/>
        <v>2762.3400989271604</v>
      </c>
      <c r="K339" s="190">
        <f t="shared" si="78"/>
        <v>2100.3855027765239</v>
      </c>
      <c r="L339" s="87">
        <f t="shared" si="75"/>
        <v>2218.0070909320093</v>
      </c>
      <c r="M339" s="88">
        <f t="shared" si="79"/>
        <v>9383.2072793646948</v>
      </c>
      <c r="N339" s="88">
        <f t="shared" si="80"/>
        <v>37937.207279364695</v>
      </c>
      <c r="O339" s="88">
        <f t="shared" si="81"/>
        <v>35925.385681216569</v>
      </c>
      <c r="P339" s="89">
        <f t="shared" si="76"/>
        <v>0.93681095849614382</v>
      </c>
      <c r="Q339" s="197">
        <v>608.60913997437638</v>
      </c>
      <c r="R339" s="89">
        <f t="shared" si="82"/>
        <v>-3.8942614736448888E-2</v>
      </c>
      <c r="S339" s="89">
        <f t="shared" si="82"/>
        <v>-2.8021508085726652E-2</v>
      </c>
      <c r="T339" s="91">
        <v>1056</v>
      </c>
      <c r="U339" s="193">
        <v>29711.025000000001</v>
      </c>
      <c r="V339" s="193">
        <v>27819.311797752809</v>
      </c>
      <c r="W339" s="199"/>
      <c r="X339" s="88">
        <v>0</v>
      </c>
      <c r="Y339" s="88">
        <f t="shared" si="83"/>
        <v>0</v>
      </c>
    </row>
    <row r="340" spans="2:25" x14ac:dyDescent="0.25">
      <c r="B340" s="85">
        <v>5421</v>
      </c>
      <c r="C340" s="85" t="s">
        <v>356</v>
      </c>
      <c r="D340" s="1">
        <v>484536</v>
      </c>
      <c r="E340" s="85">
        <f t="shared" si="77"/>
        <v>32626.489798666753</v>
      </c>
      <c r="F340" s="86">
        <f t="shared" si="70"/>
        <v>0.85078705770539242</v>
      </c>
      <c r="G340" s="190">
        <f t="shared" si="71"/>
        <v>3433.1972083309015</v>
      </c>
      <c r="H340" s="190">
        <f t="shared" si="72"/>
        <v>50986.411740922224</v>
      </c>
      <c r="I340" s="190">
        <f t="shared" si="73"/>
        <v>660.50139142038734</v>
      </c>
      <c r="J340" s="87">
        <f t="shared" si="74"/>
        <v>9809.1061639841719</v>
      </c>
      <c r="K340" s="190">
        <f t="shared" si="78"/>
        <v>145.03452778861561</v>
      </c>
      <c r="L340" s="87">
        <f t="shared" si="75"/>
        <v>2153.9077721887306</v>
      </c>
      <c r="M340" s="88">
        <f t="shared" si="79"/>
        <v>53140.319513110953</v>
      </c>
      <c r="N340" s="88">
        <f t="shared" si="80"/>
        <v>537676.31951311091</v>
      </c>
      <c r="O340" s="88">
        <f t="shared" si="81"/>
        <v>36204.721534786273</v>
      </c>
      <c r="P340" s="89">
        <f t="shared" si="76"/>
        <v>0.94409508039944168</v>
      </c>
      <c r="Q340" s="197">
        <v>3731.5068539389467</v>
      </c>
      <c r="R340" s="89">
        <f t="shared" si="82"/>
        <v>-2.0797628573526808E-2</v>
      </c>
      <c r="S340" s="89">
        <f t="shared" si="82"/>
        <v>-2.8248296405402863E-2</v>
      </c>
      <c r="T340" s="91">
        <v>14851</v>
      </c>
      <c r="U340" s="193">
        <v>494827.23300000001</v>
      </c>
      <c r="V340" s="193">
        <v>33574.924209526391</v>
      </c>
      <c r="W340" s="199"/>
      <c r="X340" s="88">
        <v>0</v>
      </c>
      <c r="Y340" s="88">
        <f t="shared" si="83"/>
        <v>0</v>
      </c>
    </row>
    <row r="341" spans="2:25" x14ac:dyDescent="0.25">
      <c r="B341" s="85">
        <v>5422</v>
      </c>
      <c r="C341" s="85" t="s">
        <v>357</v>
      </c>
      <c r="D341" s="1">
        <v>151815</v>
      </c>
      <c r="E341" s="85">
        <f t="shared" si="77"/>
        <v>27517.672648178359</v>
      </c>
      <c r="F341" s="86">
        <f t="shared" si="70"/>
        <v>0.71756661202948391</v>
      </c>
      <c r="G341" s="190">
        <f t="shared" si="71"/>
        <v>6498.4874986239383</v>
      </c>
      <c r="H341" s="190">
        <f t="shared" si="72"/>
        <v>35852.155529908268</v>
      </c>
      <c r="I341" s="190">
        <f t="shared" si="73"/>
        <v>2448.5873940913252</v>
      </c>
      <c r="J341" s="87">
        <f t="shared" si="74"/>
        <v>13508.856653201841</v>
      </c>
      <c r="K341" s="190">
        <f t="shared" si="78"/>
        <v>1933.1205304595535</v>
      </c>
      <c r="L341" s="87">
        <f t="shared" si="75"/>
        <v>10665.025966545356</v>
      </c>
      <c r="M341" s="88">
        <f t="shared" si="79"/>
        <v>46517.181496453624</v>
      </c>
      <c r="N341" s="88">
        <f t="shared" si="80"/>
        <v>198332.18149645362</v>
      </c>
      <c r="O341" s="88">
        <f t="shared" si="81"/>
        <v>35949.28067726185</v>
      </c>
      <c r="P341" s="89">
        <f t="shared" si="76"/>
        <v>0.93743405811564617</v>
      </c>
      <c r="Q341" s="197">
        <v>1327.4770125365831</v>
      </c>
      <c r="R341" s="89">
        <f t="shared" si="82"/>
        <v>-6.0141659926212253E-2</v>
      </c>
      <c r="S341" s="89">
        <f t="shared" si="82"/>
        <v>-5.0090610068616842E-2</v>
      </c>
      <c r="T341" s="91">
        <v>5517</v>
      </c>
      <c r="U341" s="193">
        <v>161529.66200000001</v>
      </c>
      <c r="V341" s="193">
        <v>28968.734218077476</v>
      </c>
      <c r="W341" s="199"/>
      <c r="X341" s="88">
        <v>0</v>
      </c>
      <c r="Y341" s="88">
        <f t="shared" si="83"/>
        <v>0</v>
      </c>
    </row>
    <row r="342" spans="2:25" x14ac:dyDescent="0.25">
      <c r="B342" s="85">
        <v>5423</v>
      </c>
      <c r="C342" s="85" t="s">
        <v>358</v>
      </c>
      <c r="D342" s="1">
        <v>69603</v>
      </c>
      <c r="E342" s="85">
        <f t="shared" si="77"/>
        <v>32060.34085674804</v>
      </c>
      <c r="F342" s="86">
        <f t="shared" si="70"/>
        <v>0.83602383323685869</v>
      </c>
      <c r="G342" s="190">
        <f t="shared" si="71"/>
        <v>3772.8865734821293</v>
      </c>
      <c r="H342" s="190">
        <f t="shared" si="72"/>
        <v>8190.9367510297025</v>
      </c>
      <c r="I342" s="190">
        <f t="shared" si="73"/>
        <v>858.6535210919368</v>
      </c>
      <c r="J342" s="87">
        <f t="shared" si="74"/>
        <v>1864.1367942905947</v>
      </c>
      <c r="K342" s="190">
        <f t="shared" si="78"/>
        <v>343.18665746016507</v>
      </c>
      <c r="L342" s="87">
        <f t="shared" si="75"/>
        <v>745.05823334601837</v>
      </c>
      <c r="M342" s="88">
        <f t="shared" si="79"/>
        <v>8935.9949843757204</v>
      </c>
      <c r="N342" s="88">
        <f t="shared" si="80"/>
        <v>78538.99498437572</v>
      </c>
      <c r="O342" s="88">
        <f t="shared" si="81"/>
        <v>36176.41408769034</v>
      </c>
      <c r="P342" s="89">
        <f t="shared" si="76"/>
        <v>0.94335691917601505</v>
      </c>
      <c r="Q342" s="197">
        <v>475.12058985262956</v>
      </c>
      <c r="R342" s="89">
        <f t="shared" si="82"/>
        <v>3.6971598959461664E-2</v>
      </c>
      <c r="S342" s="89">
        <f t="shared" si="82"/>
        <v>4.079277481928463E-2</v>
      </c>
      <c r="T342" s="91">
        <v>2171</v>
      </c>
      <c r="U342" s="193">
        <v>67121.414000000004</v>
      </c>
      <c r="V342" s="193">
        <v>30803.769619091327</v>
      </c>
      <c r="W342" s="199"/>
      <c r="X342" s="88">
        <v>0</v>
      </c>
      <c r="Y342" s="88">
        <f t="shared" si="83"/>
        <v>0</v>
      </c>
    </row>
    <row r="343" spans="2:25" x14ac:dyDescent="0.25">
      <c r="B343" s="85">
        <v>5424</v>
      </c>
      <c r="C343" s="85" t="s">
        <v>359</v>
      </c>
      <c r="D343" s="1">
        <v>74993</v>
      </c>
      <c r="E343" s="85">
        <f t="shared" si="77"/>
        <v>27631.908621960207</v>
      </c>
      <c r="F343" s="86">
        <f t="shared" si="70"/>
        <v>0.72054549479063035</v>
      </c>
      <c r="G343" s="190">
        <f t="shared" si="71"/>
        <v>6429.9459143548293</v>
      </c>
      <c r="H343" s="190">
        <f t="shared" si="72"/>
        <v>17450.873211559006</v>
      </c>
      <c r="I343" s="190">
        <f t="shared" si="73"/>
        <v>2408.6048032676781</v>
      </c>
      <c r="J343" s="87">
        <f t="shared" si="74"/>
        <v>6536.9534360684784</v>
      </c>
      <c r="K343" s="190">
        <f t="shared" si="78"/>
        <v>1893.1379396359064</v>
      </c>
      <c r="L343" s="87">
        <f t="shared" si="75"/>
        <v>5137.9763681718505</v>
      </c>
      <c r="M343" s="88">
        <f t="shared" si="79"/>
        <v>22588.849579730857</v>
      </c>
      <c r="N343" s="88">
        <f t="shared" si="80"/>
        <v>97581.849579730857</v>
      </c>
      <c r="O343" s="88">
        <f t="shared" si="81"/>
        <v>35954.992475950945</v>
      </c>
      <c r="P343" s="89">
        <f t="shared" si="76"/>
        <v>0.9375830022537035</v>
      </c>
      <c r="Q343" s="197">
        <v>553.70625557808671</v>
      </c>
      <c r="R343" s="89">
        <f t="shared" si="82"/>
        <v>-8.1438055984717081E-2</v>
      </c>
      <c r="S343" s="89">
        <f t="shared" si="82"/>
        <v>-7.6361258210129956E-2</v>
      </c>
      <c r="T343" s="91">
        <v>2714</v>
      </c>
      <c r="U343" s="193">
        <v>81641.744999999995</v>
      </c>
      <c r="V343" s="193">
        <v>29916.359472334185</v>
      </c>
      <c r="W343" s="199"/>
      <c r="X343" s="88">
        <v>0</v>
      </c>
      <c r="Y343" s="88">
        <f t="shared" si="83"/>
        <v>0</v>
      </c>
    </row>
    <row r="344" spans="2:25" x14ac:dyDescent="0.25">
      <c r="B344" s="85">
        <v>5425</v>
      </c>
      <c r="C344" s="85" t="s">
        <v>360</v>
      </c>
      <c r="D344" s="1">
        <v>52772</v>
      </c>
      <c r="E344" s="85">
        <f t="shared" si="77"/>
        <v>28742.919389978211</v>
      </c>
      <c r="F344" s="86">
        <f t="shared" si="70"/>
        <v>0.74951684868845825</v>
      </c>
      <c r="G344" s="190">
        <f t="shared" si="71"/>
        <v>5763.3394535440266</v>
      </c>
      <c r="H344" s="190">
        <f t="shared" si="72"/>
        <v>10581.491236706832</v>
      </c>
      <c r="I344" s="190">
        <f t="shared" si="73"/>
        <v>2019.7510344613768</v>
      </c>
      <c r="J344" s="87">
        <f t="shared" si="74"/>
        <v>3708.2628992710879</v>
      </c>
      <c r="K344" s="190">
        <f t="shared" si="78"/>
        <v>1504.284170829605</v>
      </c>
      <c r="L344" s="87">
        <f t="shared" si="75"/>
        <v>2761.8657376431547</v>
      </c>
      <c r="M344" s="88">
        <f t="shared" si="79"/>
        <v>13343.356974349987</v>
      </c>
      <c r="N344" s="88">
        <f t="shared" si="80"/>
        <v>66115.356974349983</v>
      </c>
      <c r="O344" s="88">
        <f t="shared" si="81"/>
        <v>36010.543014351839</v>
      </c>
      <c r="P344" s="89">
        <f t="shared" si="76"/>
        <v>0.93903156994859471</v>
      </c>
      <c r="Q344" s="197">
        <v>864.02611836454889</v>
      </c>
      <c r="R344" s="89">
        <f t="shared" si="82"/>
        <v>1.2942873146852218E-2</v>
      </c>
      <c r="S344" s="89">
        <f t="shared" si="82"/>
        <v>1.2942873146852241E-2</v>
      </c>
      <c r="T344" s="91">
        <v>1836</v>
      </c>
      <c r="U344" s="193">
        <v>52097.705999999998</v>
      </c>
      <c r="V344" s="193">
        <v>28375.656862745094</v>
      </c>
      <c r="W344" s="199"/>
      <c r="X344" s="88">
        <v>0</v>
      </c>
      <c r="Y344" s="88">
        <f t="shared" si="83"/>
        <v>0</v>
      </c>
    </row>
    <row r="345" spans="2:25" x14ac:dyDescent="0.25">
      <c r="B345" s="85">
        <v>5426</v>
      </c>
      <c r="C345" s="85" t="s">
        <v>361</v>
      </c>
      <c r="D345" s="1">
        <v>53290</v>
      </c>
      <c r="E345" s="85">
        <f t="shared" si="77"/>
        <v>26645</v>
      </c>
      <c r="F345" s="86">
        <f t="shared" si="70"/>
        <v>0.69481029961998964</v>
      </c>
      <c r="G345" s="190">
        <f t="shared" si="71"/>
        <v>7022.0910875309537</v>
      </c>
      <c r="H345" s="190">
        <f t="shared" si="72"/>
        <v>14044.182175061907</v>
      </c>
      <c r="I345" s="190">
        <f t="shared" si="73"/>
        <v>2754.0228209537509</v>
      </c>
      <c r="J345" s="87">
        <f t="shared" si="74"/>
        <v>5508.0456419075017</v>
      </c>
      <c r="K345" s="190">
        <f t="shared" si="78"/>
        <v>2238.5559573219789</v>
      </c>
      <c r="L345" s="87">
        <f t="shared" si="75"/>
        <v>4477.1119146439578</v>
      </c>
      <c r="M345" s="88">
        <f t="shared" si="79"/>
        <v>18521.294089705865</v>
      </c>
      <c r="N345" s="88">
        <f t="shared" si="80"/>
        <v>71811.294089705858</v>
      </c>
      <c r="O345" s="88">
        <f t="shared" si="81"/>
        <v>35905.647044852929</v>
      </c>
      <c r="P345" s="89">
        <f t="shared" si="76"/>
        <v>0.93629624249517129</v>
      </c>
      <c r="Q345" s="197">
        <v>875.09609843631915</v>
      </c>
      <c r="R345" s="89">
        <f t="shared" si="82"/>
        <v>-2.0041160477960243E-2</v>
      </c>
      <c r="S345" s="89">
        <f t="shared" si="82"/>
        <v>-1.4161407440828009E-2</v>
      </c>
      <c r="T345" s="91">
        <v>2000</v>
      </c>
      <c r="U345" s="193">
        <v>54379.834999999999</v>
      </c>
      <c r="V345" s="193">
        <v>27027.750994035785</v>
      </c>
      <c r="W345" s="199"/>
      <c r="X345" s="88">
        <v>0</v>
      </c>
      <c r="Y345" s="88">
        <f t="shared" si="83"/>
        <v>0</v>
      </c>
    </row>
    <row r="346" spans="2:25" x14ac:dyDescent="0.25">
      <c r="B346" s="85">
        <v>5427</v>
      </c>
      <c r="C346" s="85" t="s">
        <v>362</v>
      </c>
      <c r="D346" s="1">
        <v>80066</v>
      </c>
      <c r="E346" s="85">
        <f t="shared" si="77"/>
        <v>28697.491039426524</v>
      </c>
      <c r="F346" s="86">
        <f t="shared" si="70"/>
        <v>0.74833223296850859</v>
      </c>
      <c r="G346" s="190">
        <f t="shared" si="71"/>
        <v>5790.5964638750384</v>
      </c>
      <c r="H346" s="190">
        <f t="shared" si="72"/>
        <v>16155.764134211358</v>
      </c>
      <c r="I346" s="190">
        <f t="shared" si="73"/>
        <v>2035.6509571544673</v>
      </c>
      <c r="J346" s="87">
        <f t="shared" si="74"/>
        <v>5679.4661704609634</v>
      </c>
      <c r="K346" s="190">
        <f t="shared" si="78"/>
        <v>1520.1840935226955</v>
      </c>
      <c r="L346" s="87">
        <f t="shared" si="75"/>
        <v>4241.3136209283211</v>
      </c>
      <c r="M346" s="88">
        <f t="shared" si="79"/>
        <v>20397.077755139679</v>
      </c>
      <c r="N346" s="88">
        <f t="shared" si="80"/>
        <v>100463.07775513967</v>
      </c>
      <c r="O346" s="88">
        <f t="shared" si="81"/>
        <v>36008.271596824256</v>
      </c>
      <c r="P346" s="89">
        <f t="shared" si="76"/>
        <v>0.93897233916259726</v>
      </c>
      <c r="Q346" s="197">
        <v>1335.3338073186642</v>
      </c>
      <c r="R346" s="89">
        <f t="shared" si="82"/>
        <v>-2.434600712330022E-2</v>
      </c>
      <c r="S346" s="89">
        <f t="shared" si="82"/>
        <v>-1.9450252320334718E-2</v>
      </c>
      <c r="T346" s="91">
        <v>2790</v>
      </c>
      <c r="U346" s="193">
        <v>82063.929000000004</v>
      </c>
      <c r="V346" s="193">
        <v>29266.736447931529</v>
      </c>
      <c r="W346" s="199"/>
      <c r="X346" s="88">
        <v>0</v>
      </c>
      <c r="Y346" s="88">
        <f t="shared" si="83"/>
        <v>0</v>
      </c>
    </row>
    <row r="347" spans="2:25" x14ac:dyDescent="0.25">
      <c r="B347" s="85">
        <v>5428</v>
      </c>
      <c r="C347" s="85" t="s">
        <v>363</v>
      </c>
      <c r="D347" s="1">
        <v>137188</v>
      </c>
      <c r="E347" s="85">
        <f t="shared" si="77"/>
        <v>28748.533109807209</v>
      </c>
      <c r="F347" s="86">
        <f t="shared" si="70"/>
        <v>0.74966323526591627</v>
      </c>
      <c r="G347" s="190">
        <f t="shared" si="71"/>
        <v>5759.9712216466278</v>
      </c>
      <c r="H347" s="190">
        <f t="shared" si="72"/>
        <v>27486.582669697709</v>
      </c>
      <c r="I347" s="190">
        <f t="shared" si="73"/>
        <v>2017.7862325212275</v>
      </c>
      <c r="J347" s="87">
        <f t="shared" si="74"/>
        <v>9628.8759015912965</v>
      </c>
      <c r="K347" s="190">
        <f t="shared" si="78"/>
        <v>1502.3193688894557</v>
      </c>
      <c r="L347" s="87">
        <f t="shared" si="75"/>
        <v>7169.0680283404827</v>
      </c>
      <c r="M347" s="88">
        <f t="shared" si="79"/>
        <v>34655.650698038189</v>
      </c>
      <c r="N347" s="88">
        <f t="shared" si="80"/>
        <v>171843.6506980382</v>
      </c>
      <c r="O347" s="88">
        <f t="shared" si="81"/>
        <v>36010.823700343295</v>
      </c>
      <c r="P347" s="89">
        <f t="shared" si="76"/>
        <v>0.93903888927746781</v>
      </c>
      <c r="Q347" s="197">
        <v>2093.8825908690633</v>
      </c>
      <c r="R347" s="89">
        <f t="shared" si="82"/>
        <v>-3.607886831272908E-3</v>
      </c>
      <c r="S347" s="89">
        <f t="shared" si="82"/>
        <v>-9.03667873034808E-3</v>
      </c>
      <c r="T347" s="91">
        <v>4772</v>
      </c>
      <c r="U347" s="193">
        <v>137684.75099999999</v>
      </c>
      <c r="V347" s="193">
        <v>29010.693426042981</v>
      </c>
      <c r="W347" s="199"/>
      <c r="X347" s="88">
        <v>0</v>
      </c>
      <c r="Y347" s="88">
        <f t="shared" si="83"/>
        <v>0</v>
      </c>
    </row>
    <row r="348" spans="2:25" x14ac:dyDescent="0.25">
      <c r="B348" s="85">
        <v>5429</v>
      </c>
      <c r="C348" s="85" t="s">
        <v>364</v>
      </c>
      <c r="D348" s="1">
        <v>31752</v>
      </c>
      <c r="E348" s="85">
        <f t="shared" si="77"/>
        <v>28400.715563506259</v>
      </c>
      <c r="F348" s="86">
        <f t="shared" si="70"/>
        <v>0.74059334547201672</v>
      </c>
      <c r="G348" s="190">
        <f t="shared" si="71"/>
        <v>5968.6617494271977</v>
      </c>
      <c r="H348" s="190">
        <f t="shared" si="72"/>
        <v>6672.9638358596067</v>
      </c>
      <c r="I348" s="190">
        <f t="shared" si="73"/>
        <v>2139.5223737265601</v>
      </c>
      <c r="J348" s="87">
        <f t="shared" si="74"/>
        <v>2391.9860138262943</v>
      </c>
      <c r="K348" s="190">
        <f t="shared" si="78"/>
        <v>1624.0555100947884</v>
      </c>
      <c r="L348" s="87">
        <f t="shared" si="75"/>
        <v>1815.6940602859734</v>
      </c>
      <c r="M348" s="88">
        <f t="shared" si="79"/>
        <v>8488.6578961455798</v>
      </c>
      <c r="N348" s="88">
        <f t="shared" si="80"/>
        <v>40240.657896145582</v>
      </c>
      <c r="O348" s="88">
        <f t="shared" si="81"/>
        <v>35993.432823028248</v>
      </c>
      <c r="P348" s="89">
        <f t="shared" si="76"/>
        <v>0.93858539478777281</v>
      </c>
      <c r="Q348" s="197">
        <v>552.67766902590483</v>
      </c>
      <c r="R348" s="89">
        <f t="shared" si="82"/>
        <v>-2.5429799822691564E-2</v>
      </c>
      <c r="S348" s="89">
        <f t="shared" si="82"/>
        <v>1.0310252241055846E-2</v>
      </c>
      <c r="T348" s="91">
        <v>1118</v>
      </c>
      <c r="U348" s="193">
        <v>32580.516</v>
      </c>
      <c r="V348" s="193">
        <v>28110.885245901638</v>
      </c>
      <c r="W348" s="199"/>
      <c r="X348" s="88">
        <v>0</v>
      </c>
      <c r="Y348" s="88">
        <f t="shared" si="83"/>
        <v>0</v>
      </c>
    </row>
    <row r="349" spans="2:25" x14ac:dyDescent="0.25">
      <c r="B349" s="85">
        <v>5430</v>
      </c>
      <c r="C349" s="85" t="s">
        <v>365</v>
      </c>
      <c r="D349" s="1">
        <v>63881</v>
      </c>
      <c r="E349" s="85">
        <f t="shared" si="77"/>
        <v>22438.004917456972</v>
      </c>
      <c r="F349" s="86">
        <f t="shared" si="70"/>
        <v>0.58510628333920356</v>
      </c>
      <c r="G349" s="190">
        <f t="shared" si="71"/>
        <v>9546.2881370567702</v>
      </c>
      <c r="H349" s="190">
        <f t="shared" si="72"/>
        <v>27178.282326200624</v>
      </c>
      <c r="I349" s="190">
        <f t="shared" si="73"/>
        <v>4226.4710998438104</v>
      </c>
      <c r="J349" s="87">
        <f t="shared" si="74"/>
        <v>12032.763221255329</v>
      </c>
      <c r="K349" s="190">
        <f t="shared" si="78"/>
        <v>3711.0042362120384</v>
      </c>
      <c r="L349" s="87">
        <f t="shared" si="75"/>
        <v>10565.229060495672</v>
      </c>
      <c r="M349" s="88">
        <f t="shared" si="79"/>
        <v>37743.511386696293</v>
      </c>
      <c r="N349" s="88">
        <f t="shared" si="80"/>
        <v>101624.51138669629</v>
      </c>
      <c r="O349" s="88">
        <f t="shared" si="81"/>
        <v>35695.297290725779</v>
      </c>
      <c r="P349" s="89">
        <f t="shared" si="76"/>
        <v>0.93081104168113205</v>
      </c>
      <c r="Q349" s="197">
        <v>1421.1419711240887</v>
      </c>
      <c r="R349" s="89">
        <f t="shared" si="82"/>
        <v>-6.9716709289420628E-2</v>
      </c>
      <c r="S349" s="89">
        <f t="shared" si="82"/>
        <v>-5.9913934887833968E-2</v>
      </c>
      <c r="T349" s="91">
        <v>2847</v>
      </c>
      <c r="U349" s="193">
        <v>68668.33</v>
      </c>
      <c r="V349" s="193">
        <v>23868.032672923186</v>
      </c>
      <c r="W349" s="199"/>
      <c r="X349" s="88">
        <v>0</v>
      </c>
      <c r="Y349" s="88">
        <f t="shared" si="83"/>
        <v>0</v>
      </c>
    </row>
    <row r="350" spans="2:25" x14ac:dyDescent="0.25">
      <c r="B350" s="85">
        <v>5432</v>
      </c>
      <c r="C350" s="85" t="s">
        <v>366</v>
      </c>
      <c r="D350" s="1">
        <v>24082</v>
      </c>
      <c r="E350" s="85">
        <f t="shared" si="77"/>
        <v>27937.354988399071</v>
      </c>
      <c r="F350" s="86">
        <f t="shared" si="70"/>
        <v>0.72851048940062191</v>
      </c>
      <c r="G350" s="190">
        <f t="shared" si="71"/>
        <v>6246.6780944915108</v>
      </c>
      <c r="H350" s="190">
        <f t="shared" si="72"/>
        <v>5384.6365174516823</v>
      </c>
      <c r="I350" s="190">
        <f t="shared" si="73"/>
        <v>2301.6985750140757</v>
      </c>
      <c r="J350" s="87">
        <f t="shared" si="74"/>
        <v>1984.0641716621333</v>
      </c>
      <c r="K350" s="190">
        <f t="shared" si="78"/>
        <v>1786.231711382304</v>
      </c>
      <c r="L350" s="87">
        <f t="shared" si="75"/>
        <v>1539.731735211546</v>
      </c>
      <c r="M350" s="88">
        <f t="shared" si="79"/>
        <v>6924.3682526632283</v>
      </c>
      <c r="N350" s="88">
        <f t="shared" si="80"/>
        <v>31006.368252663229</v>
      </c>
      <c r="O350" s="88">
        <f t="shared" si="81"/>
        <v>35970.264794272887</v>
      </c>
      <c r="P350" s="89">
        <f t="shared" si="76"/>
        <v>0.93798125198420312</v>
      </c>
      <c r="Q350" s="197">
        <v>270.92696842605346</v>
      </c>
      <c r="R350" s="89">
        <f t="shared" si="82"/>
        <v>-2.093038771148515E-2</v>
      </c>
      <c r="S350" s="89">
        <f t="shared" si="82"/>
        <v>-2.4337822557036887E-2</v>
      </c>
      <c r="T350" s="91">
        <v>862</v>
      </c>
      <c r="U350" s="193">
        <v>24596.821</v>
      </c>
      <c r="V350" s="193">
        <v>28634.250291036089</v>
      </c>
      <c r="W350" s="199"/>
      <c r="X350" s="88">
        <v>0</v>
      </c>
      <c r="Y350" s="88">
        <f t="shared" si="83"/>
        <v>0</v>
      </c>
    </row>
    <row r="351" spans="2:25" x14ac:dyDescent="0.25">
      <c r="B351" s="85">
        <v>5433</v>
      </c>
      <c r="C351" s="85" t="s">
        <v>367</v>
      </c>
      <c r="D351" s="1">
        <v>26423</v>
      </c>
      <c r="E351" s="85">
        <f t="shared" si="77"/>
        <v>27240.206185567011</v>
      </c>
      <c r="F351" s="86">
        <f t="shared" si="70"/>
        <v>0.71033123743682158</v>
      </c>
      <c r="G351" s="190">
        <f t="shared" si="71"/>
        <v>6664.967376190747</v>
      </c>
      <c r="H351" s="190">
        <f t="shared" si="72"/>
        <v>6465.0183549050244</v>
      </c>
      <c r="I351" s="190">
        <f t="shared" si="73"/>
        <v>2545.7006560052969</v>
      </c>
      <c r="J351" s="87">
        <f t="shared" si="74"/>
        <v>2469.3296363251384</v>
      </c>
      <c r="K351" s="190">
        <f t="shared" si="78"/>
        <v>2030.2337923735251</v>
      </c>
      <c r="L351" s="87">
        <f t="shared" si="75"/>
        <v>1969.3267786023193</v>
      </c>
      <c r="M351" s="88">
        <f t="shared" si="79"/>
        <v>8434.3451335073441</v>
      </c>
      <c r="N351" s="88">
        <f t="shared" si="80"/>
        <v>34857.345133507348</v>
      </c>
      <c r="O351" s="88">
        <f t="shared" si="81"/>
        <v>35935.407354131283</v>
      </c>
      <c r="P351" s="89">
        <f t="shared" si="76"/>
        <v>0.93707228938601306</v>
      </c>
      <c r="Q351" s="197">
        <v>556.01085774161675</v>
      </c>
      <c r="R351" s="89">
        <f t="shared" si="82"/>
        <v>-3.9152909816120469E-2</v>
      </c>
      <c r="S351" s="89">
        <f t="shared" si="82"/>
        <v>-4.5096293879113618E-2</v>
      </c>
      <c r="T351" s="91">
        <v>970</v>
      </c>
      <c r="U351" s="193">
        <v>27499.692999999999</v>
      </c>
      <c r="V351" s="193">
        <v>28526.652489626558</v>
      </c>
      <c r="W351" s="199"/>
      <c r="X351" s="88">
        <v>0</v>
      </c>
      <c r="Y351" s="88">
        <f t="shared" si="83"/>
        <v>0</v>
      </c>
    </row>
    <row r="352" spans="2:25" x14ac:dyDescent="0.25">
      <c r="B352" s="85">
        <v>5434</v>
      </c>
      <c r="C352" s="85" t="s">
        <v>368</v>
      </c>
      <c r="D352" s="1">
        <v>38365</v>
      </c>
      <c r="E352" s="85">
        <f t="shared" si="77"/>
        <v>34285.075960679176</v>
      </c>
      <c r="F352" s="86">
        <f t="shared" si="70"/>
        <v>0.89403730158504791</v>
      </c>
      <c r="G352" s="190">
        <f t="shared" si="71"/>
        <v>2438.0455111234478</v>
      </c>
      <c r="H352" s="190">
        <f t="shared" si="72"/>
        <v>2728.1729269471384</v>
      </c>
      <c r="I352" s="190">
        <f t="shared" si="73"/>
        <v>79.996234716039169</v>
      </c>
      <c r="J352" s="87">
        <f t="shared" si="74"/>
        <v>89.515786647247836</v>
      </c>
      <c r="K352" s="190">
        <f t="shared" si="78"/>
        <v>-435.47062891573256</v>
      </c>
      <c r="L352" s="87">
        <f t="shared" si="75"/>
        <v>-487.29163375670475</v>
      </c>
      <c r="M352" s="88">
        <f t="shared" si="79"/>
        <v>2240.8812931904336</v>
      </c>
      <c r="N352" s="88">
        <f t="shared" si="80"/>
        <v>40605.881293190432</v>
      </c>
      <c r="O352" s="88">
        <f t="shared" si="81"/>
        <v>36287.650842886891</v>
      </c>
      <c r="P352" s="89">
        <f t="shared" si="76"/>
        <v>0.94625759259342435</v>
      </c>
      <c r="Q352" s="197">
        <v>-223.70025792487377</v>
      </c>
      <c r="R352" s="89">
        <f t="shared" si="82"/>
        <v>-4.8198352238208689E-2</v>
      </c>
      <c r="S352" s="89">
        <f t="shared" si="82"/>
        <v>-1.1623311260767124E-2</v>
      </c>
      <c r="T352" s="91">
        <v>1119</v>
      </c>
      <c r="U352" s="193">
        <v>40307.767999999996</v>
      </c>
      <c r="V352" s="193">
        <v>34688.268502581748</v>
      </c>
      <c r="W352" s="199"/>
      <c r="X352" s="88">
        <v>0</v>
      </c>
      <c r="Y352" s="88">
        <f t="shared" si="83"/>
        <v>0</v>
      </c>
    </row>
    <row r="353" spans="2:28" x14ac:dyDescent="0.25">
      <c r="B353" s="85">
        <v>5435</v>
      </c>
      <c r="C353" s="85" t="s">
        <v>369</v>
      </c>
      <c r="D353" s="1">
        <v>97894</v>
      </c>
      <c r="E353" s="85">
        <f t="shared" si="77"/>
        <v>33388.130968622099</v>
      </c>
      <c r="F353" s="86">
        <f t="shared" si="70"/>
        <v>0.87064804961755582</v>
      </c>
      <c r="G353" s="190">
        <f t="shared" si="71"/>
        <v>2976.2125063576937</v>
      </c>
      <c r="H353" s="190">
        <f t="shared" si="72"/>
        <v>8726.2550686407576</v>
      </c>
      <c r="I353" s="190">
        <f t="shared" si="73"/>
        <v>393.92698193601609</v>
      </c>
      <c r="J353" s="87">
        <f t="shared" si="74"/>
        <v>1154.9939110363991</v>
      </c>
      <c r="K353" s="190">
        <f t="shared" si="78"/>
        <v>-121.53988169575564</v>
      </c>
      <c r="L353" s="87">
        <f t="shared" si="75"/>
        <v>-356.35493313195553</v>
      </c>
      <c r="M353" s="88">
        <f t="shared" si="79"/>
        <v>8369.9001355088021</v>
      </c>
      <c r="N353" s="88">
        <f t="shared" si="80"/>
        <v>106263.9001355088</v>
      </c>
      <c r="O353" s="88">
        <f t="shared" si="81"/>
        <v>36242.803593284036</v>
      </c>
      <c r="P353" s="89">
        <f t="shared" si="76"/>
        <v>0.94508812999504965</v>
      </c>
      <c r="Q353" s="197">
        <v>-372.83181969234829</v>
      </c>
      <c r="R353" s="89">
        <f t="shared" si="82"/>
        <v>-1.743075275128475E-2</v>
      </c>
      <c r="S353" s="89">
        <f t="shared" si="82"/>
        <v>-1.2403966015701278E-2</v>
      </c>
      <c r="T353" s="91">
        <v>2932</v>
      </c>
      <c r="U353" s="193">
        <v>99630.637000000002</v>
      </c>
      <c r="V353" s="193">
        <v>33807.477774007464</v>
      </c>
      <c r="W353" s="199"/>
      <c r="X353" s="88">
        <v>0</v>
      </c>
      <c r="Y353" s="88">
        <f t="shared" si="83"/>
        <v>0</v>
      </c>
    </row>
    <row r="354" spans="2:28" x14ac:dyDescent="0.25">
      <c r="B354" s="85">
        <v>5436</v>
      </c>
      <c r="C354" s="85" t="s">
        <v>370</v>
      </c>
      <c r="D354" s="1">
        <v>118475</v>
      </c>
      <c r="E354" s="85">
        <f t="shared" si="77"/>
        <v>30669.169039606524</v>
      </c>
      <c r="F354" s="86">
        <f t="shared" si="70"/>
        <v>0.79974683916326217</v>
      </c>
      <c r="G354" s="190">
        <f t="shared" si="71"/>
        <v>4607.5896637670385</v>
      </c>
      <c r="H354" s="190">
        <f t="shared" si="72"/>
        <v>17799.118871132068</v>
      </c>
      <c r="I354" s="190">
        <f t="shared" si="73"/>
        <v>1345.5636570914673</v>
      </c>
      <c r="J354" s="87">
        <f t="shared" si="74"/>
        <v>5197.9124073443381</v>
      </c>
      <c r="K354" s="190">
        <f t="shared" si="78"/>
        <v>830.09679345969562</v>
      </c>
      <c r="L354" s="87">
        <f t="shared" si="75"/>
        <v>3206.6639131348038</v>
      </c>
      <c r="M354" s="88">
        <f t="shared" si="79"/>
        <v>21005.78278426687</v>
      </c>
      <c r="N354" s="88">
        <f t="shared" si="80"/>
        <v>139480.78278426686</v>
      </c>
      <c r="O354" s="88">
        <f t="shared" si="81"/>
        <v>36106.855496833254</v>
      </c>
      <c r="P354" s="89">
        <f t="shared" si="76"/>
        <v>0.9415430694723349</v>
      </c>
      <c r="Q354" s="197">
        <v>1753.8681891297456</v>
      </c>
      <c r="R354" s="89">
        <f t="shared" si="82"/>
        <v>5.7662431502946985E-3</v>
      </c>
      <c r="S354" s="89">
        <f t="shared" si="82"/>
        <v>1.644095605973361E-2</v>
      </c>
      <c r="T354" s="91">
        <v>3863</v>
      </c>
      <c r="U354" s="193">
        <v>117795.761</v>
      </c>
      <c r="V354" s="193">
        <v>30173.09451844262</v>
      </c>
      <c r="W354" s="199"/>
      <c r="X354" s="88">
        <v>0</v>
      </c>
      <c r="Y354" s="88">
        <f t="shared" si="83"/>
        <v>0</v>
      </c>
    </row>
    <row r="355" spans="2:28" x14ac:dyDescent="0.25">
      <c r="B355" s="85">
        <v>5437</v>
      </c>
      <c r="C355" s="85" t="s">
        <v>371</v>
      </c>
      <c r="D355" s="1">
        <v>70696</v>
      </c>
      <c r="E355" s="85">
        <f t="shared" si="77"/>
        <v>27800.235941801024</v>
      </c>
      <c r="F355" s="86">
        <f t="shared" si="70"/>
        <v>0.72493489451038373</v>
      </c>
      <c r="G355" s="190">
        <f t="shared" si="71"/>
        <v>6328.9495224503389</v>
      </c>
      <c r="H355" s="190">
        <f t="shared" si="72"/>
        <v>16094.518635591212</v>
      </c>
      <c r="I355" s="190">
        <f t="shared" si="73"/>
        <v>2349.6902413233925</v>
      </c>
      <c r="J355" s="87">
        <f t="shared" si="74"/>
        <v>5975.262283685387</v>
      </c>
      <c r="K355" s="190">
        <f t="shared" si="78"/>
        <v>1834.2233776916207</v>
      </c>
      <c r="L355" s="87">
        <f t="shared" si="75"/>
        <v>4664.4300494697909</v>
      </c>
      <c r="M355" s="88">
        <f t="shared" si="79"/>
        <v>20758.948685061005</v>
      </c>
      <c r="N355" s="88">
        <f t="shared" si="80"/>
        <v>91454.948685061012</v>
      </c>
      <c r="O355" s="88">
        <f t="shared" si="81"/>
        <v>35963.408841942983</v>
      </c>
      <c r="P355" s="89">
        <f t="shared" si="76"/>
        <v>0.93780247223969115</v>
      </c>
      <c r="Q355" s="197">
        <v>985.0317641617803</v>
      </c>
      <c r="R355" s="89">
        <f t="shared" si="82"/>
        <v>-3.8986068859524589E-2</v>
      </c>
      <c r="S355" s="89">
        <f t="shared" si="82"/>
        <v>-2.3491939415262054E-2</v>
      </c>
      <c r="T355" s="91">
        <v>2543</v>
      </c>
      <c r="U355" s="193">
        <v>73563.97</v>
      </c>
      <c r="V355" s="193">
        <v>28469.028637770898</v>
      </c>
      <c r="W355" s="199"/>
      <c r="X355" s="88">
        <v>0</v>
      </c>
      <c r="Y355" s="88">
        <f t="shared" si="83"/>
        <v>0</v>
      </c>
    </row>
    <row r="356" spans="2:28" x14ac:dyDescent="0.25">
      <c r="B356" s="85">
        <v>5438</v>
      </c>
      <c r="C356" s="85" t="s">
        <v>372</v>
      </c>
      <c r="D356" s="1">
        <v>40454</v>
      </c>
      <c r="E356" s="85">
        <f t="shared" si="77"/>
        <v>32996.737357259379</v>
      </c>
      <c r="F356" s="86">
        <f t="shared" si="70"/>
        <v>0.86044184536233792</v>
      </c>
      <c r="G356" s="190">
        <f t="shared" si="71"/>
        <v>3211.0486731753263</v>
      </c>
      <c r="H356" s="190">
        <f t="shared" si="72"/>
        <v>3936.7456733129497</v>
      </c>
      <c r="I356" s="190">
        <f t="shared" si="73"/>
        <v>530.91474591296821</v>
      </c>
      <c r="J356" s="87">
        <f t="shared" si="74"/>
        <v>650.90147848929905</v>
      </c>
      <c r="K356" s="190">
        <f t="shared" si="78"/>
        <v>15.447882281196485</v>
      </c>
      <c r="L356" s="87">
        <f t="shared" si="75"/>
        <v>18.939103676746889</v>
      </c>
      <c r="M356" s="88">
        <f t="shared" si="79"/>
        <v>3955.6847769896967</v>
      </c>
      <c r="N356" s="88">
        <f t="shared" si="80"/>
        <v>44409.684776989699</v>
      </c>
      <c r="O356" s="88">
        <f t="shared" si="81"/>
        <v>36223.233912715907</v>
      </c>
      <c r="P356" s="89">
        <f t="shared" si="76"/>
        <v>0.94457781978228894</v>
      </c>
      <c r="Q356" s="197">
        <v>138.56155834146557</v>
      </c>
      <c r="R356" s="89">
        <f t="shared" si="82"/>
        <v>-2.4310382269471281E-2</v>
      </c>
      <c r="S356" s="89">
        <f t="shared" si="82"/>
        <v>-2.8289540579954673E-2</v>
      </c>
      <c r="T356" s="91">
        <v>1226</v>
      </c>
      <c r="U356" s="193">
        <v>41461.955999999998</v>
      </c>
      <c r="V356" s="193">
        <v>33957.375921375919</v>
      </c>
      <c r="W356" s="199"/>
      <c r="X356" s="88">
        <v>0</v>
      </c>
      <c r="Y356" s="88">
        <f t="shared" si="83"/>
        <v>0</v>
      </c>
    </row>
    <row r="357" spans="2:28" x14ac:dyDescent="0.25">
      <c r="B357" s="85">
        <v>5439</v>
      </c>
      <c r="C357" s="85" t="s">
        <v>373</v>
      </c>
      <c r="D357" s="1">
        <v>30146</v>
      </c>
      <c r="E357" s="85">
        <f t="shared" si="77"/>
        <v>28601.518026565464</v>
      </c>
      <c r="F357" s="86">
        <f t="shared" si="70"/>
        <v>0.74582958564925816</v>
      </c>
      <c r="G357" s="190">
        <f t="shared" si="71"/>
        <v>5848.1802715916756</v>
      </c>
      <c r="H357" s="190">
        <f t="shared" si="72"/>
        <v>6163.9820062576264</v>
      </c>
      <c r="I357" s="190">
        <f t="shared" si="73"/>
        <v>2069.2415116558386</v>
      </c>
      <c r="J357" s="87">
        <f t="shared" si="74"/>
        <v>2180.9805532852538</v>
      </c>
      <c r="K357" s="190">
        <f t="shared" si="78"/>
        <v>1553.7746480240669</v>
      </c>
      <c r="L357" s="87">
        <f t="shared" si="75"/>
        <v>1637.6784790173665</v>
      </c>
      <c r="M357" s="88">
        <f t="shared" si="79"/>
        <v>7801.6604852749933</v>
      </c>
      <c r="N357" s="88">
        <f t="shared" si="80"/>
        <v>37947.660485274995</v>
      </c>
      <c r="O357" s="88">
        <f t="shared" si="81"/>
        <v>36003.472946181209</v>
      </c>
      <c r="P357" s="89">
        <f t="shared" si="76"/>
        <v>0.93884720679663491</v>
      </c>
      <c r="Q357" s="197">
        <v>113.16499387594195</v>
      </c>
      <c r="R357" s="89">
        <f t="shared" si="82"/>
        <v>7.0730892997947103E-2</v>
      </c>
      <c r="S357" s="89">
        <f t="shared" si="82"/>
        <v>7.3778514135512355E-2</v>
      </c>
      <c r="T357" s="91">
        <v>1054</v>
      </c>
      <c r="U357" s="193">
        <v>28154.6</v>
      </c>
      <c r="V357" s="193">
        <v>26636.329233680226</v>
      </c>
      <c r="W357" s="199"/>
      <c r="X357" s="88">
        <v>0</v>
      </c>
      <c r="Y357" s="88">
        <f t="shared" si="83"/>
        <v>0</v>
      </c>
    </row>
    <row r="358" spans="2:28" x14ac:dyDescent="0.25">
      <c r="B358" s="85">
        <v>5440</v>
      </c>
      <c r="C358" s="85" t="s">
        <v>374</v>
      </c>
      <c r="D358" s="1">
        <v>28671</v>
      </c>
      <c r="E358" s="85">
        <f t="shared" si="77"/>
        <v>31575.991189427314</v>
      </c>
      <c r="F358" s="86">
        <f t="shared" si="70"/>
        <v>0.82339365356067351</v>
      </c>
      <c r="G358" s="190">
        <f t="shared" si="71"/>
        <v>4063.4963738745651</v>
      </c>
      <c r="H358" s="190">
        <f t="shared" si="72"/>
        <v>3689.6547074781051</v>
      </c>
      <c r="I358" s="190">
        <f t="shared" si="73"/>
        <v>1028.1759046541911</v>
      </c>
      <c r="J358" s="87">
        <f t="shared" si="74"/>
        <v>933.58372142600547</v>
      </c>
      <c r="K358" s="190">
        <f t="shared" si="78"/>
        <v>512.70904102241934</v>
      </c>
      <c r="L358" s="87">
        <f t="shared" si="75"/>
        <v>465.53980924835679</v>
      </c>
      <c r="M358" s="88">
        <f t="shared" si="79"/>
        <v>4155.1945167264621</v>
      </c>
      <c r="N358" s="88">
        <f t="shared" si="80"/>
        <v>32826.194516726464</v>
      </c>
      <c r="O358" s="88">
        <f t="shared" si="81"/>
        <v>36152.196604324301</v>
      </c>
      <c r="P358" s="89">
        <f t="shared" si="76"/>
        <v>0.94272541019220568</v>
      </c>
      <c r="Q358" s="197">
        <v>151.19232869009011</v>
      </c>
      <c r="R358" s="89">
        <f t="shared" si="82"/>
        <v>-0.11257383611014474</v>
      </c>
      <c r="S358" s="89">
        <f t="shared" si="82"/>
        <v>-0.11452851929051877</v>
      </c>
      <c r="T358" s="91">
        <v>908</v>
      </c>
      <c r="U358" s="193">
        <v>32308.04</v>
      </c>
      <c r="V358" s="193">
        <v>35660.088300220748</v>
      </c>
      <c r="W358" s="199"/>
      <c r="X358" s="88">
        <v>0</v>
      </c>
      <c r="Y358" s="88">
        <f t="shared" si="83"/>
        <v>0</v>
      </c>
    </row>
    <row r="359" spans="2:28" x14ac:dyDescent="0.25">
      <c r="B359" s="85">
        <v>5441</v>
      </c>
      <c r="C359" s="85" t="s">
        <v>375</v>
      </c>
      <c r="D359" s="1">
        <v>85107</v>
      </c>
      <c r="E359" s="85">
        <f t="shared" si="77"/>
        <v>30351.99714693295</v>
      </c>
      <c r="F359" s="86">
        <f t="shared" si="70"/>
        <v>0.79147608300715155</v>
      </c>
      <c r="G359" s="190">
        <f t="shared" si="71"/>
        <v>4797.8927993711832</v>
      </c>
      <c r="H359" s="190">
        <f t="shared" si="72"/>
        <v>13453.291409436797</v>
      </c>
      <c r="I359" s="190">
        <f t="shared" si="73"/>
        <v>1456.5738195272181</v>
      </c>
      <c r="J359" s="87">
        <f t="shared" si="74"/>
        <v>4084.2329899543197</v>
      </c>
      <c r="K359" s="190">
        <f t="shared" si="78"/>
        <v>941.10695589544639</v>
      </c>
      <c r="L359" s="87">
        <f t="shared" si="75"/>
        <v>2638.8639043308317</v>
      </c>
      <c r="M359" s="88">
        <f t="shared" si="79"/>
        <v>16092.155313767629</v>
      </c>
      <c r="N359" s="88">
        <f t="shared" si="80"/>
        <v>101199.15531376762</v>
      </c>
      <c r="O359" s="88">
        <f t="shared" si="81"/>
        <v>36090.996902199578</v>
      </c>
      <c r="P359" s="89">
        <f t="shared" si="76"/>
        <v>0.94112953166452951</v>
      </c>
      <c r="Q359" s="197">
        <v>-189.7571699922737</v>
      </c>
      <c r="R359" s="89">
        <f t="shared" si="82"/>
        <v>-3.2891308969289622E-2</v>
      </c>
      <c r="S359" s="89">
        <f t="shared" si="82"/>
        <v>-2.7027953852484382E-2</v>
      </c>
      <c r="T359" s="91">
        <v>2804</v>
      </c>
      <c r="U359" s="193">
        <v>88001.483999999997</v>
      </c>
      <c r="V359" s="193">
        <v>31195.137894363699</v>
      </c>
      <c r="W359" s="199"/>
      <c r="X359" s="88">
        <v>0</v>
      </c>
      <c r="Y359" s="88">
        <f t="shared" si="83"/>
        <v>0</v>
      </c>
    </row>
    <row r="360" spans="2:28" x14ac:dyDescent="0.25">
      <c r="B360" s="85">
        <v>5442</v>
      </c>
      <c r="C360" s="85" t="s">
        <v>376</v>
      </c>
      <c r="D360" s="1">
        <v>25518</v>
      </c>
      <c r="E360" s="85">
        <f t="shared" si="77"/>
        <v>29534.722222222223</v>
      </c>
      <c r="F360" s="86">
        <f t="shared" si="70"/>
        <v>0.77016435340271683</v>
      </c>
      <c r="G360" s="190">
        <f t="shared" si="71"/>
        <v>5288.2577541976198</v>
      </c>
      <c r="H360" s="190">
        <f t="shared" si="72"/>
        <v>4569.054699626744</v>
      </c>
      <c r="I360" s="190">
        <f t="shared" si="73"/>
        <v>1742.6200431759728</v>
      </c>
      <c r="J360" s="87">
        <f t="shared" si="74"/>
        <v>1505.6237173040404</v>
      </c>
      <c r="K360" s="190">
        <f t="shared" si="78"/>
        <v>1227.1531795442011</v>
      </c>
      <c r="L360" s="87">
        <f t="shared" si="75"/>
        <v>1060.2603471261896</v>
      </c>
      <c r="M360" s="88">
        <f t="shared" si="79"/>
        <v>5629.315046752934</v>
      </c>
      <c r="N360" s="88">
        <f t="shared" si="80"/>
        <v>31147.315046752934</v>
      </c>
      <c r="O360" s="88">
        <f t="shared" si="81"/>
        <v>36050.133155964038</v>
      </c>
      <c r="P360" s="89">
        <f t="shared" si="76"/>
        <v>0.94006394518430769</v>
      </c>
      <c r="Q360" s="197">
        <v>1.621114524490622</v>
      </c>
      <c r="R360" s="89">
        <f t="shared" si="82"/>
        <v>-1.5258172888295462E-2</v>
      </c>
      <c r="S360" s="89">
        <f t="shared" si="82"/>
        <v>-2.6655647739125446E-2</v>
      </c>
      <c r="T360" s="91">
        <v>864</v>
      </c>
      <c r="U360" s="193">
        <v>25913.391</v>
      </c>
      <c r="V360" s="193">
        <v>30343.549180327871</v>
      </c>
      <c r="W360" s="199"/>
      <c r="X360" s="88">
        <v>0</v>
      </c>
      <c r="Y360" s="88">
        <f t="shared" si="83"/>
        <v>0</v>
      </c>
    </row>
    <row r="361" spans="2:28" x14ac:dyDescent="0.25">
      <c r="B361" s="85">
        <v>5443</v>
      </c>
      <c r="C361" s="85" t="s">
        <v>377</v>
      </c>
      <c r="D361" s="1">
        <v>66064</v>
      </c>
      <c r="E361" s="85">
        <f t="shared" si="77"/>
        <v>31206.424185167692</v>
      </c>
      <c r="F361" s="86">
        <f t="shared" si="70"/>
        <v>0.8137566124287805</v>
      </c>
      <c r="G361" s="190">
        <f t="shared" si="71"/>
        <v>4285.2365764303377</v>
      </c>
      <c r="H361" s="190">
        <f t="shared" si="72"/>
        <v>9071.8458323030245</v>
      </c>
      <c r="I361" s="190">
        <f>IF(E361+Y361&lt;(E$364+Y$364)*0.9,((E$364+Y$364)*0.9-E361-Y361)*0.35,0)</f>
        <v>1157.5243561450584</v>
      </c>
      <c r="J361" s="87">
        <f t="shared" si="74"/>
        <v>2450.479061959089</v>
      </c>
      <c r="K361" s="190">
        <f t="shared" si="78"/>
        <v>642.05749251328666</v>
      </c>
      <c r="L361" s="87">
        <f t="shared" si="75"/>
        <v>1359.235711650628</v>
      </c>
      <c r="M361" s="88">
        <f t="shared" si="79"/>
        <v>10431.081543953653</v>
      </c>
      <c r="N361" s="88">
        <f t="shared" si="80"/>
        <v>76495.081543953653</v>
      </c>
      <c r="O361" s="88">
        <f t="shared" si="81"/>
        <v>36133.718254111314</v>
      </c>
      <c r="P361" s="89">
        <f t="shared" si="76"/>
        <v>0.94224355813561089</v>
      </c>
      <c r="Q361" s="197">
        <v>750.57864519483883</v>
      </c>
      <c r="R361" s="89">
        <f t="shared" si="82"/>
        <v>-1.2011218183109247E-2</v>
      </c>
      <c r="S361" s="89">
        <f t="shared" si="82"/>
        <v>1.03900390333342E-2</v>
      </c>
      <c r="T361" s="91">
        <v>2117</v>
      </c>
      <c r="U361" s="193">
        <v>66867.156000000003</v>
      </c>
      <c r="V361" s="193">
        <v>30885.522401847578</v>
      </c>
      <c r="W361" s="199"/>
      <c r="X361" s="88">
        <v>0</v>
      </c>
      <c r="Y361" s="88">
        <f t="shared" si="83"/>
        <v>0</v>
      </c>
    </row>
    <row r="362" spans="2:28" x14ac:dyDescent="0.25">
      <c r="B362" s="85">
        <v>5444</v>
      </c>
      <c r="C362" s="85" t="s">
        <v>378</v>
      </c>
      <c r="D362" s="1">
        <v>306755</v>
      </c>
      <c r="E362" s="85">
        <f t="shared" si="77"/>
        <v>31142.639593908629</v>
      </c>
      <c r="F362" s="86">
        <f t="shared" si="70"/>
        <v>0.81209332884972818</v>
      </c>
      <c r="G362" s="190">
        <f t="shared" si="71"/>
        <v>4323.5073311857759</v>
      </c>
      <c r="H362" s="190">
        <f t="shared" si="72"/>
        <v>42586.547212179888</v>
      </c>
      <c r="I362" s="190">
        <f t="shared" si="73"/>
        <v>1179.8489630857307</v>
      </c>
      <c r="J362" s="87">
        <f>I362*T362/1000</f>
        <v>11621.512286394447</v>
      </c>
      <c r="K362" s="190">
        <f t="shared" si="78"/>
        <v>664.38209945395897</v>
      </c>
      <c r="L362" s="87">
        <f t="shared" si="75"/>
        <v>6544.1636796214962</v>
      </c>
      <c r="M362" s="88">
        <f t="shared" si="79"/>
        <v>49130.710891801384</v>
      </c>
      <c r="N362" s="88">
        <f t="shared" si="80"/>
        <v>355885.7108918014</v>
      </c>
      <c r="O362" s="88">
        <f t="shared" si="81"/>
        <v>36130.529024548363</v>
      </c>
      <c r="P362" s="89">
        <f t="shared" si="76"/>
        <v>0.94216039395665829</v>
      </c>
      <c r="Q362" s="197">
        <v>4914.1195347988833</v>
      </c>
      <c r="R362" s="89">
        <f t="shared" si="82"/>
        <v>-4.0104656207594326E-2</v>
      </c>
      <c r="S362" s="89">
        <f t="shared" si="82"/>
        <v>-3.2795808412220656E-2</v>
      </c>
      <c r="T362" s="91">
        <v>9850</v>
      </c>
      <c r="U362" s="193">
        <v>319571.29700000002</v>
      </c>
      <c r="V362" s="193">
        <v>32198.619345088162</v>
      </c>
      <c r="W362" s="199"/>
      <c r="X362" s="88">
        <v>0</v>
      </c>
      <c r="Y362" s="88">
        <f t="shared" si="83"/>
        <v>0</v>
      </c>
    </row>
    <row r="363" spans="2:28" x14ac:dyDescent="0.25">
      <c r="B363" s="85"/>
      <c r="C363" s="85"/>
      <c r="D363" s="85"/>
      <c r="E363" s="85"/>
      <c r="F363" s="86"/>
      <c r="G363" s="190"/>
      <c r="H363" s="190"/>
      <c r="I363" s="190"/>
      <c r="J363" s="87"/>
      <c r="K363" s="190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25">
      <c r="B364" s="204"/>
      <c r="C364" s="94" t="s">
        <v>380</v>
      </c>
      <c r="D364" s="95">
        <f>SUM(D7:D362)</f>
        <v>210494834</v>
      </c>
      <c r="E364" s="96">
        <f>D364/T364*1000</f>
        <v>38348.596753060316</v>
      </c>
      <c r="F364" s="97">
        <f>E364/E$364</f>
        <v>1</v>
      </c>
      <c r="G364" s="98">
        <f>($E$364-E364)*0.6</f>
        <v>0</v>
      </c>
      <c r="H364" s="95">
        <f>SUM(H7:H362)</f>
        <v>4.5838532969355583E-10</v>
      </c>
      <c r="I364" s="99">
        <f>IF(E364&lt;E$364*0.9,(E$364*0.9-E364)*0.35,0)</f>
        <v>0</v>
      </c>
      <c r="J364" s="95">
        <f>SUM(J7:J362)</f>
        <v>2829389.3670049766</v>
      </c>
      <c r="K364" s="94"/>
      <c r="L364" s="95">
        <f>SUM(L7:L362)</f>
        <v>-2.2164385882206261E-9</v>
      </c>
      <c r="M364" s="95">
        <f>SUM(M7:M362)</f>
        <v>2.015440259128809E-9</v>
      </c>
      <c r="N364" s="95">
        <f>SUM(N7:N362)</f>
        <v>210494834.00000018</v>
      </c>
      <c r="O364" s="100">
        <f>N364/T364*1000</f>
        <v>38348.596753060345</v>
      </c>
      <c r="P364" s="97">
        <f>O364/O$364</f>
        <v>1</v>
      </c>
      <c r="Q364" s="215">
        <f>SUM(Q7:Q362)</f>
        <v>-1.4658326108474284E-8</v>
      </c>
      <c r="R364" s="97">
        <f>(D364-U364)/U364</f>
        <v>-4.6857378118961582E-2</v>
      </c>
      <c r="S364" s="97">
        <f>(E364-V364)/V364</f>
        <v>-5.7921088454157145E-2</v>
      </c>
      <c r="T364" s="101">
        <f>SUM(T7:T362)</f>
        <v>5488984</v>
      </c>
      <c r="U364" s="169">
        <f>SUM(U7:U362)</f>
        <v>220842955.88900003</v>
      </c>
      <c r="V364" s="169">
        <v>40706.353027406898</v>
      </c>
      <c r="W364" s="205"/>
      <c r="X364" s="95">
        <f>SUM(X7:X362)</f>
        <v>-612.61000000000013</v>
      </c>
      <c r="Y364" s="100">
        <f>X364*1000/T364</f>
        <v>-0.11160717538983538</v>
      </c>
      <c r="Z364" s="1"/>
      <c r="AA364" s="45"/>
      <c r="AB364" s="1"/>
    </row>
    <row r="366" spans="2:28" ht="19.5" customHeight="1" x14ac:dyDescent="0.25">
      <c r="B366" s="192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-515.46686363177173</v>
      </c>
      <c r="S366" s="104"/>
    </row>
    <row r="367" spans="2:28" ht="20.25" customHeight="1" x14ac:dyDescent="0.2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1.344160953140055E-2</v>
      </c>
    </row>
    <row r="368" spans="2:28" ht="21.75" customHeight="1" x14ac:dyDescent="0.25">
      <c r="B368" s="105" t="s">
        <v>420</v>
      </c>
      <c r="C368" s="106" t="s">
        <v>446</v>
      </c>
      <c r="D368" s="168"/>
      <c r="E368" s="108"/>
      <c r="F368" s="108"/>
      <c r="G368" s="108"/>
      <c r="H368" s="108"/>
      <c r="I368" s="108"/>
      <c r="J368" s="108"/>
      <c r="N368" s="222">
        <v>8.4225348196923733E-2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topLeftCell="B1" zoomScaleNormal="100" workbookViewId="0">
      <selection activeCell="K7" sqref="K7:K17"/>
    </sheetView>
  </sheetViews>
  <sheetFormatPr baseColWidth="10" defaultRowHeight="15" x14ac:dyDescent="0.25"/>
  <cols>
    <col min="2" max="2" width="18.85546875" customWidth="1"/>
    <col min="3" max="3" width="12.140625" customWidth="1"/>
    <col min="8" max="8" width="11.42578125" customWidth="1"/>
    <col min="11" max="11" width="12.5703125" customWidth="1"/>
  </cols>
  <sheetData>
    <row r="1" spans="1:20" ht="33" customHeight="1" x14ac:dyDescent="0.25">
      <c r="A1" s="48"/>
      <c r="B1" s="2"/>
      <c r="C1" s="245" t="s">
        <v>433</v>
      </c>
      <c r="D1" s="245"/>
      <c r="E1" s="245"/>
      <c r="F1" s="246" t="s">
        <v>384</v>
      </c>
      <c r="G1" s="246"/>
      <c r="H1" s="246" t="s">
        <v>434</v>
      </c>
      <c r="I1" s="246"/>
      <c r="J1" s="246"/>
      <c r="K1" s="4" t="s">
        <v>385</v>
      </c>
      <c r="L1" s="49" t="s">
        <v>5</v>
      </c>
      <c r="M1" s="44"/>
      <c r="N1" s="247" t="s">
        <v>386</v>
      </c>
      <c r="O1" s="248"/>
      <c r="Q1" s="125"/>
    </row>
    <row r="2" spans="1:20" x14ac:dyDescent="0.25">
      <c r="A2" s="113"/>
      <c r="B2" s="114"/>
      <c r="C2" s="249" t="s">
        <v>445</v>
      </c>
      <c r="D2" s="249"/>
      <c r="E2" s="249"/>
      <c r="F2" s="250" t="str">
        <f>C2</f>
        <v>Jan-des</v>
      </c>
      <c r="G2" s="250"/>
      <c r="H2" s="250" t="str">
        <f>C2</f>
        <v>Jan-des</v>
      </c>
      <c r="I2" s="251"/>
      <c r="J2" s="251"/>
      <c r="K2" s="110" t="s">
        <v>387</v>
      </c>
      <c r="L2" s="111" t="s">
        <v>11</v>
      </c>
      <c r="M2" s="112"/>
      <c r="N2" s="252" t="str">
        <f>C2</f>
        <v>Jan-des</v>
      </c>
      <c r="O2" s="253"/>
      <c r="P2" s="26"/>
      <c r="Q2" s="254" t="str">
        <f>N2</f>
        <v>Jan-des</v>
      </c>
      <c r="R2" s="255"/>
      <c r="S2" s="256"/>
      <c r="T2" s="256"/>
    </row>
    <row r="3" spans="1:20" x14ac:dyDescent="0.25">
      <c r="C3" s="257"/>
      <c r="D3" s="258"/>
      <c r="E3" s="46" t="s">
        <v>13</v>
      </c>
      <c r="F3" s="3"/>
      <c r="G3" s="3"/>
      <c r="H3" s="259"/>
      <c r="I3" s="259"/>
      <c r="J3" s="47" t="s">
        <v>19</v>
      </c>
      <c r="K3" s="109" t="str">
        <f>RIGHT(C2,4)</f>
        <v>-des</v>
      </c>
      <c r="L3" s="196" t="s">
        <v>437</v>
      </c>
      <c r="M3" s="44"/>
      <c r="N3" s="122" t="s">
        <v>388</v>
      </c>
      <c r="O3" s="50" t="s">
        <v>388</v>
      </c>
      <c r="Q3" s="260" t="s">
        <v>423</v>
      </c>
      <c r="R3" s="261"/>
      <c r="S3" s="262"/>
      <c r="T3" s="263"/>
    </row>
    <row r="4" spans="1:20" x14ac:dyDescent="0.2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25">
      <c r="A5" s="5"/>
      <c r="B5" s="5"/>
      <c r="C5" s="206">
        <v>1</v>
      </c>
      <c r="D5" s="6">
        <v>2</v>
      </c>
      <c r="E5" s="6">
        <v>3</v>
      </c>
      <c r="F5" s="6"/>
      <c r="G5" s="6"/>
      <c r="H5" s="6"/>
      <c r="I5" s="6"/>
      <c r="J5" s="6"/>
      <c r="K5" s="206" t="s">
        <v>439</v>
      </c>
      <c r="L5" s="51"/>
      <c r="M5" s="29"/>
      <c r="N5" s="124"/>
      <c r="O5" s="6"/>
      <c r="Q5" s="209"/>
      <c r="R5" s="210"/>
      <c r="S5" s="22"/>
      <c r="T5" s="22"/>
    </row>
    <row r="6" spans="1:20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25">
      <c r="A7" s="19">
        <v>3</v>
      </c>
      <c r="B7" t="s">
        <v>26</v>
      </c>
      <c r="C7" s="231">
        <v>7200784</v>
      </c>
      <c r="D7" s="52">
        <f t="shared" ref="D7:D17" si="0">C7*1000/L7</f>
        <v>10155.723890290634</v>
      </c>
      <c r="E7" s="37">
        <f t="shared" ref="E7:E17" si="1">D7/D$19</f>
        <v>1.3370781045555946</v>
      </c>
      <c r="F7" s="53">
        <f t="shared" ref="F7:F17" si="2">($D$19-D7)*0.875</f>
        <v>-2240.230491552747</v>
      </c>
      <c r="G7" s="52">
        <f t="shared" ref="G7:G17" si="3">(F7*L7)/1000</f>
        <v>-1588406.3070390851</v>
      </c>
      <c r="H7" s="52">
        <f>G7+C7</f>
        <v>5612377.6929609152</v>
      </c>
      <c r="I7" s="54">
        <f t="shared" ref="I7:I17" si="4">H7*1000/L7</f>
        <v>7915.4933987378872</v>
      </c>
      <c r="J7" s="37">
        <f t="shared" ref="J7:J17" si="5">I7/I$19</f>
        <v>1.0421347630694493</v>
      </c>
      <c r="K7" s="211">
        <v>-107262.0857061618</v>
      </c>
      <c r="L7" s="63">
        <v>709037</v>
      </c>
      <c r="N7" s="126">
        <f>(C7-Q7)/Q7</f>
        <v>-9.2696866858762758E-2</v>
      </c>
      <c r="O7" s="27">
        <f>(D7-R7)/R7</f>
        <v>-0.10448223469743793</v>
      </c>
      <c r="Q7" s="1">
        <v>7936469.8930000002</v>
      </c>
      <c r="R7" s="24">
        <v>11340.616885315942</v>
      </c>
      <c r="S7" s="24"/>
      <c r="T7" s="1"/>
    </row>
    <row r="8" spans="1:20" x14ac:dyDescent="0.25">
      <c r="A8" s="19">
        <v>11</v>
      </c>
      <c r="B8" t="s">
        <v>392</v>
      </c>
      <c r="C8" s="231">
        <v>4007102</v>
      </c>
      <c r="D8" s="52">
        <f t="shared" si="0"/>
        <v>8138.7265156900576</v>
      </c>
      <c r="E8" s="37">
        <f t="shared" si="1"/>
        <v>1.0715250966500824</v>
      </c>
      <c r="F8" s="53">
        <f t="shared" si="2"/>
        <v>-475.35778877724272</v>
      </c>
      <c r="G8" s="52">
        <f t="shared" si="3"/>
        <v>-234042.40730447546</v>
      </c>
      <c r="H8" s="52">
        <f t="shared" ref="H8:H17" si="6">G8+C8</f>
        <v>3773059.5926955245</v>
      </c>
      <c r="I8" s="54">
        <f t="shared" si="4"/>
        <v>7663.3687269128141</v>
      </c>
      <c r="J8" s="37">
        <f t="shared" si="5"/>
        <v>1.0089406370812601</v>
      </c>
      <c r="K8" s="211">
        <v>5193.8287022701406</v>
      </c>
      <c r="L8" s="63">
        <v>492350</v>
      </c>
      <c r="N8" s="126">
        <f>(C8-Q8)/Q8</f>
        <v>-2.9733743616550564E-2</v>
      </c>
      <c r="O8" s="27">
        <f t="shared" ref="O8:O17" si="7">(D8-R8)/R8</f>
        <v>-4.2647635721924357E-2</v>
      </c>
      <c r="Q8" s="1">
        <v>4129899.3689999999</v>
      </c>
      <c r="R8" s="24">
        <v>8501.2862759547716</v>
      </c>
      <c r="S8" s="24"/>
      <c r="T8" s="1"/>
    </row>
    <row r="9" spans="1:20" x14ac:dyDescent="0.25">
      <c r="A9" s="20">
        <v>15</v>
      </c>
      <c r="B9" t="s">
        <v>393</v>
      </c>
      <c r="C9" s="231">
        <v>1830088</v>
      </c>
      <c r="D9" s="52">
        <f t="shared" si="0"/>
        <v>6819.3989529186001</v>
      </c>
      <c r="E9" s="37">
        <f t="shared" si="1"/>
        <v>0.89782561289344687</v>
      </c>
      <c r="F9" s="53">
        <f t="shared" si="2"/>
        <v>679.05382864778255</v>
      </c>
      <c r="G9" s="52">
        <f t="shared" si="3"/>
        <v>182234.28072506216</v>
      </c>
      <c r="H9" s="52">
        <f t="shared" si="6"/>
        <v>2012322.2807250621</v>
      </c>
      <c r="I9" s="54">
        <f t="shared" si="4"/>
        <v>7498.4527815663823</v>
      </c>
      <c r="J9" s="37">
        <f t="shared" si="5"/>
        <v>0.98722820161168079</v>
      </c>
      <c r="K9" s="211">
        <v>11054.32113269961</v>
      </c>
      <c r="L9" s="63">
        <v>268365</v>
      </c>
      <c r="N9" s="126">
        <f t="shared" ref="N9:N17" si="8">(C9-Q9)/Q9</f>
        <v>-5.4463391325149678E-2</v>
      </c>
      <c r="O9" s="27">
        <f t="shared" si="7"/>
        <v>-6.3331595614213324E-2</v>
      </c>
      <c r="Q9" s="1">
        <v>1935502.003</v>
      </c>
      <c r="R9" s="24">
        <v>7280.48359588938</v>
      </c>
      <c r="S9" s="24"/>
      <c r="T9" s="1"/>
    </row>
    <row r="10" spans="1:20" x14ac:dyDescent="0.25">
      <c r="A10" s="20">
        <v>18</v>
      </c>
      <c r="B10" t="s">
        <v>394</v>
      </c>
      <c r="C10" s="231">
        <v>1615964</v>
      </c>
      <c r="D10" s="52">
        <f t="shared" si="0"/>
        <v>6702.9085298070386</v>
      </c>
      <c r="E10" s="37">
        <f t="shared" si="1"/>
        <v>0.88248876484445682</v>
      </c>
      <c r="F10" s="53">
        <f t="shared" si="2"/>
        <v>780.9829488703989</v>
      </c>
      <c r="G10" s="52">
        <f t="shared" si="3"/>
        <v>188282.49324547124</v>
      </c>
      <c r="H10" s="52">
        <f t="shared" si="6"/>
        <v>1804246.4932454713</v>
      </c>
      <c r="I10" s="54">
        <f t="shared" si="4"/>
        <v>7483.8914786774367</v>
      </c>
      <c r="J10" s="37">
        <f t="shared" si="5"/>
        <v>0.98531109560555696</v>
      </c>
      <c r="K10" s="211">
        <v>13246.094908820873</v>
      </c>
      <c r="L10" s="63">
        <v>241084</v>
      </c>
      <c r="N10" s="126">
        <f t="shared" si="8"/>
        <v>-8.8767973975644052E-2</v>
      </c>
      <c r="O10" s="27">
        <f t="shared" si="7"/>
        <v>-9.2147051107538999E-2</v>
      </c>
      <c r="Q10" s="1">
        <v>1773383.676</v>
      </c>
      <c r="R10" s="24">
        <v>7383.2535742537157</v>
      </c>
      <c r="S10" s="24"/>
      <c r="T10" s="1"/>
    </row>
    <row r="11" spans="1:20" x14ac:dyDescent="0.25">
      <c r="A11" s="20">
        <v>30</v>
      </c>
      <c r="B11" t="s">
        <v>395</v>
      </c>
      <c r="C11" s="231">
        <v>10033700</v>
      </c>
      <c r="D11" s="52">
        <f t="shared" si="0"/>
        <v>7764.5733264925038</v>
      </c>
      <c r="E11" s="37">
        <f t="shared" si="1"/>
        <v>1.0222649904843386</v>
      </c>
      <c r="F11" s="53">
        <f t="shared" si="2"/>
        <v>-147.9737482293832</v>
      </c>
      <c r="G11" s="52">
        <f t="shared" si="3"/>
        <v>-191217.74438568635</v>
      </c>
      <c r="H11" s="52">
        <f t="shared" si="6"/>
        <v>9842482.2556143142</v>
      </c>
      <c r="I11" s="54">
        <f t="shared" si="4"/>
        <v>7616.5995782631217</v>
      </c>
      <c r="J11" s="37">
        <f t="shared" si="5"/>
        <v>1.0027831238105425</v>
      </c>
      <c r="K11" s="211">
        <v>-1318.9240168579272</v>
      </c>
      <c r="L11" s="63">
        <v>1292241</v>
      </c>
      <c r="N11" s="126">
        <f t="shared" si="8"/>
        <v>-6.9782685943037076E-2</v>
      </c>
      <c r="O11" s="27">
        <f t="shared" si="7"/>
        <v>-8.6347112094014106E-2</v>
      </c>
      <c r="Q11" s="1">
        <v>10786404.261</v>
      </c>
      <c r="R11" s="24">
        <v>8498.3842652631902</v>
      </c>
      <c r="S11" s="24"/>
      <c r="T11" s="1"/>
    </row>
    <row r="12" spans="1:20" x14ac:dyDescent="0.25">
      <c r="A12" s="20">
        <v>34</v>
      </c>
      <c r="B12" t="s">
        <v>396</v>
      </c>
      <c r="C12" s="231">
        <v>2313848</v>
      </c>
      <c r="D12" s="52">
        <f t="shared" si="0"/>
        <v>6192.9191602342435</v>
      </c>
      <c r="E12" s="37">
        <f t="shared" si="1"/>
        <v>0.8153447949041337</v>
      </c>
      <c r="F12" s="53">
        <f t="shared" si="2"/>
        <v>1227.2236472465947</v>
      </c>
      <c r="G12" s="52">
        <f t="shared" si="3"/>
        <v>458525.11687345069</v>
      </c>
      <c r="H12" s="52">
        <f t="shared" si="6"/>
        <v>2772373.1168734506</v>
      </c>
      <c r="I12" s="54">
        <f t="shared" si="4"/>
        <v>7420.1428074808382</v>
      </c>
      <c r="J12" s="37">
        <f t="shared" si="5"/>
        <v>0.97691809936301677</v>
      </c>
      <c r="K12" s="211">
        <v>13002.691188934143</v>
      </c>
      <c r="L12" s="63">
        <v>373628</v>
      </c>
      <c r="N12" s="126">
        <f t="shared" si="8"/>
        <v>-5.17427894322708E-2</v>
      </c>
      <c r="O12" s="27">
        <f t="shared" si="7"/>
        <v>-5.7770471712770131E-2</v>
      </c>
      <c r="Q12" s="1">
        <v>2440105.8849999998</v>
      </c>
      <c r="R12" s="24">
        <v>6572.6226724093813</v>
      </c>
      <c r="S12" s="24"/>
      <c r="T12" s="1"/>
    </row>
    <row r="13" spans="1:20" x14ac:dyDescent="0.25">
      <c r="A13" s="20">
        <v>38</v>
      </c>
      <c r="B13" t="s">
        <v>397</v>
      </c>
      <c r="C13" s="231">
        <v>2954677</v>
      </c>
      <c r="D13" s="52">
        <f t="shared" si="0"/>
        <v>6885.7378565885419</v>
      </c>
      <c r="E13" s="37">
        <f t="shared" si="1"/>
        <v>0.90655963289394181</v>
      </c>
      <c r="F13" s="53">
        <f t="shared" si="2"/>
        <v>621.00728793658345</v>
      </c>
      <c r="G13" s="52">
        <f t="shared" si="3"/>
        <v>266474.84826087591</v>
      </c>
      <c r="H13" s="52">
        <f t="shared" si="6"/>
        <v>3221151.8482608758</v>
      </c>
      <c r="I13" s="54">
        <f t="shared" si="4"/>
        <v>7506.7451445251254</v>
      </c>
      <c r="J13" s="37">
        <f t="shared" si="5"/>
        <v>0.98831995411174267</v>
      </c>
      <c r="K13" s="211">
        <v>9154.1767857676023</v>
      </c>
      <c r="L13" s="63">
        <v>429101</v>
      </c>
      <c r="N13" s="126">
        <f t="shared" si="8"/>
        <v>-5.327396732491621E-2</v>
      </c>
      <c r="O13" s="27">
        <f t="shared" si="7"/>
        <v>-6.2692666963206425E-2</v>
      </c>
      <c r="Q13" s="1">
        <v>3120941.96</v>
      </c>
      <c r="R13" s="24">
        <v>7346.2967949683643</v>
      </c>
      <c r="S13" s="24"/>
      <c r="T13" s="1"/>
    </row>
    <row r="14" spans="1:20" x14ac:dyDescent="0.25">
      <c r="A14" s="20">
        <v>42</v>
      </c>
      <c r="B14" t="s">
        <v>398</v>
      </c>
      <c r="C14" s="231">
        <v>2005341</v>
      </c>
      <c r="D14" s="52">
        <f t="shared" si="0"/>
        <v>6344.9917892998283</v>
      </c>
      <c r="E14" s="37">
        <f t="shared" si="1"/>
        <v>0.83536631033940412</v>
      </c>
      <c r="F14" s="53">
        <f t="shared" si="2"/>
        <v>1094.1600968142079</v>
      </c>
      <c r="G14" s="52">
        <f t="shared" si="3"/>
        <v>345810.39275822724</v>
      </c>
      <c r="H14" s="52">
        <f t="shared" si="6"/>
        <v>2351151.3927582274</v>
      </c>
      <c r="I14" s="54">
        <f t="shared" si="4"/>
        <v>7439.1518861140366</v>
      </c>
      <c r="J14" s="37">
        <f t="shared" si="5"/>
        <v>0.97942078879242556</v>
      </c>
      <c r="K14" s="211">
        <v>14231.21794593503</v>
      </c>
      <c r="L14" s="63">
        <v>316051</v>
      </c>
      <c r="N14" s="126">
        <f t="shared" si="8"/>
        <v>-6.966734574582395E-2</v>
      </c>
      <c r="O14" s="27">
        <f t="shared" si="7"/>
        <v>-8.41411036550469E-2</v>
      </c>
      <c r="Q14" s="1">
        <v>2155509.6349999998</v>
      </c>
      <c r="R14" s="24">
        <v>6927.9141302461321</v>
      </c>
      <c r="S14" s="24"/>
      <c r="T14" s="1"/>
    </row>
    <row r="15" spans="1:20" x14ac:dyDescent="0.25">
      <c r="A15" s="20">
        <v>46</v>
      </c>
      <c r="B15" t="s">
        <v>399</v>
      </c>
      <c r="C15" s="231">
        <v>4793058</v>
      </c>
      <c r="D15" s="52">
        <f t="shared" si="0"/>
        <v>7417.2406589240254</v>
      </c>
      <c r="E15" s="37">
        <f t="shared" si="1"/>
        <v>0.97653600948607633</v>
      </c>
      <c r="F15" s="53">
        <f t="shared" si="2"/>
        <v>155.94233589303542</v>
      </c>
      <c r="G15" s="52">
        <f t="shared" si="3"/>
        <v>100770.71716575895</v>
      </c>
      <c r="H15" s="52">
        <f t="shared" si="6"/>
        <v>4893828.7171657588</v>
      </c>
      <c r="I15" s="54">
        <f t="shared" si="4"/>
        <v>7573.1829948170616</v>
      </c>
      <c r="J15" s="37">
        <f t="shared" si="5"/>
        <v>0.99706700118575964</v>
      </c>
      <c r="K15" s="211">
        <v>15766.550328121055</v>
      </c>
      <c r="L15" s="63">
        <v>646205</v>
      </c>
      <c r="N15" s="126">
        <f t="shared" si="8"/>
        <v>-6.1752365168922428E-2</v>
      </c>
      <c r="O15" s="27">
        <f t="shared" si="7"/>
        <v>-6.8885721657846483E-2</v>
      </c>
      <c r="Q15" s="1">
        <v>5108521.2709999997</v>
      </c>
      <c r="R15" s="24">
        <v>7965.9831574384216</v>
      </c>
      <c r="S15" s="24"/>
      <c r="T15" s="1"/>
    </row>
    <row r="16" spans="1:20" x14ac:dyDescent="0.25">
      <c r="A16" s="20">
        <v>50</v>
      </c>
      <c r="B16" t="s">
        <v>400</v>
      </c>
      <c r="C16" s="231">
        <v>3294299</v>
      </c>
      <c r="D16" s="52">
        <f t="shared" si="0"/>
        <v>6885.0690743411287</v>
      </c>
      <c r="E16" s="37">
        <f t="shared" si="1"/>
        <v>0.90647158263682648</v>
      </c>
      <c r="F16" s="53">
        <f t="shared" si="2"/>
        <v>621.59247240307002</v>
      </c>
      <c r="G16" s="52">
        <f t="shared" si="3"/>
        <v>297413.35027069692</v>
      </c>
      <c r="H16" s="52">
        <f t="shared" si="6"/>
        <v>3591712.3502706969</v>
      </c>
      <c r="I16" s="54">
        <f t="shared" si="4"/>
        <v>7506.6615467441998</v>
      </c>
      <c r="J16" s="37">
        <f t="shared" si="5"/>
        <v>0.98830894782960343</v>
      </c>
      <c r="K16" s="211">
        <v>11733.960580227664</v>
      </c>
      <c r="L16" s="63">
        <v>478470</v>
      </c>
      <c r="N16" s="126">
        <f t="shared" si="8"/>
        <v>-5.0775508735288778E-2</v>
      </c>
      <c r="O16" s="27">
        <f t="shared" si="7"/>
        <v>-5.9383540728094229E-2</v>
      </c>
      <c r="Q16" s="1">
        <v>3470516.227</v>
      </c>
      <c r="R16" s="24">
        <v>7319.7412255262789</v>
      </c>
      <c r="S16" s="24"/>
      <c r="T16" s="1"/>
    </row>
    <row r="17" spans="1:20" x14ac:dyDescent="0.25">
      <c r="A17" s="20">
        <v>54</v>
      </c>
      <c r="B17" t="s">
        <v>401</v>
      </c>
      <c r="C17" s="231">
        <v>1642500</v>
      </c>
      <c r="D17" s="52">
        <f t="shared" si="0"/>
        <v>6774.5368155346214</v>
      </c>
      <c r="E17" s="37">
        <f t="shared" si="1"/>
        <v>0.89191917212490346</v>
      </c>
      <c r="F17" s="53">
        <f t="shared" si="2"/>
        <v>718.30819885876394</v>
      </c>
      <c r="G17" s="52">
        <f t="shared" si="3"/>
        <v>174155.25942970504</v>
      </c>
      <c r="H17" s="52">
        <f t="shared" si="6"/>
        <v>1816655.2594297051</v>
      </c>
      <c r="I17" s="54">
        <f t="shared" si="4"/>
        <v>7492.845014393386</v>
      </c>
      <c r="J17" s="37">
        <f t="shared" si="5"/>
        <v>0.98648989651561303</v>
      </c>
      <c r="K17" s="211">
        <v>15198.168150244252</v>
      </c>
      <c r="L17" s="63">
        <v>242452</v>
      </c>
      <c r="N17" s="126">
        <f t="shared" si="8"/>
        <v>-3.6150585638043672E-2</v>
      </c>
      <c r="O17" s="27">
        <f t="shared" si="7"/>
        <v>-3.8996988970180169E-2</v>
      </c>
      <c r="Q17" s="1">
        <v>1704104.371</v>
      </c>
      <c r="R17" s="24">
        <v>7049.4439016116758</v>
      </c>
      <c r="S17" s="24"/>
      <c r="T17" s="1"/>
    </row>
    <row r="18" spans="1:20" x14ac:dyDescent="0.2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25">
      <c r="A19" s="16" t="s">
        <v>380</v>
      </c>
      <c r="B19" s="17"/>
      <c r="C19" s="58">
        <f>SUM(C7:C17)</f>
        <v>41691361</v>
      </c>
      <c r="D19" s="58">
        <f>C19*1000/L19</f>
        <v>7595.4604713732087</v>
      </c>
      <c r="E19" s="59">
        <f>D19/D$19</f>
        <v>1</v>
      </c>
      <c r="F19" s="60"/>
      <c r="G19" s="58">
        <f>SUM(G7:G17)</f>
        <v>1.2223608791828156E-9</v>
      </c>
      <c r="H19" s="58">
        <f>SUM(H7:H18)</f>
        <v>41691361</v>
      </c>
      <c r="I19" s="61">
        <f>H19*1000/L19</f>
        <v>7595.4604713732087</v>
      </c>
      <c r="J19" s="59">
        <f>I19/I$19</f>
        <v>1</v>
      </c>
      <c r="K19" s="62">
        <f>SUM(K7:K17)</f>
        <v>6.4028427004814148E-10</v>
      </c>
      <c r="L19" s="18">
        <f>SUM(L7:L17)</f>
        <v>5488984</v>
      </c>
      <c r="N19" s="214">
        <f>(C19-Q19)/Q19</f>
        <v>-6.4405521831550766E-2</v>
      </c>
      <c r="O19" s="131">
        <f>(D19-R19)/R19</f>
        <v>-7.5265540112169599E-2</v>
      </c>
      <c r="Q19" s="130">
        <v>44561358.550999992</v>
      </c>
      <c r="R19" s="217">
        <v>8213.666518164071</v>
      </c>
      <c r="S19" s="15"/>
      <c r="T19" s="24"/>
    </row>
    <row r="20" spans="1:20" x14ac:dyDescent="0.25">
      <c r="D20" s="24"/>
      <c r="E20" s="218"/>
    </row>
    <row r="21" spans="1:20" x14ac:dyDescent="0.25">
      <c r="A21" s="64" t="s">
        <v>421</v>
      </c>
      <c r="B21" s="175" t="str">
        <f>komm!C368</f>
        <v>Utbetales/trekkes ved 2. termin rammetilskudd i februar 2024</v>
      </c>
      <c r="C21" s="65"/>
      <c r="D21" s="65"/>
      <c r="E21" s="65"/>
      <c r="O21" s="66"/>
      <c r="Q21" s="45"/>
    </row>
  </sheetData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T63"/>
  <sheetViews>
    <sheetView tabSelected="1" topLeftCell="F18" zoomScale="90" zoomScaleNormal="90" workbookViewId="0">
      <selection activeCell="M30" sqref="M30"/>
    </sheetView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5.285156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7" t="s">
        <v>402</v>
      </c>
      <c r="B1" s="264" t="s">
        <v>440</v>
      </c>
      <c r="C1" s="264"/>
      <c r="D1" s="264"/>
      <c r="E1" s="208"/>
      <c r="F1" s="264" t="s">
        <v>441</v>
      </c>
      <c r="G1" s="264"/>
      <c r="H1" s="264"/>
      <c r="I1" s="208"/>
      <c r="J1" s="265" t="s">
        <v>442</v>
      </c>
      <c r="K1" s="265"/>
      <c r="L1" s="265"/>
    </row>
    <row r="2" spans="1:17" x14ac:dyDescent="0.2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5"/>
      <c r="P3" s="165"/>
      <c r="Q3" s="165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07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16"/>
      <c r="O4" s="165"/>
      <c r="P4" s="165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16"/>
      <c r="O5" s="165"/>
    </row>
    <row r="6" spans="1:17" x14ac:dyDescent="0.2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16"/>
      <c r="O6" s="165"/>
    </row>
    <row r="7" spans="1:17" x14ac:dyDescent="0.2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5"/>
      <c r="O7" s="165"/>
      <c r="P7" s="165"/>
    </row>
    <row r="8" spans="1:17" x14ac:dyDescent="0.2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5"/>
      <c r="O8" s="165"/>
      <c r="P8" s="165"/>
      <c r="Q8" s="165"/>
    </row>
    <row r="9" spans="1:17" x14ac:dyDescent="0.25">
      <c r="A9" s="7" t="s">
        <v>408</v>
      </c>
      <c r="B9" s="28">
        <v>112974018</v>
      </c>
      <c r="C9" s="28">
        <v>124903414</v>
      </c>
      <c r="D9" s="28">
        <v>127895476</v>
      </c>
      <c r="E9" s="28"/>
      <c r="F9" s="28">
        <v>23210943</v>
      </c>
      <c r="G9" s="28">
        <v>25114257</v>
      </c>
      <c r="H9" s="28">
        <v>25309163</v>
      </c>
      <c r="I9" s="28"/>
      <c r="J9" s="28">
        <f t="shared" si="0"/>
        <v>136184961</v>
      </c>
      <c r="K9" s="28">
        <f t="shared" si="1"/>
        <v>150017671</v>
      </c>
      <c r="L9" s="28">
        <f t="shared" si="2"/>
        <v>153204639</v>
      </c>
      <c r="N9" s="165"/>
      <c r="O9" s="165"/>
      <c r="P9" s="165"/>
      <c r="Q9" s="165"/>
    </row>
    <row r="10" spans="1:17" x14ac:dyDescent="0.25">
      <c r="A10" s="7" t="s">
        <v>409</v>
      </c>
      <c r="B10" s="28">
        <v>115926311</v>
      </c>
      <c r="C10" s="28">
        <v>129404724</v>
      </c>
      <c r="D10" s="28">
        <v>130669635</v>
      </c>
      <c r="E10" s="28"/>
      <c r="F10" s="28">
        <v>23805587</v>
      </c>
      <c r="G10" s="28">
        <v>26034503</v>
      </c>
      <c r="H10" s="28">
        <v>25857833</v>
      </c>
      <c r="I10" s="28"/>
      <c r="J10" s="28">
        <f t="shared" si="0"/>
        <v>139731898</v>
      </c>
      <c r="K10" s="28">
        <f t="shared" si="1"/>
        <v>155439227</v>
      </c>
      <c r="L10" s="28">
        <f t="shared" si="2"/>
        <v>156527468</v>
      </c>
      <c r="M10" s="165"/>
      <c r="N10" s="165"/>
      <c r="O10" s="165"/>
      <c r="P10" s="165"/>
    </row>
    <row r="11" spans="1:17" x14ac:dyDescent="0.25">
      <c r="A11" s="7" t="s">
        <v>410</v>
      </c>
      <c r="B11" s="28">
        <v>150576254</v>
      </c>
      <c r="C11" s="28">
        <v>165668406</v>
      </c>
      <c r="D11" s="28">
        <v>167176502</v>
      </c>
      <c r="E11" s="28"/>
      <c r="F11" s="28">
        <v>30954025</v>
      </c>
      <c r="G11" s="28">
        <v>33286461</v>
      </c>
      <c r="H11" s="28">
        <v>33077457</v>
      </c>
      <c r="I11" s="28"/>
      <c r="J11" s="28">
        <f t="shared" si="0"/>
        <v>181530279</v>
      </c>
      <c r="K11" s="28">
        <f t="shared" si="1"/>
        <v>198954867</v>
      </c>
      <c r="L11" s="28">
        <f t="shared" si="2"/>
        <v>200253959</v>
      </c>
      <c r="M11" s="165"/>
      <c r="N11" s="165"/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>
        <v>168506575</v>
      </c>
      <c r="E12" s="28"/>
      <c r="F12" s="28">
        <v>31323277</v>
      </c>
      <c r="G12" s="28">
        <v>33623340</v>
      </c>
      <c r="H12" s="28">
        <v>33339082</v>
      </c>
      <c r="I12" s="28"/>
      <c r="J12" s="28">
        <f t="shared" si="0"/>
        <v>183741749</v>
      </c>
      <c r="K12" s="28">
        <f t="shared" si="1"/>
        <v>200913741</v>
      </c>
      <c r="L12" s="28">
        <f t="shared" si="2"/>
        <v>201845657</v>
      </c>
      <c r="N12" s="232"/>
    </row>
    <row r="13" spans="1:17" x14ac:dyDescent="0.25">
      <c r="A13" s="7" t="s">
        <v>412</v>
      </c>
      <c r="B13" s="28">
        <v>190287729</v>
      </c>
      <c r="C13" s="28">
        <v>216186638</v>
      </c>
      <c r="D13" s="28">
        <v>205956451</v>
      </c>
      <c r="E13" s="30" t="s">
        <v>21</v>
      </c>
      <c r="F13" s="28">
        <v>39300433</v>
      </c>
      <c r="G13" s="28">
        <v>43645701</v>
      </c>
      <c r="H13" s="28">
        <v>40808867</v>
      </c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246765318</v>
      </c>
      <c r="M13" s="31"/>
      <c r="N13" s="139"/>
    </row>
    <row r="14" spans="1:17" x14ac:dyDescent="0.25">
      <c r="A14" s="38" t="s">
        <v>413</v>
      </c>
      <c r="B14" s="233">
        <v>195955447</v>
      </c>
      <c r="C14" s="233">
        <v>220842958</v>
      </c>
      <c r="D14" s="233">
        <v>210494834</v>
      </c>
      <c r="E14" s="234">
        <f>D14*1000/$N$15</f>
        <v>38348.596753060308</v>
      </c>
      <c r="F14" s="233">
        <v>40450518</v>
      </c>
      <c r="G14" s="233">
        <v>44561358</v>
      </c>
      <c r="H14" s="233">
        <v>41691361</v>
      </c>
      <c r="I14" s="234">
        <f>H14*1000/$N$15</f>
        <v>7595.4604713732087</v>
      </c>
      <c r="J14" s="233">
        <f t="shared" si="0"/>
        <v>236405965</v>
      </c>
      <c r="K14" s="233">
        <f t="shared" si="1"/>
        <v>265404316</v>
      </c>
      <c r="L14" s="233">
        <f t="shared" si="2"/>
        <v>252186195</v>
      </c>
      <c r="N14" s="194" t="s">
        <v>436</v>
      </c>
      <c r="O14" s="194"/>
    </row>
    <row r="15" spans="1:17" x14ac:dyDescent="0.25">
      <c r="A15" s="133" t="s">
        <v>424</v>
      </c>
      <c r="B15" s="137"/>
      <c r="C15" s="200"/>
      <c r="D15" s="200">
        <v>200750000</v>
      </c>
      <c r="E15" s="201">
        <f>D15*1000/$N$15</f>
        <v>36573.252900718966</v>
      </c>
      <c r="F15" s="137"/>
      <c r="G15" s="202"/>
      <c r="H15" s="171">
        <v>40350000</v>
      </c>
      <c r="I15" s="201">
        <f>H15*1000/$N$15</f>
        <v>7351.0871957360414</v>
      </c>
      <c r="J15" s="137"/>
      <c r="K15" s="203"/>
      <c r="L15" s="203">
        <f>D15+H15</f>
        <v>241100000</v>
      </c>
      <c r="M15" s="32"/>
      <c r="N15" s="195">
        <v>5488984</v>
      </c>
      <c r="O15" s="194"/>
    </row>
    <row r="16" spans="1:17" x14ac:dyDescent="0.25">
      <c r="A16" s="40" t="s">
        <v>428</v>
      </c>
      <c r="B16" s="38"/>
      <c r="C16" s="170"/>
      <c r="D16" s="170">
        <v>200725000</v>
      </c>
      <c r="E16" s="41">
        <f>D16*1000/$N$15</f>
        <v>36568.698323769939</v>
      </c>
      <c r="F16" s="38"/>
      <c r="G16" s="171"/>
      <c r="H16" s="171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2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49"/>
    </row>
    <row r="18" spans="1:19" ht="15.75" thickBot="1" x14ac:dyDescent="0.3">
      <c r="A18" s="40" t="s">
        <v>438</v>
      </c>
      <c r="B18" s="198"/>
      <c r="C18" s="198"/>
      <c r="D18" s="172">
        <v>208200000</v>
      </c>
      <c r="E18" s="173">
        <f>D18*1000/$N$15</f>
        <v>37930.516831530207</v>
      </c>
      <c r="F18" s="43"/>
      <c r="G18" s="38"/>
      <c r="H18" s="38">
        <v>41000000</v>
      </c>
      <c r="I18" s="173">
        <f>H18*1000/$N$15</f>
        <v>7469.5061964108472</v>
      </c>
      <c r="J18" s="43"/>
      <c r="K18" s="220"/>
      <c r="L18" s="38">
        <f>D18+H18</f>
        <v>249200000</v>
      </c>
      <c r="M18" s="33"/>
      <c r="N18" s="149"/>
    </row>
    <row r="19" spans="1:19" x14ac:dyDescent="0.2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8"/>
      <c r="P19" s="148"/>
    </row>
    <row r="20" spans="1:19" x14ac:dyDescent="0.25">
      <c r="A20" s="161"/>
      <c r="B20" s="161"/>
      <c r="C20" s="161"/>
      <c r="D20" s="161"/>
      <c r="E20" s="144"/>
      <c r="F20" s="142"/>
      <c r="G20" s="146"/>
      <c r="H20" s="146"/>
      <c r="I20" s="144"/>
      <c r="J20" s="142"/>
      <c r="K20" s="145"/>
      <c r="L20" s="145"/>
      <c r="M20" s="221"/>
      <c r="N20" s="32"/>
      <c r="O20" s="148"/>
    </row>
    <row r="21" spans="1:19" x14ac:dyDescent="0.25">
      <c r="A21" s="162"/>
      <c r="B21" s="163"/>
      <c r="C21" s="164"/>
      <c r="D21" s="164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25">
      <c r="A22" s="34" t="s">
        <v>414</v>
      </c>
      <c r="B22" s="267"/>
      <c r="C22" s="267"/>
      <c r="D22" s="267"/>
      <c r="E22" s="35"/>
      <c r="F22" s="267"/>
      <c r="G22" s="267"/>
      <c r="H22" s="132"/>
      <c r="I22" s="35"/>
      <c r="J22" s="267"/>
      <c r="K22" s="267"/>
      <c r="L22" s="267"/>
    </row>
    <row r="23" spans="1:19" x14ac:dyDescent="0.2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7"/>
      <c r="O24"/>
      <c r="Q24" s="174"/>
      <c r="R24" s="31"/>
      <c r="S24" s="148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7"/>
      <c r="O25"/>
      <c r="Q25" s="174"/>
      <c r="R25" s="31"/>
      <c r="S25" s="148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7"/>
      <c r="O26"/>
      <c r="Q26" s="174"/>
      <c r="R26" s="174"/>
      <c r="S26" s="148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>
        <f t="shared" ref="D27:D35" si="11"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7"/>
      <c r="Q27" s="174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>
        <f t="shared" si="11"/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 t="shared" ref="H28:H35" si="12"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 t="shared" ref="L28:L35" si="13">(L7-K7)/K7</f>
        <v>1.6493280336366191E-2</v>
      </c>
      <c r="N28" s="147"/>
      <c r="Q28" s="174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>
        <f t="shared" si="11"/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 t="shared" si="12"/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 t="shared" si="13"/>
        <v>1.6526928339740482E-2</v>
      </c>
      <c r="N29" s="147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>
        <f t="shared" si="11"/>
        <v>2.3955005745479464E-2</v>
      </c>
      <c r="E30" s="7"/>
      <c r="F30" s="37">
        <v>0.12233028852967505</v>
      </c>
      <c r="G30" s="37">
        <f t="shared" si="6"/>
        <v>8.2000718368055961E-2</v>
      </c>
      <c r="H30" s="37">
        <f t="shared" si="12"/>
        <v>7.7607711030431839E-3</v>
      </c>
      <c r="I30" s="7"/>
      <c r="J30" s="37">
        <v>0.11179115741872528</v>
      </c>
      <c r="K30" s="37">
        <f t="shared" ref="K30:K35" si="14">(K9-J9)/J9</f>
        <v>0.10157296296468447</v>
      </c>
      <c r="L30" s="37">
        <f t="shared" si="13"/>
        <v>2.1243950654319915E-2</v>
      </c>
      <c r="N30" s="147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>
        <f t="shared" si="11"/>
        <v>9.774844077562423E-3</v>
      </c>
      <c r="E31" s="7"/>
      <c r="F31" s="37">
        <v>0.12877488957197988</v>
      </c>
      <c r="G31" s="37">
        <f>(G10-F10)/F10</f>
        <v>9.3629953338264668E-2</v>
      </c>
      <c r="H31" s="37">
        <f t="shared" si="12"/>
        <v>-6.7859947240014526E-3</v>
      </c>
      <c r="I31" s="7"/>
      <c r="J31" s="37">
        <v>0.11878873712349543</v>
      </c>
      <c r="K31" s="37">
        <f t="shared" si="14"/>
        <v>0.11241047480797835</v>
      </c>
      <c r="L31" s="37">
        <f t="shared" si="13"/>
        <v>7.0010705856122148E-3</v>
      </c>
      <c r="N31" s="147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>
        <f t="shared" si="11"/>
        <v>9.10309959763843E-3</v>
      </c>
      <c r="E32" s="7"/>
      <c r="F32" s="37">
        <v>0.1478999722092284</v>
      </c>
      <c r="G32" s="37">
        <f>(G11-F11)/F11</f>
        <v>7.5351622284985556E-2</v>
      </c>
      <c r="H32" s="37">
        <f t="shared" si="12"/>
        <v>-6.2789492700951292E-3</v>
      </c>
      <c r="I32" s="7"/>
      <c r="J32" s="37">
        <v>0.13597835931072322</v>
      </c>
      <c r="K32" s="37">
        <f t="shared" si="14"/>
        <v>9.5987226461542535E-2</v>
      </c>
      <c r="L32" s="37">
        <f t="shared" si="13"/>
        <v>6.5295814050128267E-3</v>
      </c>
      <c r="N32" s="147"/>
    </row>
    <row r="33" spans="1:20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>
        <f t="shared" si="11"/>
        <v>7.2698373172050681E-3</v>
      </c>
      <c r="E33" s="7"/>
      <c r="F33" s="37">
        <v>0.14513109538463204</v>
      </c>
      <c r="G33" s="37">
        <f>(G12-F12)/F12</f>
        <v>7.3429833028006611E-2</v>
      </c>
      <c r="H33" s="37">
        <f t="shared" si="12"/>
        <v>-8.4541868832781041E-3</v>
      </c>
      <c r="I33" s="7"/>
      <c r="J33" s="37">
        <v>0.133628462206662</v>
      </c>
      <c r="K33" s="37">
        <f t="shared" si="14"/>
        <v>9.345721423387561E-2</v>
      </c>
      <c r="L33" s="37">
        <f t="shared" si="13"/>
        <v>4.638388570943985E-3</v>
      </c>
      <c r="N33" s="147"/>
    </row>
    <row r="34" spans="1:20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>
        <f>(D13-C13)/C13</f>
        <v>-4.7321088364397433E-2</v>
      </c>
      <c r="E34" s="38"/>
      <c r="F34" s="37">
        <v>0.15594887385642472</v>
      </c>
      <c r="G34" s="37">
        <f>(G13-F13)/F13</f>
        <v>0.11056539758734973</v>
      </c>
      <c r="H34" s="37">
        <f t="shared" si="12"/>
        <v>-6.4996871054952235E-2</v>
      </c>
      <c r="I34" s="38"/>
      <c r="J34" s="37">
        <v>0.14062990838331985</v>
      </c>
      <c r="K34" s="37">
        <f t="shared" si="14"/>
        <v>0.13173230159837249</v>
      </c>
      <c r="L34" s="37">
        <f t="shared" si="13"/>
        <v>-5.0290202714143292E-2</v>
      </c>
      <c r="N34" s="147"/>
    </row>
    <row r="35" spans="1:20" x14ac:dyDescent="0.25">
      <c r="A35" s="38" t="s">
        <v>413</v>
      </c>
      <c r="B35" s="39">
        <v>0.160238236383168</v>
      </c>
      <c r="C35" s="37">
        <f>(C14-B14)/B14</f>
        <v>0.12700596682061102</v>
      </c>
      <c r="D35" s="37">
        <f t="shared" si="11"/>
        <v>-4.6857387229888491E-2</v>
      </c>
      <c r="E35" s="38"/>
      <c r="F35" s="39">
        <v>0.17858896357787174</v>
      </c>
      <c r="G35" s="37">
        <f>(G14-F14)/F14</f>
        <v>0.10162638708359681</v>
      </c>
      <c r="H35" s="37">
        <f t="shared" si="12"/>
        <v>-6.4405510262950244E-2</v>
      </c>
      <c r="I35" s="38"/>
      <c r="J35" s="39">
        <v>0.1633375270166513</v>
      </c>
      <c r="K35" s="37">
        <f t="shared" si="14"/>
        <v>0.12266336426832546</v>
      </c>
      <c r="L35" s="37">
        <f t="shared" si="13"/>
        <v>-4.9803715324659603E-2</v>
      </c>
      <c r="N35" s="147"/>
    </row>
    <row r="36" spans="1:20" x14ac:dyDescent="0.2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8"/>
      <c r="Q36" s="148"/>
      <c r="R36" s="148"/>
    </row>
    <row r="37" spans="1:20" x14ac:dyDescent="0.2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8"/>
      <c r="Q37" s="148"/>
      <c r="R37" s="148"/>
    </row>
    <row r="38" spans="1:20" x14ac:dyDescent="0.2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8"/>
      <c r="Q38" s="148"/>
      <c r="R38" s="148"/>
    </row>
    <row r="39" spans="1:20" x14ac:dyDescent="0.25">
      <c r="A39" s="7" t="str">
        <f>A18</f>
        <v>Anslag NB2024</v>
      </c>
      <c r="C39" s="39"/>
      <c r="D39" s="39">
        <f>(D18-C14)/C14</f>
        <v>-5.724863547607436E-2</v>
      </c>
      <c r="G39" s="39"/>
      <c r="H39" s="39">
        <f>(H18-G14)/G14</f>
        <v>-7.9920320202090792E-2</v>
      </c>
      <c r="K39" s="37"/>
      <c r="L39" s="39">
        <f>(L18-K$14)/K$14</f>
        <v>-6.1055209064497656E-2</v>
      </c>
    </row>
    <row r="40" spans="1:20" x14ac:dyDescent="0.25">
      <c r="A40" s="141"/>
      <c r="C40" s="149"/>
      <c r="D40" s="149"/>
      <c r="F40" s="150"/>
      <c r="G40" s="149"/>
      <c r="H40" s="149"/>
      <c r="K40" s="149"/>
      <c r="L40" s="149"/>
    </row>
    <row r="41" spans="1:20" x14ac:dyDescent="0.25">
      <c r="A41" s="146"/>
      <c r="B41" s="151"/>
      <c r="C41" s="152"/>
      <c r="D41" s="152"/>
      <c r="E41" s="151"/>
      <c r="F41" s="151"/>
      <c r="G41" s="152"/>
      <c r="H41" s="152"/>
      <c r="I41" s="151"/>
      <c r="J41" s="151"/>
      <c r="K41" s="152"/>
      <c r="L41" s="152"/>
    </row>
    <row r="42" spans="1:20" x14ac:dyDescent="0.25">
      <c r="A42" s="7" t="s">
        <v>416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</row>
    <row r="43" spans="1:20" x14ac:dyDescent="0.25">
      <c r="A43" s="167"/>
      <c r="B43" s="136">
        <f>B23</f>
        <v>2021</v>
      </c>
      <c r="C43" s="136">
        <f>C23</f>
        <v>2022</v>
      </c>
      <c r="D43" s="136">
        <f>D23</f>
        <v>2023</v>
      </c>
      <c r="E43" s="153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3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3" t="str">
        <f>I43</f>
        <v>endring 22-23</v>
      </c>
      <c r="T43" s="29" t="s">
        <v>444</v>
      </c>
    </row>
    <row r="44" spans="1:20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4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4">
        <f>(H44-G44)/G44</f>
        <v>-3.6677774830604519E-2</v>
      </c>
      <c r="J44" s="31">
        <f t="shared" ref="J44:J56" si="15">B44+F44</f>
        <v>25291619</v>
      </c>
      <c r="K44" s="31">
        <f t="shared" ref="K44:K56" si="16">C44+G44</f>
        <v>30230860</v>
      </c>
      <c r="L44" s="31">
        <f t="shared" ref="L44:L55" si="17">D44+H44</f>
        <v>30057697</v>
      </c>
      <c r="M44" s="154">
        <f>(L44-K44)/K44</f>
        <v>-5.7280209693009064E-3</v>
      </c>
      <c r="O44" s="148"/>
    </row>
    <row r="45" spans="1:20" x14ac:dyDescent="0.25">
      <c r="A45" s="31" t="str">
        <f t="shared" ref="A45:A55" si="18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4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4">
        <f>(H45-G45)/G45</f>
        <v>-6.9202226345083481E-2</v>
      </c>
      <c r="J45" s="31">
        <f t="shared" si="15"/>
        <v>1381870</v>
      </c>
      <c r="K45" s="31">
        <f t="shared" si="16"/>
        <v>1554684</v>
      </c>
      <c r="L45" s="31">
        <f t="shared" si="17"/>
        <v>1476729</v>
      </c>
      <c r="M45" s="154">
        <f t="shared" ref="M45:M55" si="19">(L45-K45)/K45</f>
        <v>-5.0142022430281652E-2</v>
      </c>
      <c r="O45" s="148"/>
    </row>
    <row r="46" spans="1:20" x14ac:dyDescent="0.25">
      <c r="A46" s="31" t="str">
        <f t="shared" si="18"/>
        <v>Mars</v>
      </c>
      <c r="B46" s="31">
        <v>31288440</v>
      </c>
      <c r="C46" s="31">
        <f>C5-C4</f>
        <v>31890109</v>
      </c>
      <c r="D46" s="31">
        <f>D5-D4</f>
        <v>34148104</v>
      </c>
      <c r="E46" s="154">
        <f t="shared" ref="E46:E47" si="20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4">
        <f t="shared" ref="I46:I47" si="21">(H46-G46)/G46</f>
        <v>6.2073063380973931E-2</v>
      </c>
      <c r="J46" s="31">
        <f t="shared" si="15"/>
        <v>37756014</v>
      </c>
      <c r="K46" s="31">
        <f t="shared" si="16"/>
        <v>38248342</v>
      </c>
      <c r="L46" s="31">
        <f t="shared" si="17"/>
        <v>40901012</v>
      </c>
      <c r="M46" s="154">
        <f t="shared" si="19"/>
        <v>6.9353855913545218E-2</v>
      </c>
      <c r="O46" s="148"/>
    </row>
    <row r="47" spans="1:20" x14ac:dyDescent="0.25">
      <c r="A47" s="31" t="str">
        <f t="shared" si="18"/>
        <v>April</v>
      </c>
      <c r="B47" s="31">
        <v>1734014</v>
      </c>
      <c r="C47" s="31">
        <f t="shared" ref="C47:D55" si="22">C6-C5</f>
        <v>2158950</v>
      </c>
      <c r="D47" s="31">
        <f>D6-D5</f>
        <v>1756686</v>
      </c>
      <c r="E47" s="154">
        <f t="shared" si="20"/>
        <v>-0.18632390745501284</v>
      </c>
      <c r="F47" s="31">
        <v>336824</v>
      </c>
      <c r="G47" s="31">
        <f t="shared" ref="G47:H51" si="23">G6-G5</f>
        <v>426324</v>
      </c>
      <c r="H47" s="31">
        <f t="shared" si="23"/>
        <v>336946</v>
      </c>
      <c r="I47" s="154">
        <f t="shared" si="21"/>
        <v>-0.20964806109907019</v>
      </c>
      <c r="J47" s="31">
        <f t="shared" si="15"/>
        <v>2070838</v>
      </c>
      <c r="K47" s="31">
        <f t="shared" si="16"/>
        <v>2585274</v>
      </c>
      <c r="L47" s="31">
        <f t="shared" si="17"/>
        <v>2093632</v>
      </c>
      <c r="M47" s="154">
        <f t="shared" si="19"/>
        <v>-0.19017017151760315</v>
      </c>
      <c r="O47" s="148"/>
    </row>
    <row r="48" spans="1:20" x14ac:dyDescent="0.25">
      <c r="A48" s="31" t="str">
        <f t="shared" si="18"/>
        <v>Mai</v>
      </c>
      <c r="B48" s="31">
        <v>31773013</v>
      </c>
      <c r="C48" s="31">
        <f t="shared" si="22"/>
        <v>37393694</v>
      </c>
      <c r="D48" s="31">
        <f t="shared" si="22"/>
        <v>37487476</v>
      </c>
      <c r="E48" s="154">
        <f t="shared" ref="E48:E53" si="24">(D48-C48)/C48</f>
        <v>2.5079629736500493E-3</v>
      </c>
      <c r="F48" s="31">
        <v>6562510</v>
      </c>
      <c r="G48" s="31">
        <f t="shared" si="23"/>
        <v>7478146</v>
      </c>
      <c r="H48" s="31">
        <f t="shared" si="23"/>
        <v>7412266</v>
      </c>
      <c r="I48" s="154">
        <f t="shared" ref="I48:I55" si="25">(H48-G48)/G48</f>
        <v>-8.8096702043527902E-3</v>
      </c>
      <c r="J48" s="31">
        <f t="shared" si="15"/>
        <v>38335523</v>
      </c>
      <c r="K48" s="31">
        <f t="shared" si="16"/>
        <v>44871840</v>
      </c>
      <c r="L48" s="31">
        <f>D48+H48</f>
        <v>44899742</v>
      </c>
      <c r="M48" s="154">
        <f t="shared" si="19"/>
        <v>6.2181537463139465E-4</v>
      </c>
      <c r="N48" s="154"/>
      <c r="O48" s="148"/>
      <c r="P48" s="155"/>
    </row>
    <row r="49" spans="1:16" x14ac:dyDescent="0.25">
      <c r="A49" s="31" t="str">
        <f t="shared" si="18"/>
        <v>Juni</v>
      </c>
      <c r="B49" s="31">
        <v>3700697</v>
      </c>
      <c r="C49" s="31">
        <f t="shared" si="22"/>
        <v>5049204</v>
      </c>
      <c r="D49" s="31">
        <f t="shared" ref="D49:D54" si="26">D8-D7</f>
        <v>5150510</v>
      </c>
      <c r="E49" s="154">
        <f t="shared" si="24"/>
        <v>2.0063756584206144E-2</v>
      </c>
      <c r="F49" s="31">
        <v>753916</v>
      </c>
      <c r="G49" s="31">
        <f t="shared" si="23"/>
        <v>1007981</v>
      </c>
      <c r="H49" s="31">
        <f t="shared" si="23"/>
        <v>1010735</v>
      </c>
      <c r="I49" s="154">
        <f t="shared" si="25"/>
        <v>2.7321943568380754E-3</v>
      </c>
      <c r="J49" s="31">
        <f t="shared" si="15"/>
        <v>4454613</v>
      </c>
      <c r="K49" s="31">
        <f t="shared" si="16"/>
        <v>6057185</v>
      </c>
      <c r="L49" s="31">
        <f>D49+H49</f>
        <v>6161245</v>
      </c>
      <c r="M49" s="154">
        <f>(L49-K49)/K49</f>
        <v>1.7179597453272435E-2</v>
      </c>
      <c r="O49" s="148"/>
      <c r="P49" s="31"/>
    </row>
    <row r="50" spans="1:16" x14ac:dyDescent="0.25">
      <c r="A50" s="31" t="str">
        <f t="shared" si="18"/>
        <v>Juli</v>
      </c>
      <c r="B50" s="31">
        <v>22281580</v>
      </c>
      <c r="C50" s="31">
        <f t="shared" si="22"/>
        <v>22063118</v>
      </c>
      <c r="D50" s="31">
        <f t="shared" si="26"/>
        <v>23047815</v>
      </c>
      <c r="E50" s="154">
        <f t="shared" si="24"/>
        <v>4.4630908469056818E-2</v>
      </c>
      <c r="F50" s="31">
        <v>4612904</v>
      </c>
      <c r="G50" s="31">
        <f t="shared" si="23"/>
        <v>4406368</v>
      </c>
      <c r="H50" s="31">
        <f t="shared" si="23"/>
        <v>4566767</v>
      </c>
      <c r="I50" s="154">
        <f t="shared" si="25"/>
        <v>3.6401635088127E-2</v>
      </c>
      <c r="J50" s="31">
        <f t="shared" si="15"/>
        <v>26894484</v>
      </c>
      <c r="K50" s="31">
        <f t="shared" si="16"/>
        <v>26469486</v>
      </c>
      <c r="L50" s="31">
        <f t="shared" si="17"/>
        <v>27614582</v>
      </c>
      <c r="M50" s="154">
        <f t="shared" si="19"/>
        <v>4.3260983609579723E-2</v>
      </c>
      <c r="N50" s="31"/>
      <c r="O50" s="148"/>
    </row>
    <row r="51" spans="1:16" x14ac:dyDescent="0.25">
      <c r="A51" s="31" t="str">
        <f t="shared" si="18"/>
        <v>August</v>
      </c>
      <c r="B51" s="31">
        <v>2952293</v>
      </c>
      <c r="C51" s="31">
        <f t="shared" si="22"/>
        <v>4501310</v>
      </c>
      <c r="D51" s="31">
        <f t="shared" si="26"/>
        <v>2774159</v>
      </c>
      <c r="E51" s="154">
        <f t="shared" si="24"/>
        <v>-0.38369963410651564</v>
      </c>
      <c r="F51" s="31">
        <v>594644</v>
      </c>
      <c r="G51" s="31">
        <f t="shared" ref="G51:H55" si="27">G10-G9</f>
        <v>920246</v>
      </c>
      <c r="H51" s="31">
        <f t="shared" si="23"/>
        <v>548670</v>
      </c>
      <c r="I51" s="154">
        <f t="shared" si="25"/>
        <v>-0.40377898953106017</v>
      </c>
      <c r="J51" s="31">
        <f t="shared" si="15"/>
        <v>3546937</v>
      </c>
      <c r="K51" s="31">
        <f t="shared" si="16"/>
        <v>5421556</v>
      </c>
      <c r="L51" s="31">
        <f>D51+H51</f>
        <v>3322829</v>
      </c>
      <c r="M51" s="154">
        <f t="shared" si="19"/>
        <v>-0.38710787087692167</v>
      </c>
      <c r="N51" s="31"/>
      <c r="O51" s="174"/>
    </row>
    <row r="52" spans="1:16" x14ac:dyDescent="0.25">
      <c r="A52" s="31" t="str">
        <f t="shared" si="18"/>
        <v>September</v>
      </c>
      <c r="B52" s="31">
        <v>34649943</v>
      </c>
      <c r="C52" s="31">
        <f t="shared" si="22"/>
        <v>36263682</v>
      </c>
      <c r="D52" s="31">
        <f t="shared" si="26"/>
        <v>36506867</v>
      </c>
      <c r="E52" s="154">
        <f t="shared" si="24"/>
        <v>6.7060206407060377E-3</v>
      </c>
      <c r="F52" s="31">
        <v>7148438</v>
      </c>
      <c r="G52" s="31">
        <f t="shared" si="27"/>
        <v>7251958</v>
      </c>
      <c r="H52" s="31">
        <f>H11-H10</f>
        <v>7219624</v>
      </c>
      <c r="I52" s="154">
        <f t="shared" si="25"/>
        <v>-4.4586579238324328E-3</v>
      </c>
      <c r="J52" s="31">
        <f t="shared" si="15"/>
        <v>41798381</v>
      </c>
      <c r="K52" s="31">
        <f t="shared" si="16"/>
        <v>43515640</v>
      </c>
      <c r="L52" s="31">
        <f t="shared" si="17"/>
        <v>43726491</v>
      </c>
      <c r="M52" s="154">
        <f>(L52-K52)/K52</f>
        <v>4.8454073064305159E-3</v>
      </c>
      <c r="N52" s="31"/>
      <c r="O52" s="174"/>
    </row>
    <row r="53" spans="1:16" x14ac:dyDescent="0.25">
      <c r="A53" s="31" t="str">
        <f t="shared" si="18"/>
        <v>Oktober</v>
      </c>
      <c r="B53" s="31">
        <v>1842218</v>
      </c>
      <c r="C53" s="31">
        <f t="shared" si="22"/>
        <v>1621995</v>
      </c>
      <c r="D53" s="31">
        <f t="shared" si="26"/>
        <v>1330073</v>
      </c>
      <c r="E53" s="154">
        <f t="shared" si="24"/>
        <v>-0.17997712693319029</v>
      </c>
      <c r="F53" s="31">
        <v>369252</v>
      </c>
      <c r="G53" s="31">
        <f t="shared" si="27"/>
        <v>336879</v>
      </c>
      <c r="H53" s="31">
        <f>H12-H11</f>
        <v>261625</v>
      </c>
      <c r="I53" s="154">
        <f t="shared" si="25"/>
        <v>-0.22338584476919013</v>
      </c>
      <c r="J53" s="31">
        <f t="shared" si="15"/>
        <v>2211470</v>
      </c>
      <c r="K53" s="31">
        <f t="shared" si="16"/>
        <v>1958874</v>
      </c>
      <c r="L53" s="31">
        <f>D53+H53</f>
        <v>1591698</v>
      </c>
      <c r="M53" s="154">
        <f t="shared" si="19"/>
        <v>-0.18744237761081112</v>
      </c>
      <c r="O53" s="174"/>
      <c r="P53" s="31"/>
    </row>
    <row r="54" spans="1:16" x14ac:dyDescent="0.25">
      <c r="A54" s="31" t="str">
        <f t="shared" si="18"/>
        <v>November</v>
      </c>
      <c r="B54" s="31">
        <v>37869257</v>
      </c>
      <c r="C54" s="31">
        <f t="shared" si="22"/>
        <v>48896237</v>
      </c>
      <c r="D54" s="31">
        <f t="shared" si="26"/>
        <v>37449876</v>
      </c>
      <c r="E54" s="154">
        <f t="shared" ref="E54:E55" si="28">(D54-C54)/C54</f>
        <v>-0.2340949263641699</v>
      </c>
      <c r="F54" s="31">
        <v>7977156</v>
      </c>
      <c r="G54" s="31">
        <f t="shared" si="27"/>
        <v>10022361</v>
      </c>
      <c r="H54" s="31">
        <f>H13-H12</f>
        <v>7469785</v>
      </c>
      <c r="I54" s="154">
        <f t="shared" si="25"/>
        <v>-0.25468809195757369</v>
      </c>
      <c r="J54" s="31">
        <f t="shared" si="15"/>
        <v>45846413</v>
      </c>
      <c r="K54" s="31">
        <f t="shared" si="16"/>
        <v>58918598</v>
      </c>
      <c r="L54" s="31">
        <f>D54+H54</f>
        <v>44919661</v>
      </c>
      <c r="M54" s="154">
        <f t="shared" si="19"/>
        <v>-0.23759793130175977</v>
      </c>
      <c r="O54" s="148"/>
    </row>
    <row r="55" spans="1:16" x14ac:dyDescent="0.25">
      <c r="A55" s="31" t="str">
        <f t="shared" si="18"/>
        <v>Desember</v>
      </c>
      <c r="B55" s="31">
        <v>5667718</v>
      </c>
      <c r="C55" s="31">
        <f t="shared" si="22"/>
        <v>4656320</v>
      </c>
      <c r="D55" s="31">
        <f t="shared" si="22"/>
        <v>4538383</v>
      </c>
      <c r="E55" s="154">
        <f t="shared" si="28"/>
        <v>-2.5328370902343481E-2</v>
      </c>
      <c r="F55" s="31">
        <v>1150085</v>
      </c>
      <c r="G55" s="31">
        <f t="shared" si="27"/>
        <v>915657</v>
      </c>
      <c r="H55" s="31">
        <f t="shared" si="27"/>
        <v>882494</v>
      </c>
      <c r="I55" s="154">
        <f t="shared" si="25"/>
        <v>-3.6217710343501991E-2</v>
      </c>
      <c r="J55" s="31">
        <f t="shared" si="15"/>
        <v>6817803</v>
      </c>
      <c r="K55" s="31">
        <f t="shared" si="16"/>
        <v>5571977</v>
      </c>
      <c r="L55" s="31">
        <f t="shared" si="17"/>
        <v>5420877</v>
      </c>
      <c r="M55" s="154">
        <f t="shared" si="19"/>
        <v>-2.711784345125617E-2</v>
      </c>
      <c r="O55" s="174"/>
    </row>
    <row r="56" spans="1:16" x14ac:dyDescent="0.25">
      <c r="A56" s="156" t="s">
        <v>417</v>
      </c>
      <c r="B56" s="156">
        <f>SUM(B44:B55)</f>
        <v>195955447</v>
      </c>
      <c r="C56" s="156">
        <f>SUM(C44:C55)</f>
        <v>220842958</v>
      </c>
      <c r="D56" s="156">
        <f>SUM(D44:D55)</f>
        <v>210494834</v>
      </c>
      <c r="E56" s="157"/>
      <c r="F56" s="156">
        <f>SUM(F44:F55)</f>
        <v>40450518</v>
      </c>
      <c r="G56" s="156">
        <f>SUM(G44:G55)</f>
        <v>44561358</v>
      </c>
      <c r="H56" s="156">
        <f>SUM(H44:H55)</f>
        <v>41691361</v>
      </c>
      <c r="I56" s="157"/>
      <c r="J56" s="156">
        <f t="shared" si="15"/>
        <v>236405965</v>
      </c>
      <c r="K56" s="156">
        <f t="shared" si="16"/>
        <v>265404316</v>
      </c>
      <c r="L56" s="156">
        <f>D56+H56</f>
        <v>252186195</v>
      </c>
      <c r="M56" s="157"/>
      <c r="O56" s="31"/>
    </row>
    <row r="57" spans="1:16" x14ac:dyDescent="0.25">
      <c r="A57" s="35"/>
      <c r="B57" s="134"/>
      <c r="C57" s="35"/>
      <c r="D57" s="35"/>
      <c r="E57" s="158"/>
      <c r="F57" s="134"/>
      <c r="G57" s="35"/>
      <c r="H57" s="35"/>
      <c r="I57" s="158"/>
      <c r="J57" s="134"/>
      <c r="K57" s="35"/>
      <c r="L57" s="35"/>
      <c r="M57" s="158"/>
    </row>
    <row r="58" spans="1:16" x14ac:dyDescent="0.25">
      <c r="A58" s="31"/>
      <c r="C58" s="31"/>
      <c r="D58" s="31"/>
      <c r="G58" s="31"/>
      <c r="H58" s="31"/>
      <c r="K58" s="31"/>
      <c r="L58" s="31"/>
    </row>
    <row r="59" spans="1:16" x14ac:dyDescent="0.25">
      <c r="A59" s="31"/>
      <c r="D59" s="31"/>
      <c r="E59" s="159"/>
      <c r="F59" s="159"/>
      <c r="G59" s="159"/>
      <c r="H59" s="219"/>
      <c r="I59" s="159"/>
      <c r="J59" s="159"/>
      <c r="K59" s="160"/>
      <c r="L59" s="160"/>
    </row>
    <row r="60" spans="1:16" x14ac:dyDescent="0.25">
      <c r="A60" s="31"/>
      <c r="E60" s="148"/>
      <c r="G60" s="31"/>
      <c r="H60" s="31"/>
      <c r="I60" s="148"/>
      <c r="K60" s="148"/>
      <c r="L60" s="148"/>
    </row>
    <row r="61" spans="1:16" x14ac:dyDescent="0.25">
      <c r="A61" s="31"/>
      <c r="E61" s="148"/>
      <c r="I61" s="148"/>
      <c r="K61" s="148"/>
      <c r="L61" s="148"/>
    </row>
    <row r="62" spans="1:16" x14ac:dyDescent="0.25">
      <c r="A62" s="31"/>
      <c r="E62" s="148"/>
      <c r="I62" s="148"/>
      <c r="K62" s="148"/>
      <c r="L62" s="148"/>
    </row>
    <row r="63" spans="1:16" x14ac:dyDescent="0.25">
      <c r="A63" s="31"/>
      <c r="E63" s="148"/>
      <c r="I63" s="148"/>
      <c r="K63" s="148"/>
      <c r="L63" s="148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2024-01-19T09:19:11Z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975b9e0c-23fc-44b2-abf9-0363b2492404</vt:lpwstr>
  </property>
</Properties>
</file>