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samfunnsokonomisk-my.sharepoint.com/personal/jorgen_ingerod_samfunnsokonomisk-analyse_no/Documents/Skrivebord/"/>
    </mc:Choice>
  </mc:AlternateContent>
  <xr:revisionPtr revIDLastSave="3" documentId="8_{339EEE1E-81B2-4BF0-8FFD-886BF82B8579}" xr6:coauthVersionLast="47" xr6:coauthVersionMax="47" xr10:uidLastSave="{961777FB-1D2D-4B91-B23F-E96D291051D0}"/>
  <bookViews>
    <workbookView xWindow="-120" yWindow="-120" windowWidth="51840" windowHeight="21120" xr2:uid="{9A37F915-E48A-4535-9522-6F0553AEFCD0}"/>
  </bookViews>
  <sheets>
    <sheet name="1. Introduksjon og veiledning" sheetId="4" r:id="rId1"/>
    <sheet name="2. Brukerinput" sheetId="1" r:id="rId2"/>
    <sheet name="3. Resultater" sheetId="6" r:id="rId3"/>
    <sheet name="Beregning av lønnskostnader" sheetId="8"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6" i="1" l="1"/>
  <c r="C34" i="1"/>
  <c r="E24" i="6" l="1"/>
  <c r="E25" i="6"/>
  <c r="E26" i="6"/>
  <c r="E27" i="6"/>
  <c r="E28" i="6"/>
  <c r="D27" i="6"/>
  <c r="D28" i="6"/>
  <c r="E23" i="6" l="1"/>
  <c r="F10" i="6"/>
  <c r="F11" i="6"/>
  <c r="F12" i="6"/>
  <c r="F13" i="6"/>
  <c r="F14" i="6"/>
  <c r="F9" i="6"/>
  <c r="E14" i="6"/>
  <c r="E9" i="6"/>
  <c r="D23" i="6" s="1"/>
  <c r="E10" i="6"/>
  <c r="E11" i="6"/>
  <c r="E12" i="6"/>
  <c r="E13" i="6"/>
  <c r="C24" i="1"/>
  <c r="C75" i="1" l="1"/>
  <c r="C7" i="8"/>
  <c r="C8" i="8"/>
  <c r="C9" i="8"/>
  <c r="C10" i="8"/>
  <c r="F10" i="8" s="1"/>
  <c r="C11" i="8"/>
  <c r="D11" i="8" s="1"/>
  <c r="C6" i="8"/>
  <c r="D26" i="6"/>
  <c r="D25" i="6"/>
  <c r="D24" i="6"/>
  <c r="F15" i="6"/>
  <c r="E15" i="6"/>
  <c r="C19" i="8" l="1"/>
  <c r="F19" i="8" s="1"/>
  <c r="C20" i="8"/>
  <c r="G20" i="8" s="1"/>
  <c r="C21" i="8"/>
  <c r="F21" i="8" s="1"/>
  <c r="C22" i="8"/>
  <c r="G22" i="8" s="1"/>
  <c r="C23" i="8"/>
  <c r="G23" i="8" s="1"/>
  <c r="C18" i="8"/>
  <c r="G11" i="8"/>
  <c r="F11" i="8"/>
  <c r="G10" i="8"/>
  <c r="D10" i="8"/>
  <c r="E10" i="8" s="1"/>
  <c r="E11" i="8"/>
  <c r="F23" i="8" l="1"/>
  <c r="D21" i="8"/>
  <c r="E21" i="8" s="1"/>
  <c r="G21" i="8"/>
  <c r="D23" i="8"/>
  <c r="E23" i="8" s="1"/>
  <c r="F20" i="8"/>
  <c r="D22" i="8"/>
  <c r="E22" i="8" s="1"/>
  <c r="D20" i="8"/>
  <c r="E20" i="8" s="1"/>
  <c r="F22" i="8"/>
  <c r="D19" i="8"/>
  <c r="E19" i="8" s="1"/>
  <c r="G19" i="8"/>
  <c r="H11" i="8"/>
  <c r="D33" i="1" s="1"/>
  <c r="H10" i="8"/>
  <c r="D32" i="1" s="1"/>
  <c r="C97" i="1"/>
  <c r="D96" i="1"/>
  <c r="D95" i="1"/>
  <c r="H22" i="8" l="1"/>
  <c r="C27" i="6" s="1"/>
  <c r="F27" i="6" s="1"/>
  <c r="D40" i="6" s="1"/>
  <c r="H23" i="8"/>
  <c r="D85" i="1" s="1"/>
  <c r="H21" i="8"/>
  <c r="D83" i="1" s="1"/>
  <c r="H19" i="8"/>
  <c r="H20" i="8"/>
  <c r="D82" i="1" s="1"/>
  <c r="C12" i="8"/>
  <c r="C14" i="6"/>
  <c r="C13" i="6"/>
  <c r="F7" i="8"/>
  <c r="D7" i="8"/>
  <c r="E7" i="8" s="1"/>
  <c r="G7" i="8"/>
  <c r="F9" i="8"/>
  <c r="D9" i="8"/>
  <c r="E9" i="8" s="1"/>
  <c r="G9" i="8"/>
  <c r="F8" i="8"/>
  <c r="G8" i="8"/>
  <c r="D8" i="8"/>
  <c r="F6" i="8"/>
  <c r="G6" i="8"/>
  <c r="D6" i="8"/>
  <c r="D97" i="1"/>
  <c r="D84" i="1" l="1"/>
  <c r="C28" i="6"/>
  <c r="F28" i="6" s="1"/>
  <c r="D41" i="6" s="1"/>
  <c r="C25" i="6"/>
  <c r="F25" i="6" s="1"/>
  <c r="D38" i="6" s="1"/>
  <c r="C26" i="6"/>
  <c r="F26" i="6" s="1"/>
  <c r="D39" i="6" s="1"/>
  <c r="C24" i="6"/>
  <c r="F24" i="6" s="1"/>
  <c r="D37" i="6" s="1"/>
  <c r="D81" i="1"/>
  <c r="G12" i="8"/>
  <c r="E6" i="8"/>
  <c r="H6" i="8" s="1"/>
  <c r="D28" i="1" s="1"/>
  <c r="D12" i="8"/>
  <c r="F12" i="8"/>
  <c r="D14" i="6"/>
  <c r="G14" i="6" s="1"/>
  <c r="C41" i="6" s="1"/>
  <c r="D13" i="6"/>
  <c r="G13" i="6" s="1"/>
  <c r="C40" i="6" s="1"/>
  <c r="E40" i="6" s="1"/>
  <c r="H9" i="8"/>
  <c r="D31" i="1" s="1"/>
  <c r="E8" i="8"/>
  <c r="H8" i="8" s="1"/>
  <c r="D30" i="1" s="1"/>
  <c r="H7" i="8"/>
  <c r="D29" i="1" s="1"/>
  <c r="E41" i="6" l="1"/>
  <c r="D34" i="1"/>
  <c r="H12" i="8"/>
  <c r="E12" i="8"/>
  <c r="C11" i="6"/>
  <c r="C10" i="6"/>
  <c r="C9" i="6"/>
  <c r="C12" i="6"/>
  <c r="D12" i="6" l="1"/>
  <c r="G12" i="6" s="1"/>
  <c r="C39" i="6" s="1"/>
  <c r="E39" i="6" s="1"/>
  <c r="D29" i="6"/>
  <c r="D11" i="6"/>
  <c r="G11" i="6" s="1"/>
  <c r="C38" i="6" s="1"/>
  <c r="E38" i="6" s="1"/>
  <c r="D9" i="6"/>
  <c r="G9" i="6" s="1"/>
  <c r="C36" i="6" s="1"/>
  <c r="D10" i="6"/>
  <c r="G10" i="6" s="1"/>
  <c r="C37" i="6" s="1"/>
  <c r="E37" i="6" s="1"/>
  <c r="C15" i="6"/>
  <c r="D15" i="6" l="1"/>
  <c r="G15" i="6"/>
  <c r="C42" i="6" s="1"/>
  <c r="E29" i="6" l="1"/>
  <c r="D18" i="8"/>
  <c r="E18" i="8" l="1"/>
  <c r="E24" i="8" s="1"/>
  <c r="D24" i="8"/>
  <c r="G18" i="8"/>
  <c r="G24" i="8" s="1"/>
  <c r="C24" i="8"/>
  <c r="F18" i="8"/>
  <c r="F24" i="8" s="1"/>
  <c r="H18" i="8" l="1"/>
  <c r="D80" i="1" s="1"/>
  <c r="D86" i="1" s="1"/>
  <c r="H24" i="8" l="1"/>
  <c r="C23" i="6"/>
  <c r="F23" i="6" l="1"/>
  <c r="D36" i="6" s="1"/>
  <c r="E36" i="6" s="1"/>
  <c r="C29" i="6"/>
  <c r="F29" i="6" s="1"/>
  <c r="D42" i="6" s="1"/>
  <c r="E42" i="6" s="1"/>
</calcChain>
</file>

<file path=xl/sharedStrings.xml><?xml version="1.0" encoding="utf-8"?>
<sst xmlns="http://schemas.openxmlformats.org/spreadsheetml/2006/main" count="165" uniqueCount="117">
  <si>
    <t>Forutsetninger for beregningene</t>
  </si>
  <si>
    <t>Halvår</t>
  </si>
  <si>
    <t>Lærlingenes lønn</t>
  </si>
  <si>
    <t>Kroner</t>
  </si>
  <si>
    <t>Lærlingenes verdiskapingsbidrag</t>
  </si>
  <si>
    <t>Totalt</t>
  </si>
  <si>
    <t>Ja</t>
  </si>
  <si>
    <t>https://www.udir.no/om-udir/tilskudd-og-prosjektmidler/tilskuddssatser/</t>
  </si>
  <si>
    <t>Type tilskudd</t>
  </si>
  <si>
    <t>Per måned</t>
  </si>
  <si>
    <t>BasistilskuddHovedmodell (2+2)</t>
  </si>
  <si>
    <t>Totalt i læretiden</t>
  </si>
  <si>
    <t>Administrative kostnader i lærlingordningen</t>
  </si>
  <si>
    <t>Sats for arbeidsgiveravgift</t>
  </si>
  <si>
    <t>Sats for feriepenger</t>
  </si>
  <si>
    <t>Pensjon</t>
  </si>
  <si>
    <t>Forsikring</t>
  </si>
  <si>
    <t>Kompensasjon til veiledere/instruktører</t>
  </si>
  <si>
    <t>Får instruktører/veiledere funksjonstillegg eller annen kompensasjon?</t>
  </si>
  <si>
    <t>Kompensasjon per instruktør, per år</t>
  </si>
  <si>
    <t>Resultater</t>
  </si>
  <si>
    <t>Antall instruktører/veiledere som får kompensasjon</t>
  </si>
  <si>
    <t>Beregner lønnskostnader for lærlingene</t>
  </si>
  <si>
    <t>Lønn</t>
  </si>
  <si>
    <t>Feriepenger</t>
  </si>
  <si>
    <t>Arbeidsgiveravgift av lønn og feriepenger</t>
  </si>
  <si>
    <t>Tillegg som andel av lønn</t>
  </si>
  <si>
    <t>Har lærlingen rett på tillegg? (f.eks. kvelds- og nattillegg)</t>
  </si>
  <si>
    <t>Nei</t>
  </si>
  <si>
    <t>Lønnskostnad</t>
  </si>
  <si>
    <t>Beregningsgrunnlag for lærlinglønn, inkl. tillegg</t>
  </si>
  <si>
    <t>Lønnskostnad til lærlinger</t>
  </si>
  <si>
    <t>Basistilskudd</t>
  </si>
  <si>
    <t>Andel av tiden lærlingene jobber selvstendig</t>
  </si>
  <si>
    <t>Kommunens administrasjonskostnader</t>
  </si>
  <si>
    <t>Kommunens kostnader til lærlingordningen</t>
  </si>
  <si>
    <t>Kontraktens varighet (antall halvår)</t>
  </si>
  <si>
    <t>Verdiskapingsbidrag</t>
  </si>
  <si>
    <t>Andre tilskudd</t>
  </si>
  <si>
    <t>Andre tilskudd (per lærling)</t>
  </si>
  <si>
    <t>Type og antall lærekontrakter</t>
  </si>
  <si>
    <t>Som lærebedrift får kommunen basistilskudd per lærekontrakt. Basistilskuddet varierer med type kontrakt. Lærebedrifter kan også søke om andre tilskudd til lærlinger.</t>
  </si>
  <si>
    <t>Tall om basistilskudd kan hentes fra Udir sine hjemmesider:</t>
  </si>
  <si>
    <t>Dersom kommunen gir kompensasjon (f.eks. funksjonstillegg) til veiledere/instruktører, legges dette inn her.</t>
  </si>
  <si>
    <t>Fyll ut andre kjennetegn ved kommunen. Disse brukes for å beregne lønnskostnader.</t>
  </si>
  <si>
    <t>Andre kjennetegn ved kommunen og kontraktene</t>
  </si>
  <si>
    <t>Merk! Du skal kun fylle ut informasjon i hvite celler.</t>
  </si>
  <si>
    <t>Her skal du spesifisere hvilket fagbrev lærlingene skal ta, samt antall lærlinger og lengde på lærekontraktene.</t>
  </si>
  <si>
    <t>Tilskudd til kommunen</t>
  </si>
  <si>
    <t>Alle organisasjoner som tegner lære- eller opplæringskontrakt har rett på basistilskudd. Tilskuddet varierer med type og lengde på kontrakten. Gjeldende tilskuddssatser finnes på Udir sine hjemmesider:</t>
  </si>
  <si>
    <t>Det finnes også andre tilskuddsmidler til organisasjoner som tar inn lærlinger, for eksempel ekstratilskudd for oppfølging av lærlinger og lærekandidater med ekstra behov. Dersom det er aktuelt å søke ektra tilskudd kan du legge inn informasjon om disse i raden som heter "Andre tilskudd".</t>
  </si>
  <si>
    <t>Her skal du fylle inn informasjon om  tilskuddene kommunen får som lærebedrift.</t>
  </si>
  <si>
    <t xml:space="preserve">Her skal du fylle ut informasjon dersom kommunen gir kompensasjon til ansatte som påtar seg roller som veiledere/instruktører for lærlinger. Slik kompensasjon kan for eksempel være funksjonstillegg. </t>
  </si>
  <si>
    <t>Hvis kommunen ikke gir kompensasjon,  velg "Nei" i første celle.</t>
  </si>
  <si>
    <t>Denne delen brukes til å beregne kommunens administrative kostnader til inntak og oppfølging av lærlingene.</t>
  </si>
  <si>
    <t>For å beregne lønnskostnader trenger modellen informasjon om satser for henholdsvis arbeidsgiveravgift og feriepenger, hvor mye som avsettes til pensjon og betaling av forskringer. Denne informasjonen fylles inn her.</t>
  </si>
  <si>
    <t>Ettersom de fleste lærlinger starter på høsten, vil halvårene fordeles på ulike budsjettår for kommunen. Første halvår vil være budsjettår 1, andre og tredje halvår vil i hovedsak være budsjettår 2 og fjerde halvår vil være budsjettår 3.</t>
  </si>
  <si>
    <t>Dersom kommunen har kontrakter som varer lenger enn tre år må verktøyet tilpasses. 
Klikk på pluss-tegnet til venstre for framgangsmåte.</t>
  </si>
  <si>
    <t>Anslå kommunens øvrige administrasjonskostnader (per år)</t>
  </si>
  <si>
    <t>Verdiskapingsbidrag = Antall timer lærlingene jobber selvstendig * Lønnskostnad per time for en fagarbeider</t>
  </si>
  <si>
    <t>Kommuner kan ha andre gevinster ved å være lærebedrift ut over lærlingens selvstendige arbeid, som ikke fanges opp av verktøyet.
Lærlingkalkulatoren må  derfor brukes som et supplement til andre beslutningsgrunnlag i vurderinger av lærlinginntaket.</t>
  </si>
  <si>
    <t>Resultatene fra Lærlingkalkulatoren er oppsummert i Resultat-arket. Her finner du tre sentrale resultater:</t>
  </si>
  <si>
    <r>
      <t xml:space="preserve">Mer utfyllende informasjon og analyse av verdiskapingsbidrag, tilskudd og kostnader forbundet med inntak av lærlinger i kommunal sektor finnes i rapporten: SØA (2025) </t>
    </r>
    <r>
      <rPr>
        <i/>
        <sz val="11"/>
        <color rgb="FF001A58"/>
        <rFont val="Aptos Display"/>
        <family val="2"/>
        <scheme val="major"/>
      </rPr>
      <t>Kostnader og verdiskaping i lærlingordningen i kommunal sektor</t>
    </r>
    <r>
      <rPr>
        <sz val="11"/>
        <color rgb="FF001A58"/>
        <rFont val="Aptos Display"/>
        <family val="2"/>
        <scheme val="major"/>
      </rPr>
      <t>.</t>
    </r>
  </si>
  <si>
    <t>Innledning og grunnleggende premisser i Lærlingkalkulatoren</t>
  </si>
  <si>
    <t>Informasjon som hentes ut av Lærlingkalkulatoren</t>
  </si>
  <si>
    <t>Veiledning for bruk av Lærlingkalkulatoren</t>
  </si>
  <si>
    <t>Kostnader ved inntak av lærlinger</t>
  </si>
  <si>
    <t>2</t>
  </si>
  <si>
    <t>2.1</t>
  </si>
  <si>
    <r>
      <rPr>
        <b/>
        <sz val="11"/>
        <color rgb="FF001A58"/>
        <rFont val="Aptos Display"/>
        <family val="2"/>
        <scheme val="major"/>
      </rPr>
      <t>Merk!</t>
    </r>
    <r>
      <rPr>
        <sz val="11"/>
        <color rgb="FF001A58"/>
        <rFont val="Aptos Display"/>
        <family val="2"/>
        <scheme val="major"/>
      </rPr>
      <t xml:space="preserve"> Kalkulatoren lager beregninger for en gruppe av lærlinger som har like vilkår i sine kontrakter. Dersom kommunen skal ta inn ulike grupper av lærlinger (f.eks. både lærlinger med ungdomsrett og lærlinger uten ungdomsrett), må du lage en beregning for hver gruppe. Det vil si at du må lage en kopi av Excel-filen for hver gruppe.</t>
    </r>
  </si>
  <si>
    <t>2.2</t>
  </si>
  <si>
    <t>2.3</t>
  </si>
  <si>
    <t>3</t>
  </si>
  <si>
    <t>3.1</t>
  </si>
  <si>
    <t>3.2</t>
  </si>
  <si>
    <t>Verdiskapingsbidrag og tilskudd</t>
  </si>
  <si>
    <t>For lærlingene</t>
  </si>
  <si>
    <t>For verdsetting av lærlingenes verdiskapingsbidrag</t>
  </si>
  <si>
    <t>Verdiskapingsbidrag og tilskudd til kommunen</t>
  </si>
  <si>
    <t>Lærlingenes verdiskapingsbidrag og tilskudd kommunen får</t>
  </si>
  <si>
    <t>Resultat</t>
  </si>
  <si>
    <t>Totale kostnader</t>
  </si>
  <si>
    <t>Netto verdiskapingsbidrag</t>
  </si>
  <si>
    <t>Denne delen viser en oppsummering av lærlingens bidrag til verdiskaping i kommunen og tilskudd kommunen mottar som lærebedrift.</t>
  </si>
  <si>
    <t>Trykk på diagrammet og juster det blå området i tabellen for å inkludere flere halvår</t>
  </si>
  <si>
    <t>Tilpasning av Lærlingkalkulatoren for kontrakter som varer lenger enn tre år.</t>
  </si>
  <si>
    <t>Verdsetting av lærlingenes verdiskaping</t>
  </si>
  <si>
    <t>Beregningsverktøyet er satt opp for å beregne verdiskapingsbidrag og kostnader for kontrakter med varighet på opptil tre år.
Dersom du vil gjøre beregninger for kontrakter med lenger varighet, så må du gjøre tilpasninger i beregningsverktøyet.
Først må du gå inn i ark 2. Brukerinput. Her må du gjøre tilpasninger alle steder der det er en tabell som spesifiserer forutsetninger om hvert halvår, dette gjelder under; 2.1 Lærlingenes lønn og 3.1 Lærlingenes verdiskapingsbidrag. 
For å beregne for lenger kontrakter, må du legge inn ny rader i tabellene. Det gjør du på følgende måte:
1. Marker hele rad 38.
2. Høyreklikk og velg "Sett inn".
3. Gjenta steg 2 så du får riktig antall rader i henhold til kontraktens lengde.
4. Skriv inn nummerering under halvår
5. For alle kolonner i tabellen: Velg halvår 6 -&gt; Høyreklikk, velg kopier -&gt; Lim inn i de nye radene i samme kolonne.
6. Juster formlene i total-raden i tabellen, sånn at den inkluderer alle rader i tabellen.
Gjenta steg 1-6 med utgangspunkt i rad 86, for å justere tabellen som ligger under 3.1 Lærlingenes verdiskapingsbidrag.
For at beregningen av lønnskostnader og verdiskapingsbidrag skal bli riktig må du gjøre følgende:
1. Høyreklikk på ark 1. Introduksjon og veiledning -&gt; Velg "Vis".
2. Velg at arket "Beregning av lønnskostnader" skal vises.
3. I arket "Beregning av lønnskostnader" må du gjenta steg 1-6 i beskrivelsen over for hver av tabellene. Utgangspunktet er linje 12 og 24.
Siste steg er å justere tabellene i 3. Resultater på samme måte som i steg 1-6 over, med utgangspunkt i følgende rader: 15, 29 og 42.</t>
  </si>
  <si>
    <t>Introduksjon og veiledning 
til Lærlingkalkulatoren</t>
  </si>
  <si>
    <r>
      <t xml:space="preserve">Kalkulatoren tallfester lærlingenes bidrag til verdiskaping, definert som den tiden lærlingene jobber selvstendig i løpet av læretiden (tilsvarende læretidens verdiskapingsdel). </t>
    </r>
    <r>
      <rPr>
        <b/>
        <sz val="11"/>
        <color rgb="FF001A58"/>
        <rFont val="Aptos Display"/>
        <family val="2"/>
        <scheme val="major"/>
      </rPr>
      <t>Det legges til grunn at lærlinger jobber selvstendig som erstatning for annen bemanning.</t>
    </r>
  </si>
  <si>
    <t>Type lærefag og antall lærekontrakter</t>
  </si>
  <si>
    <t>Type lærefag</t>
  </si>
  <si>
    <t>Antall lærekontrakter</t>
  </si>
  <si>
    <t>Garantilønn for fagarbeider</t>
  </si>
  <si>
    <t>Her skal du skrive inn type lærefag og antall lærekontrakter, samt lærekontraktens varighet.</t>
  </si>
  <si>
    <t>Andel av garantilønn for fagarbeider</t>
  </si>
  <si>
    <t>Dersom kommunen er medlem av et samarbeidsorgan/opplæringskontor, angi hvor stor andel av basistilskuddet som går til samarbeidsorganet/opplæringskontoret. Ut over det må du anslå et samlet omfang av kommunens egne administrasjonskostnader knyttet til inntak og oppfølging av lærlinger per år.</t>
  </si>
  <si>
    <t>Lærlingenes verdiskapingsbidrag beregnes med den tiden lærlingene jobber selvstendig. Det selvstendige arbeidet verdsettes med lønnskostnaden for en fagarbeider. Antakelsen er at lærlingene i verdiskapingsdelen av læretiden gjør oppgaver på linje med andre fagarbeidere på arbeidsplassen.
Kalkulatoren bruker beregningsgrunnlaget for garantilønn for fagarbeidere  som et utgangspunkt, jf. punkt 2.1 over.
Et annet relevant sammenligningsgrunnlag kan være gjennomsnittslønnen for fagarbeidere på enheten der lærlingen jobber. Legg i så fall inn lønn inkludert eventuelle tillegg, men uten feriepenger, arbeidsgiveravgift mv. Høyere verdsetting/lønn vil øke lærlingenes beregnede verdiskapingsbidrag.</t>
  </si>
  <si>
    <t>2.4</t>
  </si>
  <si>
    <r>
      <t xml:space="preserve">Du skal kun fylle ut informasjon i </t>
    </r>
    <r>
      <rPr>
        <b/>
        <sz val="11"/>
        <color rgb="FF001A58"/>
        <rFont val="Aptos Display"/>
        <family val="2"/>
        <scheme val="major"/>
      </rPr>
      <t>hvite celler</t>
    </r>
    <r>
      <rPr>
        <sz val="11"/>
        <color rgb="FF001A58"/>
        <rFont val="Aptos Display"/>
        <family val="2"/>
        <scheme val="major"/>
      </rPr>
      <t xml:space="preserve"> i ark "2. Brukerinput". Under beskriver vi mer i detalj hvilken informasjon du skal fylle ut. Resultatberegningene i ark 3 gjøres automatisk basert på din input i disse cellene.</t>
    </r>
  </si>
  <si>
    <t>Er kommunen medlem i et samarbeidsorgan?</t>
  </si>
  <si>
    <t>Andel av basistilskuddet som betales til samarbeidsorganet</t>
  </si>
  <si>
    <t>Lærlingkalkulatoren er et beregningsverktøy utviklet for å gi kommuner et beslutningsgrunnlag ved planlegging av tilbud om læreplasser. Målet er å øke bevisstheten om lærlingenes bidrag til verdiskaping i kommunen, samt å gi en samlet oversikt over kostnadene ved å tilby læreplasser.</t>
  </si>
  <si>
    <t>Lærlingenes verdiskaping er verdsatt tilsvarende som at en fagarbeider skulle utføre det samme arbeidet, jf. at verdiskaping i offentlig sektor måles som summen av lønnskostnadene i nasjonalregnskapet. Beregning av lærlingenes verdiskapinsbidrag gjøres derfor med følgende formel:</t>
  </si>
  <si>
    <t>Lærlingkalkulatoren forutsetter at lærlingene får lønn målt som andel av garantilønn for en fagarbeider. Du skal derfor først legge inn gjeldende garantilønn for fagarbeidere som lærlingenes lønn beregnes ut fra.
Dersom lærlingen har rett på tillegg (f.eks. for kveldsarbeid), må du legge inn anslag på hvor mye tillegget i gjennomsnitt utgjør av lønnen.
I tabellen legger du inn informasjon om hvor stor andel av en fagarbeiderlønn lærlingene har i hvert halvår. I mange kommuner er det progresjon i lønnsnivået gjennom læretiden, mens andre har valgt å ha en flat lønn gjennom hele læretiden.</t>
  </si>
  <si>
    <t>Først skal du legge inn hvordan lærlingenes verdiskapingstid skal verdsettes. I eksempelet er verdsettingen satt lik garantilønnen for en fagarbeider. 
Dersom lærlingene inngår i ordinær turnus og det selvstendige arbeidet tilsvarer det en gjennomsnittlig fagarbeider på enheten utfører, kan gjennomsnittlig lønn for fagarbeidere i enheten være en annen aktuell verdsetting. 
Ved endring av forutsetning: Legg inn lønn inkludert eventuelle tillegg, men uten feriepenger, arbeidsgiveravgift og andre sosiale kostnader.
I tabellen må du legge inn anslag på hvor stor andel av tiden lærlingene i gjennomsnitt jobber selvstendig. Dette anslaget utgjør verdiskapingsdelen av læretiden.
Merk at lærlinger kan jobbe selvstendig og bidra til verdiskaping, også når de kommer i tillegg til grunnbemanningen.</t>
  </si>
  <si>
    <t>Først skal du svare på om kommunen er medlem i samarbeidsorgan (opplæringskontor). Hvis ja, forutsetter beregningen at samarbeidorganet tar betalt en andel av det basistilskuddet kommunen får som lærebedrift. Du legger inn andelen som gjelder for dere.</t>
  </si>
  <si>
    <r>
      <t xml:space="preserve">På </t>
    </r>
    <r>
      <rPr>
        <b/>
        <sz val="11"/>
        <color rgb="FF001A58"/>
        <rFont val="Aptos Display"/>
        <family val="2"/>
        <scheme val="major"/>
      </rPr>
      <t>kostnadssiden</t>
    </r>
    <r>
      <rPr>
        <sz val="11"/>
        <color rgb="FF001A58"/>
        <rFont val="Aptos Display"/>
        <family val="2"/>
        <scheme val="major"/>
      </rPr>
      <t xml:space="preserve"> sammenstiller verktøyet lønnskostnader for læringer, eventuelle kostnader til samarbeidsorgan (opplæringskontor) og instruktører/veileder, samt kommunens øvrige administrative kostnader.
På </t>
    </r>
    <r>
      <rPr>
        <b/>
        <sz val="11"/>
        <color rgb="FF001A58"/>
        <rFont val="Aptos Display"/>
        <family val="2"/>
        <scheme val="major"/>
      </rPr>
      <t>verdiskapingssiden</t>
    </r>
    <r>
      <rPr>
        <sz val="11"/>
        <color rgb="FF001A58"/>
        <rFont val="Aptos Display"/>
        <family val="2"/>
        <scheme val="major"/>
      </rPr>
      <t xml:space="preserve"> sammenstilles basistilskudd og eventuelle andre tilskudd kommunen får som lærebedrift og verdsettingen av lærlingenes verdiskapingsbidrag.</t>
    </r>
  </si>
  <si>
    <t>Deretter må du gi et anslag på kommunens øvrige administrasjonskostnader. Disse kan for eksempel være knyttet til stillingsutlysninger, lærlingkoordinator, kurs til veiledere mv.
For kommuner som ikke bruker opplæringskontor skal anslaget på kommunens administrative kostnader omfatte de oppgavene som samarbeidsorganet (opplæringskontoret) ellers ville utført.</t>
  </si>
  <si>
    <t>Lærlingkalkulatoren legger til grunn at lærlinger får lønn som andel av garantilønn for fagarbeidere i kommunen. Hvis lærlingene har rett på tillegg, må du legge inn et anslag på hvor mye tilleggene utgjør av lønnen.
I tabellen må du legge inn informasjon om lærlingenes lønn som andel av garantilønn for fagarbeidere i hvert halvår. Merk at beregningen i tabellen beregner lønnskostnader, inkludert feriepenger, arbeidsgiveravgift, pensjon og forsikring.</t>
  </si>
  <si>
    <t>Denne delen viser en oppsummering av kommunens kostnader til lærlingordningen. Beregningen inkluderer lønnskostnader og ander kostnader, men også tilskudd kommunen får som lærebedrift. Merk at beregnede lønnskostnader inkluderer feriepenger, arbeidsgiveravgift, pensjon og forsikring.</t>
  </si>
  <si>
    <t>Kompensasjon til instruktører</t>
  </si>
  <si>
    <t>Kostnader til samarbeidsorgan</t>
  </si>
  <si>
    <t>Lærlingene bidrar til kommunens verdiskaping når de jobber selvstendig, enten det er i tillegg til eller som en del av grunnbemanning.</t>
  </si>
  <si>
    <t>Denne delen sammenstiller  de totale kostnadene med beregnet verdiskapingsbidrag og tilskuddene kommunen får.
Netto verdiskapingsbidrag er lik verdiskapingsbidrag og tilskudd minus totale kostnader</t>
  </si>
  <si>
    <t>Kalkulatoren kan gjøre beregninger for et ubegrenset antall lærlinger med samme vilkår. Hvis kommunen skal ta inn lærlinger med ulike kontrakter må det gjøres en separat beregning for hver gruppe.</t>
  </si>
  <si>
    <t>Helsearbeiderfaget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</si>
</sst>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kr&quot;\ * #,##0.00_-;\-&quot;kr&quot;\ * #,##0.00_-;_-&quot;kr&quot;\ * &quot;-&quot;??_-;_-@_-"/>
    <numFmt numFmtId="165" formatCode="_-* #,##0.00_-;\-* #,##0.00_-;_-* &quot;-&quot;??_-;_-@_-"/>
    <numFmt numFmtId="166" formatCode="_ [$kr-414]\ * #,##0_ ;_ [$kr-414]\ * \-#,##0_ ;_ [$kr-414]\ * &quot;-&quot;??_ ;_ @_ "/>
    <numFmt numFmtId="167" formatCode="_-* #,##0_-;\-* #,##0_-;_-* &quot;-&quot;??_-;_-@_-"/>
    <numFmt numFmtId="168" formatCode="_-&quot;kr&quot;\ * #,##0_-;\-&quot;kr&quot;\ * #,##0_-;_-&quot;kr&quot;\ * &quot;-&quot;??_-;_-@_-"/>
    <numFmt numFmtId="169" formatCode="0.0\ %"/>
  </numFmts>
  <fonts count="27" x14ac:knownFonts="1">
    <font>
      <sz val="11"/>
      <color theme="1"/>
      <name val="Aptos Narrow"/>
      <family val="2"/>
      <scheme val="minor"/>
    </font>
    <font>
      <sz val="11"/>
      <color theme="1"/>
      <name val="Aptos Narrow"/>
      <family val="2"/>
      <scheme val="minor"/>
    </font>
    <font>
      <b/>
      <sz val="24"/>
      <color rgb="FF001A58"/>
      <name val="Aptos Display"/>
      <family val="2"/>
      <scheme val="major"/>
    </font>
    <font>
      <sz val="11"/>
      <color rgb="FF001A58"/>
      <name val="Aptos Display"/>
      <family val="2"/>
      <scheme val="major"/>
    </font>
    <font>
      <b/>
      <sz val="11"/>
      <color rgb="FF001A58"/>
      <name val="Aptos Display"/>
      <family val="2"/>
      <scheme val="major"/>
    </font>
    <font>
      <i/>
      <sz val="11"/>
      <color rgb="FF001A58"/>
      <name val="Aptos Display"/>
      <family val="2"/>
      <scheme val="major"/>
    </font>
    <font>
      <u/>
      <sz val="11"/>
      <color theme="10"/>
      <name val="Aptos Narrow"/>
      <family val="2"/>
      <scheme val="minor"/>
    </font>
    <font>
      <sz val="11"/>
      <color theme="1" tint="0.34998626667073579"/>
      <name val="Aptos Display"/>
      <family val="2"/>
      <scheme val="major"/>
    </font>
    <font>
      <b/>
      <sz val="11"/>
      <color theme="1" tint="0.34998626667073579"/>
      <name val="Aptos Display"/>
      <family val="2"/>
      <scheme val="major"/>
    </font>
    <font>
      <b/>
      <sz val="16"/>
      <color theme="0"/>
      <name val="Aptos Display"/>
      <family val="2"/>
      <scheme val="major"/>
    </font>
    <font>
      <sz val="11"/>
      <color theme="0"/>
      <name val="Aptos Display"/>
      <family val="2"/>
      <scheme val="major"/>
    </font>
    <font>
      <sz val="11"/>
      <color rgb="FF001A58"/>
      <name val="Aptos Narrow"/>
      <family val="2"/>
      <scheme val="minor"/>
    </font>
    <font>
      <b/>
      <sz val="11"/>
      <color rgb="FF001A58"/>
      <name val="Aptos Narrow"/>
      <family val="2"/>
      <scheme val="minor"/>
    </font>
    <font>
      <sz val="11"/>
      <color theme="1" tint="0.249977111117893"/>
      <name val="Aptos Display"/>
      <family val="2"/>
      <scheme val="major"/>
    </font>
    <font>
      <sz val="11"/>
      <color rgb="FFE1ECED"/>
      <name val="Aptos Display"/>
      <family val="2"/>
      <scheme val="major"/>
    </font>
    <font>
      <sz val="11"/>
      <color theme="1" tint="0.249977111117893"/>
      <name val="Aptos Narrow"/>
      <family val="2"/>
      <scheme val="minor"/>
    </font>
    <font>
      <u/>
      <sz val="11"/>
      <color theme="1" tint="0.249977111117893"/>
      <name val="Aptos Narrow"/>
      <family val="2"/>
      <scheme val="minor"/>
    </font>
    <font>
      <u/>
      <sz val="11"/>
      <color theme="3"/>
      <name val="Aptos Narrow"/>
      <family val="2"/>
      <scheme val="minor"/>
    </font>
    <font>
      <b/>
      <sz val="20"/>
      <color theme="0"/>
      <name val="Aptos Display"/>
      <family val="2"/>
      <scheme val="major"/>
    </font>
    <font>
      <i/>
      <sz val="11"/>
      <color theme="1" tint="0.249977111117893"/>
      <name val="Aptos Display"/>
      <family val="2"/>
      <scheme val="major"/>
    </font>
    <font>
      <b/>
      <sz val="12"/>
      <color rgb="FF001A58"/>
      <name val="Aptos Display"/>
      <family val="2"/>
      <scheme val="major"/>
    </font>
    <font>
      <b/>
      <sz val="24"/>
      <color theme="0"/>
      <name val="Aptos Display"/>
      <family val="2"/>
      <scheme val="major"/>
    </font>
    <font>
      <b/>
      <sz val="16"/>
      <color rgb="FF001A58"/>
      <name val="Aptos Display"/>
      <family val="2"/>
      <scheme val="major"/>
    </font>
    <font>
      <b/>
      <sz val="14"/>
      <color rgb="FF001A58"/>
      <name val="Aptos Narrow"/>
      <family val="2"/>
      <scheme val="minor"/>
    </font>
    <font>
      <sz val="20"/>
      <color theme="0"/>
      <name val="Aptos Display"/>
      <family val="2"/>
      <scheme val="major"/>
    </font>
    <font>
      <b/>
      <sz val="36"/>
      <color rgb="FF001A58"/>
      <name val="Aptos Display"/>
      <family val="2"/>
      <scheme val="major"/>
    </font>
    <font>
      <sz val="11"/>
      <color rgb="FFFF0000"/>
      <name val="Aptos Display"/>
      <family val="2"/>
      <scheme val="major"/>
    </font>
  </fonts>
  <fills count="6">
    <fill>
      <patternFill patternType="none"/>
    </fill>
    <fill>
      <patternFill patternType="gray125"/>
    </fill>
    <fill>
      <patternFill patternType="solid">
        <fgColor rgb="FFE1ECED"/>
        <bgColor indexed="64"/>
      </patternFill>
    </fill>
    <fill>
      <patternFill patternType="solid">
        <fgColor theme="0"/>
        <bgColor indexed="64"/>
      </patternFill>
    </fill>
    <fill>
      <patternFill patternType="solid">
        <fgColor rgb="FF001A58"/>
        <bgColor indexed="64"/>
      </patternFill>
    </fill>
    <fill>
      <patternFill patternType="solid">
        <fgColor rgb="FFA7C0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5">
    <xf numFmtId="0" fontId="0" fillId="0" borderId="0"/>
    <xf numFmtId="165" fontId="1" fillId="0" borderId="0" applyFont="0" applyFill="0" applyBorder="0" applyAlignment="0" applyProtection="0"/>
    <xf numFmtId="164" fontId="1" fillId="0" borderId="0" applyFont="0" applyFill="0" applyBorder="0" applyAlignment="0" applyProtection="0"/>
    <xf numFmtId="0" fontId="6" fillId="0" borderId="0" applyNumberFormat="0" applyFill="0" applyBorder="0" applyAlignment="0" applyProtection="0"/>
    <xf numFmtId="9" fontId="1" fillId="0" borderId="0" applyFont="0" applyFill="0" applyBorder="0" applyAlignment="0" applyProtection="0"/>
  </cellStyleXfs>
  <cellXfs count="101">
    <xf numFmtId="0" fontId="0" fillId="0" borderId="0" xfId="0"/>
    <xf numFmtId="0" fontId="2" fillId="2" borderId="0" xfId="0" applyFont="1" applyFill="1"/>
    <xf numFmtId="0" fontId="3" fillId="2" borderId="0" xfId="0" applyFont="1" applyFill="1"/>
    <xf numFmtId="0" fontId="3" fillId="3" borderId="1" xfId="0" applyFont="1" applyFill="1" applyBorder="1"/>
    <xf numFmtId="167" fontId="3" fillId="3" borderId="1" xfId="1" applyNumberFormat="1" applyFont="1" applyFill="1" applyBorder="1"/>
    <xf numFmtId="0" fontId="4" fillId="2" borderId="0" xfId="0" applyFont="1" applyFill="1"/>
    <xf numFmtId="0" fontId="4" fillId="2" borderId="2" xfId="0" applyFont="1" applyFill="1" applyBorder="1"/>
    <xf numFmtId="9" fontId="3" fillId="2" borderId="0" xfId="0" applyNumberFormat="1" applyFont="1" applyFill="1"/>
    <xf numFmtId="0" fontId="3" fillId="2" borderId="2" xfId="0" applyFont="1" applyFill="1" applyBorder="1"/>
    <xf numFmtId="0" fontId="3" fillId="2" borderId="0" xfId="0" applyFont="1" applyFill="1" applyAlignment="1">
      <alignment wrapText="1"/>
    </xf>
    <xf numFmtId="0" fontId="6" fillId="2" borderId="0" xfId="3" applyFill="1"/>
    <xf numFmtId="168" fontId="3" fillId="3" borderId="1" xfId="2" applyNumberFormat="1" applyFont="1" applyFill="1" applyBorder="1"/>
    <xf numFmtId="0" fontId="3" fillId="3" borderId="4" xfId="0" applyFont="1" applyFill="1" applyBorder="1" applyAlignment="1">
      <alignment wrapText="1"/>
    </xf>
    <xf numFmtId="9" fontId="3" fillId="3" borderId="1" xfId="0" applyNumberFormat="1" applyFont="1" applyFill="1" applyBorder="1"/>
    <xf numFmtId="0" fontId="3" fillId="3" borderId="1" xfId="0" applyFont="1" applyFill="1" applyBorder="1" applyAlignment="1">
      <alignment horizontal="center" vertical="center"/>
    </xf>
    <xf numFmtId="9" fontId="3" fillId="2" borderId="0" xfId="0" applyNumberFormat="1" applyFont="1" applyFill="1" applyAlignment="1">
      <alignment horizontal="center" vertical="center"/>
    </xf>
    <xf numFmtId="168" fontId="3" fillId="3" borderId="5" xfId="2" applyNumberFormat="1" applyFont="1" applyFill="1" applyBorder="1" applyAlignment="1">
      <alignment vertical="center"/>
    </xf>
    <xf numFmtId="168" fontId="3" fillId="3" borderId="1" xfId="2" applyNumberFormat="1" applyFont="1" applyFill="1" applyBorder="1" applyAlignment="1">
      <alignment vertical="center"/>
    </xf>
    <xf numFmtId="169" fontId="3" fillId="3" borderId="1" xfId="0" applyNumberFormat="1" applyFont="1" applyFill="1" applyBorder="1"/>
    <xf numFmtId="168" fontId="7" fillId="2" borderId="0" xfId="2" applyNumberFormat="1" applyFont="1" applyFill="1"/>
    <xf numFmtId="168" fontId="7" fillId="2" borderId="0" xfId="0" applyNumberFormat="1" applyFont="1" applyFill="1"/>
    <xf numFmtId="168" fontId="7" fillId="2" borderId="2" xfId="2" applyNumberFormat="1" applyFont="1" applyFill="1" applyBorder="1"/>
    <xf numFmtId="0" fontId="9" fillId="4" borderId="0" xfId="0" applyFont="1" applyFill="1"/>
    <xf numFmtId="0" fontId="10" fillId="4" borderId="0" xfId="0" applyFont="1" applyFill="1"/>
    <xf numFmtId="0" fontId="3" fillId="2" borderId="0" xfId="0" applyFont="1" applyFill="1" applyAlignment="1">
      <alignment vertical="center"/>
    </xf>
    <xf numFmtId="168" fontId="3" fillId="2" borderId="0" xfId="2" applyNumberFormat="1" applyFont="1" applyFill="1"/>
    <xf numFmtId="0" fontId="11" fillId="2" borderId="0" xfId="0" applyFont="1" applyFill="1"/>
    <xf numFmtId="168" fontId="11" fillId="2" borderId="0" xfId="2" applyNumberFormat="1" applyFont="1" applyFill="1"/>
    <xf numFmtId="168" fontId="11" fillId="2" borderId="0" xfId="0" applyNumberFormat="1" applyFont="1" applyFill="1"/>
    <xf numFmtId="166" fontId="3" fillId="3" borderId="1" xfId="0" applyNumberFormat="1" applyFont="1" applyFill="1" applyBorder="1" applyAlignment="1">
      <alignment horizontal="center" vertical="center"/>
    </xf>
    <xf numFmtId="0" fontId="12" fillId="2" borderId="0" xfId="0" applyFont="1" applyFill="1"/>
    <xf numFmtId="166" fontId="7" fillId="2" borderId="0" xfId="0" applyNumberFormat="1" applyFont="1" applyFill="1" applyAlignment="1">
      <alignment vertical="center"/>
    </xf>
    <xf numFmtId="0" fontId="5" fillId="2" borderId="4" xfId="0" applyFont="1" applyFill="1" applyBorder="1" applyAlignment="1">
      <alignment wrapText="1"/>
    </xf>
    <xf numFmtId="0" fontId="13" fillId="2" borderId="0" xfId="0" applyFont="1" applyFill="1"/>
    <xf numFmtId="167" fontId="11" fillId="2" borderId="0" xfId="1" applyNumberFormat="1" applyFont="1" applyFill="1"/>
    <xf numFmtId="0" fontId="12" fillId="2" borderId="2" xfId="0" applyFont="1" applyFill="1" applyBorder="1"/>
    <xf numFmtId="0" fontId="12" fillId="2" borderId="4" xfId="0" applyFont="1" applyFill="1" applyBorder="1"/>
    <xf numFmtId="168" fontId="11" fillId="2" borderId="3" xfId="0" applyNumberFormat="1" applyFont="1" applyFill="1" applyBorder="1"/>
    <xf numFmtId="168" fontId="11" fillId="2" borderId="3" xfId="2" applyNumberFormat="1" applyFont="1" applyFill="1" applyBorder="1"/>
    <xf numFmtId="0" fontId="12" fillId="2" borderId="2" xfId="0" applyFont="1" applyFill="1" applyBorder="1" applyAlignment="1">
      <alignment horizontal="right" wrapText="1"/>
    </xf>
    <xf numFmtId="0" fontId="12" fillId="2" borderId="4" xfId="0" applyFont="1" applyFill="1" applyBorder="1" applyAlignment="1">
      <alignment horizontal="right" wrapText="1"/>
    </xf>
    <xf numFmtId="0" fontId="11" fillId="2" borderId="2" xfId="0" applyFont="1" applyFill="1" applyBorder="1"/>
    <xf numFmtId="168" fontId="11" fillId="2" borderId="2" xfId="2" applyNumberFormat="1" applyFont="1" applyFill="1" applyBorder="1"/>
    <xf numFmtId="168" fontId="11" fillId="2" borderId="2" xfId="0" applyNumberFormat="1" applyFont="1" applyFill="1" applyBorder="1"/>
    <xf numFmtId="168" fontId="11" fillId="2" borderId="4" xfId="0" applyNumberFormat="1" applyFont="1" applyFill="1" applyBorder="1"/>
    <xf numFmtId="168" fontId="11" fillId="2" borderId="4" xfId="2" applyNumberFormat="1" applyFont="1" applyFill="1" applyBorder="1"/>
    <xf numFmtId="168" fontId="12" fillId="2" borderId="0" xfId="0" applyNumberFormat="1" applyFont="1" applyFill="1"/>
    <xf numFmtId="168" fontId="12" fillId="2" borderId="7" xfId="0" applyNumberFormat="1" applyFont="1" applyFill="1" applyBorder="1"/>
    <xf numFmtId="168" fontId="11" fillId="2" borderId="0" xfId="2" applyNumberFormat="1" applyFont="1" applyFill="1" applyBorder="1"/>
    <xf numFmtId="168" fontId="11" fillId="2" borderId="6" xfId="2" applyNumberFormat="1" applyFont="1" applyFill="1" applyBorder="1"/>
    <xf numFmtId="0" fontId="5" fillId="2" borderId="2" xfId="0" applyFont="1" applyFill="1" applyBorder="1" applyAlignment="1">
      <alignment wrapText="1"/>
    </xf>
    <xf numFmtId="0" fontId="14" fillId="2" borderId="0" xfId="0" applyFont="1" applyFill="1"/>
    <xf numFmtId="0" fontId="15" fillId="2" borderId="0" xfId="0" applyFont="1" applyFill="1"/>
    <xf numFmtId="0" fontId="3" fillId="2" borderId="0" xfId="0" applyFont="1" applyFill="1" applyAlignment="1">
      <alignment vertical="center" wrapText="1"/>
    </xf>
    <xf numFmtId="9" fontId="3" fillId="2" borderId="0" xfId="4" applyFont="1" applyFill="1" applyBorder="1" applyAlignment="1">
      <alignment vertical="center"/>
    </xf>
    <xf numFmtId="166" fontId="3" fillId="3" borderId="1" xfId="0" applyNumberFormat="1" applyFont="1" applyFill="1" applyBorder="1" applyAlignment="1">
      <alignment vertical="center"/>
    </xf>
    <xf numFmtId="0" fontId="16" fillId="2" borderId="0" xfId="3" applyFont="1" applyFill="1"/>
    <xf numFmtId="9" fontId="3" fillId="2" borderId="2" xfId="0" applyNumberFormat="1" applyFont="1" applyFill="1" applyBorder="1"/>
    <xf numFmtId="0" fontId="3" fillId="2" borderId="0" xfId="0" applyFont="1" applyFill="1" applyAlignment="1">
      <alignment vertical="top" wrapText="1"/>
    </xf>
    <xf numFmtId="0" fontId="3" fillId="2" borderId="0" xfId="0" applyFont="1" applyFill="1" applyAlignment="1">
      <alignment vertical="top"/>
    </xf>
    <xf numFmtId="0" fontId="3" fillId="2" borderId="0" xfId="0" applyFont="1" applyFill="1" applyAlignment="1">
      <alignment horizontal="left" vertical="top" wrapText="1"/>
    </xf>
    <xf numFmtId="0" fontId="18" fillId="4" borderId="0" xfId="0" applyFont="1" applyFill="1"/>
    <xf numFmtId="49" fontId="3" fillId="2" borderId="0" xfId="0" applyNumberFormat="1" applyFont="1" applyFill="1"/>
    <xf numFmtId="49" fontId="3" fillId="2" borderId="0" xfId="0" applyNumberFormat="1" applyFont="1" applyFill="1" applyAlignment="1">
      <alignment horizontal="right"/>
    </xf>
    <xf numFmtId="166" fontId="7" fillId="2" borderId="3" xfId="0" applyNumberFormat="1" applyFont="1" applyFill="1" applyBorder="1"/>
    <xf numFmtId="166" fontId="7" fillId="2" borderId="4" xfId="0" applyNumberFormat="1" applyFont="1" applyFill="1" applyBorder="1"/>
    <xf numFmtId="166" fontId="8" fillId="2" borderId="3" xfId="0" applyNumberFormat="1" applyFont="1" applyFill="1" applyBorder="1"/>
    <xf numFmtId="0" fontId="19" fillId="2" borderId="4" xfId="0" applyFont="1" applyFill="1" applyBorder="1"/>
    <xf numFmtId="0" fontId="20" fillId="2" borderId="0" xfId="0" applyFont="1" applyFill="1"/>
    <xf numFmtId="49" fontId="4" fillId="2" borderId="0" xfId="0" applyNumberFormat="1" applyFont="1" applyFill="1" applyAlignment="1">
      <alignment horizontal="right"/>
    </xf>
    <xf numFmtId="49" fontId="20" fillId="2" borderId="0" xfId="0" applyNumberFormat="1" applyFont="1" applyFill="1" applyAlignment="1">
      <alignment horizontal="right"/>
    </xf>
    <xf numFmtId="0" fontId="3" fillId="2" borderId="0" xfId="0" applyFont="1" applyFill="1" applyAlignment="1">
      <alignment horizontal="left" vertical="top"/>
    </xf>
    <xf numFmtId="49" fontId="21" fillId="4" borderId="0" xfId="0" applyNumberFormat="1" applyFont="1" applyFill="1" applyAlignment="1">
      <alignment horizontal="right"/>
    </xf>
    <xf numFmtId="0" fontId="21" fillId="4" borderId="0" xfId="0" applyFont="1" applyFill="1"/>
    <xf numFmtId="49" fontId="22" fillId="5" borderId="0" xfId="0" applyNumberFormat="1" applyFont="1" applyFill="1" applyAlignment="1">
      <alignment horizontal="right"/>
    </xf>
    <xf numFmtId="0" fontId="22" fillId="5" borderId="0" xfId="0" applyFont="1" applyFill="1"/>
    <xf numFmtId="0" fontId="3" fillId="5" borderId="0" xfId="0" applyFont="1" applyFill="1"/>
    <xf numFmtId="0" fontId="23" fillId="2" borderId="0" xfId="0" applyFont="1" applyFill="1"/>
    <xf numFmtId="0" fontId="12" fillId="2" borderId="0" xfId="0" applyFont="1" applyFill="1" applyAlignment="1">
      <alignment horizontal="right" wrapText="1"/>
    </xf>
    <xf numFmtId="168" fontId="12" fillId="2" borderId="3" xfId="2" applyNumberFormat="1" applyFont="1" applyFill="1" applyBorder="1"/>
    <xf numFmtId="168" fontId="12" fillId="2" borderId="3" xfId="0" applyNumberFormat="1" applyFont="1" applyFill="1" applyBorder="1"/>
    <xf numFmtId="168" fontId="23" fillId="2" borderId="0" xfId="0" applyNumberFormat="1" applyFont="1" applyFill="1"/>
    <xf numFmtId="168" fontId="23" fillId="2" borderId="3" xfId="0" applyNumberFormat="1" applyFont="1" applyFill="1" applyBorder="1"/>
    <xf numFmtId="168" fontId="23" fillId="2" borderId="3" xfId="2" applyNumberFormat="1" applyFont="1" applyFill="1" applyBorder="1"/>
    <xf numFmtId="0" fontId="24" fillId="4" borderId="0" xfId="0" applyFont="1" applyFill="1"/>
    <xf numFmtId="0" fontId="25" fillId="2" borderId="0" xfId="0" applyFont="1" applyFill="1"/>
    <xf numFmtId="49" fontId="25" fillId="2" borderId="0" xfId="0" applyNumberFormat="1" applyFont="1" applyFill="1"/>
    <xf numFmtId="0" fontId="26" fillId="2" borderId="0" xfId="0" applyFont="1" applyFill="1"/>
    <xf numFmtId="0" fontId="7" fillId="2" borderId="0" xfId="0" applyFont="1" applyFill="1" applyAlignment="1">
      <alignment vertical="center" wrapText="1"/>
    </xf>
    <xf numFmtId="9" fontId="7" fillId="2" borderId="0" xfId="0" applyNumberFormat="1" applyFont="1" applyFill="1"/>
    <xf numFmtId="0" fontId="25"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vertical="top" wrapText="1"/>
    </xf>
    <xf numFmtId="0" fontId="5" fillId="2" borderId="0" xfId="0" applyFont="1" applyFill="1" applyAlignment="1">
      <alignment horizontal="center"/>
    </xf>
    <xf numFmtId="0" fontId="3" fillId="2" borderId="0" xfId="0" applyFont="1" applyFill="1" applyAlignment="1">
      <alignment vertical="top"/>
    </xf>
    <xf numFmtId="0" fontId="17" fillId="2" borderId="0" xfId="3" applyFont="1" applyFill="1" applyAlignment="1">
      <alignment horizontal="left" vertical="top"/>
    </xf>
    <xf numFmtId="0" fontId="3" fillId="3" borderId="1" xfId="0" applyFont="1" applyFill="1" applyBorder="1"/>
    <xf numFmtId="0" fontId="13" fillId="2" borderId="0" xfId="0" applyFont="1" applyFill="1" applyAlignment="1">
      <alignment vertical="top" wrapText="1"/>
    </xf>
    <xf numFmtId="0" fontId="13" fillId="2" borderId="0" xfId="0" applyFont="1" applyFill="1" applyAlignment="1">
      <alignment horizontal="left" vertical="top" wrapText="1"/>
    </xf>
    <xf numFmtId="0" fontId="15" fillId="2" borderId="0" xfId="0" applyFont="1" applyFill="1" applyAlignment="1">
      <alignment vertical="top" wrapText="1"/>
    </xf>
    <xf numFmtId="0" fontId="15" fillId="2" borderId="0" xfId="0" applyFont="1" applyFill="1" applyAlignment="1">
      <alignment horizontal="left" vertical="top" wrapText="1"/>
    </xf>
  </cellXfs>
  <cellStyles count="5">
    <cellStyle name="Comma" xfId="1" builtinId="3"/>
    <cellStyle name="Currency" xfId="2" builtinId="4"/>
    <cellStyle name="Hyperlink" xfId="3" builtinId="8"/>
    <cellStyle name="Normal" xfId="0" builtinId="0"/>
    <cellStyle name="Percent" xfId="4" builtinId="5"/>
  </cellStyles>
  <dxfs count="6">
    <dxf>
      <font>
        <color rgb="FF006100"/>
      </font>
      <fill>
        <patternFill>
          <bgColor rgb="FFC6EFCE"/>
        </patternFill>
      </fill>
    </dxf>
    <dxf>
      <font>
        <color rgb="FF9C0006"/>
      </font>
      <fill>
        <patternFill>
          <bgColor rgb="FFFFC7CE"/>
        </patternFill>
      </fill>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1A58"/>
      <color rgb="FFE1ECED"/>
      <color rgb="FFA7C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b-NO"/>
              <a:t>Kostnader,</a:t>
            </a:r>
            <a:r>
              <a:rPr lang="nb-NO" baseline="0"/>
              <a:t> verdiskapingsbidrag og netto verdiskapingsbidrag per halvår</a:t>
            </a:r>
            <a:endParaRPr lang="nb-N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clustered"/>
        <c:varyColors val="0"/>
        <c:ser>
          <c:idx val="0"/>
          <c:order val="0"/>
          <c:tx>
            <c:strRef>
              <c:f>'3. Resultater'!$C$35</c:f>
              <c:strCache>
                <c:ptCount val="1"/>
                <c:pt idx="0">
                  <c:v>Totale kostnader</c:v>
                </c:pt>
              </c:strCache>
            </c:strRef>
          </c:tx>
          <c:spPr>
            <a:solidFill>
              <a:schemeClr val="accent1"/>
            </a:solidFill>
            <a:ln>
              <a:noFill/>
            </a:ln>
            <a:effectLst/>
          </c:spPr>
          <c:invertIfNegative val="0"/>
          <c:cat>
            <c:numRef>
              <c:f>'3. Resultater'!$B$36:$B$39</c:f>
              <c:numCache>
                <c:formatCode>General</c:formatCode>
                <c:ptCount val="4"/>
                <c:pt idx="0">
                  <c:v>1</c:v>
                </c:pt>
                <c:pt idx="1">
                  <c:v>2</c:v>
                </c:pt>
                <c:pt idx="2">
                  <c:v>3</c:v>
                </c:pt>
                <c:pt idx="3">
                  <c:v>4</c:v>
                </c:pt>
              </c:numCache>
            </c:numRef>
          </c:cat>
          <c:val>
            <c:numRef>
              <c:f>'3. Resultater'!$C$36:$C$39</c:f>
              <c:numCache>
                <c:formatCode>_-"kr"\ * #,##0_-;\-"kr"\ * #,##0_-;_-"kr"\ * "-"??_-;_-@_-</c:formatCode>
                <c:ptCount val="4"/>
                <c:pt idx="0">
                  <c:v>127296.42175999998</c:v>
                </c:pt>
                <c:pt idx="1">
                  <c:v>159932.29567999998</c:v>
                </c:pt>
                <c:pt idx="2">
                  <c:v>192568.16959999996</c:v>
                </c:pt>
                <c:pt idx="3">
                  <c:v>290475.79135999997</c:v>
                </c:pt>
              </c:numCache>
            </c:numRef>
          </c:val>
          <c:extLst>
            <c:ext xmlns:c16="http://schemas.microsoft.com/office/drawing/2014/chart" uri="{C3380CC4-5D6E-409C-BE32-E72D297353CC}">
              <c16:uniqueId val="{00000000-9B7B-41A4-A655-3CA8216D230D}"/>
            </c:ext>
          </c:extLst>
        </c:ser>
        <c:ser>
          <c:idx val="1"/>
          <c:order val="1"/>
          <c:tx>
            <c:strRef>
              <c:f>'3. Resultater'!$D$35</c:f>
              <c:strCache>
                <c:ptCount val="1"/>
                <c:pt idx="0">
                  <c:v>Verdiskapingsbidrag og tilskudd</c:v>
                </c:pt>
              </c:strCache>
            </c:strRef>
          </c:tx>
          <c:spPr>
            <a:solidFill>
              <a:schemeClr val="accent2"/>
            </a:solidFill>
            <a:ln>
              <a:noFill/>
            </a:ln>
            <a:effectLst/>
          </c:spPr>
          <c:invertIfNegative val="0"/>
          <c:cat>
            <c:numRef>
              <c:f>'3. Resultater'!$B$36:$B$39</c:f>
              <c:numCache>
                <c:formatCode>General</c:formatCode>
                <c:ptCount val="4"/>
                <c:pt idx="0">
                  <c:v>1</c:v>
                </c:pt>
                <c:pt idx="1">
                  <c:v>2</c:v>
                </c:pt>
                <c:pt idx="2">
                  <c:v>3</c:v>
                </c:pt>
                <c:pt idx="3">
                  <c:v>4</c:v>
                </c:pt>
              </c:numCache>
            </c:numRef>
          </c:cat>
          <c:val>
            <c:numRef>
              <c:f>'3. Resultater'!$D$36:$D$39</c:f>
              <c:numCache>
                <c:formatCode>_-"kr"\ * #,##0_-;\-"kr"\ * #,##0_-;_-"kr"\ * "-"??_-;_-@_-</c:formatCode>
                <c:ptCount val="4"/>
                <c:pt idx="0">
                  <c:v>127986.82175999998</c:v>
                </c:pt>
                <c:pt idx="1">
                  <c:v>160622.69568</c:v>
                </c:pt>
                <c:pt idx="2">
                  <c:v>193258.56959999999</c:v>
                </c:pt>
                <c:pt idx="3">
                  <c:v>291166.19136</c:v>
                </c:pt>
              </c:numCache>
            </c:numRef>
          </c:val>
          <c:extLst>
            <c:ext xmlns:c16="http://schemas.microsoft.com/office/drawing/2014/chart" uri="{C3380CC4-5D6E-409C-BE32-E72D297353CC}">
              <c16:uniqueId val="{00000001-9B7B-41A4-A655-3CA8216D230D}"/>
            </c:ext>
          </c:extLst>
        </c:ser>
        <c:ser>
          <c:idx val="2"/>
          <c:order val="2"/>
          <c:tx>
            <c:strRef>
              <c:f>'3. Resultater'!$E$35</c:f>
              <c:strCache>
                <c:ptCount val="1"/>
                <c:pt idx="0">
                  <c:v>Netto verdiskapingsbidrag</c:v>
                </c:pt>
              </c:strCache>
            </c:strRef>
          </c:tx>
          <c:spPr>
            <a:solidFill>
              <a:schemeClr val="accent3"/>
            </a:solidFill>
            <a:ln>
              <a:noFill/>
            </a:ln>
            <a:effectLst/>
          </c:spPr>
          <c:invertIfNegative val="0"/>
          <c:cat>
            <c:numRef>
              <c:f>'3. Resultater'!$B$36:$B$39</c:f>
              <c:numCache>
                <c:formatCode>General</c:formatCode>
                <c:ptCount val="4"/>
                <c:pt idx="0">
                  <c:v>1</c:v>
                </c:pt>
                <c:pt idx="1">
                  <c:v>2</c:v>
                </c:pt>
                <c:pt idx="2">
                  <c:v>3</c:v>
                </c:pt>
                <c:pt idx="3">
                  <c:v>4</c:v>
                </c:pt>
              </c:numCache>
            </c:numRef>
          </c:cat>
          <c:val>
            <c:numRef>
              <c:f>'3. Resultater'!$E$36:$E$39</c:f>
              <c:numCache>
                <c:formatCode>_-"kr"\ * #,##0_-;\-"kr"\ * #,##0_-;_-"kr"\ * "-"??_-;_-@_-</c:formatCode>
                <c:ptCount val="4"/>
                <c:pt idx="0">
                  <c:v>690.39999999999418</c:v>
                </c:pt>
                <c:pt idx="1">
                  <c:v>690.40000000002328</c:v>
                </c:pt>
                <c:pt idx="2">
                  <c:v>690.40000000002328</c:v>
                </c:pt>
                <c:pt idx="3">
                  <c:v>690.40000000002328</c:v>
                </c:pt>
              </c:numCache>
            </c:numRef>
          </c:val>
          <c:extLst>
            <c:ext xmlns:c16="http://schemas.microsoft.com/office/drawing/2014/chart" uri="{C3380CC4-5D6E-409C-BE32-E72D297353CC}">
              <c16:uniqueId val="{00000002-9B7B-41A4-A655-3CA8216D230D}"/>
            </c:ext>
          </c:extLst>
        </c:ser>
        <c:dLbls>
          <c:showLegendKey val="0"/>
          <c:showVal val="0"/>
          <c:showCatName val="0"/>
          <c:showSerName val="0"/>
          <c:showPercent val="0"/>
          <c:showBubbleSize val="0"/>
        </c:dLbls>
        <c:gapWidth val="219"/>
        <c:overlap val="-27"/>
        <c:axId val="1194995392"/>
        <c:axId val="1194995872"/>
      </c:barChart>
      <c:catAx>
        <c:axId val="119499539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194995872"/>
        <c:crosses val="autoZero"/>
        <c:auto val="1"/>
        <c:lblAlgn val="ctr"/>
        <c:lblOffset val="100"/>
        <c:noMultiLvlLbl val="0"/>
      </c:catAx>
      <c:valAx>
        <c:axId val="1194995872"/>
        <c:scaling>
          <c:orientation val="minMax"/>
        </c:scaling>
        <c:delete val="0"/>
        <c:axPos val="l"/>
        <c:majorGridlines>
          <c:spPr>
            <a:ln w="9525" cap="flat" cmpd="sng" algn="ctr">
              <a:solidFill>
                <a:schemeClr val="tx1">
                  <a:lumMod val="15000"/>
                  <a:lumOff val="85000"/>
                </a:schemeClr>
              </a:solidFill>
              <a:round/>
            </a:ln>
            <a:effectLst/>
          </c:spPr>
        </c:majorGridlines>
        <c:numFmt formatCode="_-&quot;kr&quot;\ * #,##0_-;\-&quot;kr&quot;\ * #,##0_-;_-&quot;kr&quot;\ *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194995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b-NO"/>
              <a:t>Totale kostnader,</a:t>
            </a:r>
            <a:r>
              <a:rPr lang="nb-NO" baseline="0"/>
              <a:t> verdiskapingsbidrag og netto verdiskapingsbidrag totalt over hele læretiden</a:t>
            </a:r>
            <a:endParaRPr lang="nb-N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clustered"/>
        <c:varyColors val="0"/>
        <c:ser>
          <c:idx val="0"/>
          <c:order val="0"/>
          <c:tx>
            <c:strRef>
              <c:f>'3. Resultater'!$C$35</c:f>
              <c:strCache>
                <c:ptCount val="1"/>
                <c:pt idx="0">
                  <c:v>Totale kostnader</c:v>
                </c:pt>
              </c:strCache>
            </c:strRef>
          </c:tx>
          <c:spPr>
            <a:solidFill>
              <a:schemeClr val="accent1"/>
            </a:solidFill>
            <a:ln>
              <a:noFill/>
            </a:ln>
            <a:effectLst/>
          </c:spPr>
          <c:invertIfNegative val="0"/>
          <c:val>
            <c:numRef>
              <c:f>'3. Resultater'!$C$42</c:f>
              <c:numCache>
                <c:formatCode>_-"kr"\ * #,##0_-;\-"kr"\ * #,##0_-;_-"kr"\ * "-"??_-;_-@_-</c:formatCode>
                <c:ptCount val="1"/>
                <c:pt idx="0">
                  <c:v>770272.67839999986</c:v>
                </c:pt>
              </c:numCache>
            </c:numRef>
          </c:val>
          <c:extLst>
            <c:ext xmlns:c16="http://schemas.microsoft.com/office/drawing/2014/chart" uri="{C3380CC4-5D6E-409C-BE32-E72D297353CC}">
              <c16:uniqueId val="{00000000-5D01-437B-9FEB-1DBC97B6D758}"/>
            </c:ext>
          </c:extLst>
        </c:ser>
        <c:ser>
          <c:idx val="1"/>
          <c:order val="1"/>
          <c:tx>
            <c:strRef>
              <c:f>'3. Resultater'!$D$35</c:f>
              <c:strCache>
                <c:ptCount val="1"/>
                <c:pt idx="0">
                  <c:v>Verdiskapingsbidrag og tilskudd</c:v>
                </c:pt>
              </c:strCache>
            </c:strRef>
          </c:tx>
          <c:spPr>
            <a:solidFill>
              <a:schemeClr val="accent2"/>
            </a:solidFill>
            <a:ln>
              <a:noFill/>
            </a:ln>
            <a:effectLst/>
          </c:spPr>
          <c:invertIfNegative val="0"/>
          <c:val>
            <c:numRef>
              <c:f>'3. Resultater'!$D$42</c:f>
              <c:numCache>
                <c:formatCode>_-"kr"\ * #,##0_-;\-"kr"\ * #,##0_-;_-"kr"\ * "-"??_-;_-@_-</c:formatCode>
                <c:ptCount val="1"/>
                <c:pt idx="0">
                  <c:v>773034.27839999995</c:v>
                </c:pt>
              </c:numCache>
            </c:numRef>
          </c:val>
          <c:extLst>
            <c:ext xmlns:c16="http://schemas.microsoft.com/office/drawing/2014/chart" uri="{C3380CC4-5D6E-409C-BE32-E72D297353CC}">
              <c16:uniqueId val="{00000001-5D01-437B-9FEB-1DBC97B6D758}"/>
            </c:ext>
          </c:extLst>
        </c:ser>
        <c:ser>
          <c:idx val="2"/>
          <c:order val="2"/>
          <c:tx>
            <c:strRef>
              <c:f>'3. Resultater'!$E$35</c:f>
              <c:strCache>
                <c:ptCount val="1"/>
                <c:pt idx="0">
                  <c:v>Netto verdiskapingsbidrag</c:v>
                </c:pt>
              </c:strCache>
            </c:strRef>
          </c:tx>
          <c:spPr>
            <a:solidFill>
              <a:schemeClr val="accent3"/>
            </a:solidFill>
            <a:ln>
              <a:noFill/>
            </a:ln>
            <a:effectLst/>
          </c:spPr>
          <c:invertIfNegative val="0"/>
          <c:val>
            <c:numRef>
              <c:f>'3. Resultater'!$E$42</c:f>
              <c:numCache>
                <c:formatCode>_-"kr"\ * #,##0_-;\-"kr"\ * #,##0_-;_-"kr"\ * "-"??_-;_-@_-</c:formatCode>
                <c:ptCount val="1"/>
                <c:pt idx="0">
                  <c:v>2761.6000000000931</c:v>
                </c:pt>
              </c:numCache>
            </c:numRef>
          </c:val>
          <c:extLst>
            <c:ext xmlns:c16="http://schemas.microsoft.com/office/drawing/2014/chart" uri="{C3380CC4-5D6E-409C-BE32-E72D297353CC}">
              <c16:uniqueId val="{00000002-5D01-437B-9FEB-1DBC97B6D758}"/>
            </c:ext>
          </c:extLst>
        </c:ser>
        <c:dLbls>
          <c:showLegendKey val="0"/>
          <c:showVal val="0"/>
          <c:showCatName val="0"/>
          <c:showSerName val="0"/>
          <c:showPercent val="0"/>
          <c:showBubbleSize val="0"/>
        </c:dLbls>
        <c:gapWidth val="219"/>
        <c:overlap val="-27"/>
        <c:axId val="1192677680"/>
        <c:axId val="1053326992"/>
      </c:barChart>
      <c:catAx>
        <c:axId val="1192677680"/>
        <c:scaling>
          <c:orientation val="minMax"/>
        </c:scaling>
        <c:delete val="1"/>
        <c:axPos val="b"/>
        <c:numFmt formatCode="General" sourceLinked="1"/>
        <c:majorTickMark val="none"/>
        <c:minorTickMark val="none"/>
        <c:tickLblPos val="nextTo"/>
        <c:crossAx val="1053326992"/>
        <c:crosses val="autoZero"/>
        <c:auto val="1"/>
        <c:lblAlgn val="ctr"/>
        <c:lblOffset val="100"/>
        <c:noMultiLvlLbl val="0"/>
      </c:catAx>
      <c:valAx>
        <c:axId val="1053326992"/>
        <c:scaling>
          <c:orientation val="minMax"/>
        </c:scaling>
        <c:delete val="0"/>
        <c:axPos val="l"/>
        <c:majorGridlines>
          <c:spPr>
            <a:ln w="9525" cap="flat" cmpd="sng" algn="ctr">
              <a:solidFill>
                <a:schemeClr val="tx1">
                  <a:lumMod val="15000"/>
                  <a:lumOff val="85000"/>
                </a:schemeClr>
              </a:solidFill>
              <a:round/>
            </a:ln>
            <a:effectLst/>
          </c:spPr>
        </c:majorGridlines>
        <c:numFmt formatCode="_-&quot;kr&quot;\ * #,##0_-;\-&quot;kr&quot;\ * #,##0_-;_-&quot;kr&quot;\ *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192677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13</xdr:col>
      <xdr:colOff>171994</xdr:colOff>
      <xdr:row>0</xdr:row>
      <xdr:rowOff>66675</xdr:rowOff>
    </xdr:from>
    <xdr:to>
      <xdr:col>14</xdr:col>
      <xdr:colOff>638175</xdr:colOff>
      <xdr:row>0</xdr:row>
      <xdr:rowOff>606675</xdr:rowOff>
    </xdr:to>
    <xdr:pic>
      <xdr:nvPicPr>
        <xdr:cNvPr id="5" name="Graphic 4">
          <a:extLst>
            <a:ext uri="{FF2B5EF4-FFF2-40B4-BE49-F238E27FC236}">
              <a16:creationId xmlns:a16="http://schemas.microsoft.com/office/drawing/2014/main" id="{FE175181-AA0E-851E-C816-5CB74F72F88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096794" y="66675"/>
          <a:ext cx="1075781" cy="540000"/>
        </a:xfrm>
        <a:prstGeom prst="rect">
          <a:avLst/>
        </a:prstGeom>
      </xdr:spPr>
    </xdr:pic>
    <xdr:clientData/>
  </xdr:twoCellAnchor>
  <xdr:twoCellAnchor editAs="oneCell">
    <xdr:from>
      <xdr:col>11</xdr:col>
      <xdr:colOff>160162</xdr:colOff>
      <xdr:row>0</xdr:row>
      <xdr:rowOff>676275</xdr:rowOff>
    </xdr:from>
    <xdr:to>
      <xdr:col>14</xdr:col>
      <xdr:colOff>638175</xdr:colOff>
      <xdr:row>1</xdr:row>
      <xdr:rowOff>16125</xdr:rowOff>
    </xdr:to>
    <xdr:pic>
      <xdr:nvPicPr>
        <xdr:cNvPr id="7" name="Picture 6">
          <a:extLst>
            <a:ext uri="{FF2B5EF4-FFF2-40B4-BE49-F238E27FC236}">
              <a16:creationId xmlns:a16="http://schemas.microsoft.com/office/drawing/2014/main" id="{4483B7B9-1807-B5ED-ED2B-EBE2DBE6E2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65762" y="676275"/>
          <a:ext cx="2306813"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28574</xdr:colOff>
      <xdr:row>42</xdr:row>
      <xdr:rowOff>176210</xdr:rowOff>
    </xdr:from>
    <xdr:to>
      <xdr:col>4</xdr:col>
      <xdr:colOff>793799</xdr:colOff>
      <xdr:row>59</xdr:row>
      <xdr:rowOff>177710</xdr:rowOff>
    </xdr:to>
    <xdr:graphicFrame macro="">
      <xdr:nvGraphicFramePr>
        <xdr:cNvPr id="2" name="Chart 1">
          <a:extLst>
            <a:ext uri="{FF2B5EF4-FFF2-40B4-BE49-F238E27FC236}">
              <a16:creationId xmlns:a16="http://schemas.microsoft.com/office/drawing/2014/main" id="{0EB93A46-508C-583A-9763-AE42B97147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47625</xdr:colOff>
      <xdr:row>62</xdr:row>
      <xdr:rowOff>128587</xdr:rowOff>
    </xdr:from>
    <xdr:to>
      <xdr:col>4</xdr:col>
      <xdr:colOff>812850</xdr:colOff>
      <xdr:row>79</xdr:row>
      <xdr:rowOff>130087</xdr:rowOff>
    </xdr:to>
    <xdr:graphicFrame macro="">
      <xdr:nvGraphicFramePr>
        <xdr:cNvPr id="3" name="Chart 2">
          <a:extLst>
            <a:ext uri="{FF2B5EF4-FFF2-40B4-BE49-F238E27FC236}">
              <a16:creationId xmlns:a16="http://schemas.microsoft.com/office/drawing/2014/main" id="{0BA2E9A5-678B-07F9-410F-DA6B16DBBF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udir.no/om-udir/tilskudd-og-prosjektmidler/tilskuddssats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dir.no/om-udir/tilskudd-og-prosjektmidler/tilskuddssats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9E086-D0E9-4A3E-A6B5-A2E12DD2FFA6}">
  <dimension ref="A1:XFC69"/>
  <sheetViews>
    <sheetView tabSelected="1" workbookViewId="0">
      <selection sqref="A1:L1"/>
    </sheetView>
  </sheetViews>
  <sheetFormatPr defaultColWidth="0" defaultRowHeight="15" zeroHeight="1" x14ac:dyDescent="0.25"/>
  <cols>
    <col min="1" max="14" width="9.140625" style="2" customWidth="1"/>
    <col min="15" max="15" width="12.140625" style="2" customWidth="1"/>
    <col min="16" max="16383" width="9.140625" style="2" hidden="1"/>
    <col min="16384" max="16384" width="6.42578125" style="2" hidden="1" customWidth="1"/>
  </cols>
  <sheetData>
    <row r="1" spans="1:15" ht="94.5" customHeight="1" x14ac:dyDescent="0.25">
      <c r="A1" s="90" t="s">
        <v>88</v>
      </c>
      <c r="B1" s="90"/>
      <c r="C1" s="90"/>
      <c r="D1" s="90"/>
      <c r="E1" s="90"/>
      <c r="F1" s="90"/>
      <c r="G1" s="90"/>
      <c r="H1" s="90"/>
      <c r="I1" s="90"/>
      <c r="J1" s="90"/>
      <c r="K1" s="90"/>
      <c r="L1" s="90"/>
    </row>
    <row r="2" spans="1:15" x14ac:dyDescent="0.25"/>
    <row r="3" spans="1:15" s="23" customFormat="1" ht="21" x14ac:dyDescent="0.35">
      <c r="A3" s="22">
        <v>1</v>
      </c>
      <c r="B3" s="22" t="s">
        <v>63</v>
      </c>
    </row>
    <row r="4" spans="1:15" x14ac:dyDescent="0.25"/>
    <row r="5" spans="1:15" ht="57.75" customHeight="1" x14ac:dyDescent="0.25">
      <c r="B5" s="92" t="s">
        <v>102</v>
      </c>
      <c r="C5" s="92"/>
      <c r="D5" s="92"/>
      <c r="E5" s="92"/>
      <c r="F5" s="92"/>
      <c r="G5" s="92"/>
      <c r="H5" s="92"/>
      <c r="I5" s="92"/>
      <c r="J5" s="92"/>
      <c r="K5" s="92"/>
      <c r="L5" s="92"/>
      <c r="M5" s="92"/>
      <c r="N5" s="92"/>
    </row>
    <row r="6" spans="1:15" ht="38.25" customHeight="1" x14ac:dyDescent="0.25">
      <c r="B6" s="92" t="s">
        <v>89</v>
      </c>
      <c r="C6" s="92"/>
      <c r="D6" s="92"/>
      <c r="E6" s="92"/>
      <c r="F6" s="92"/>
      <c r="G6" s="92"/>
      <c r="H6" s="92"/>
      <c r="I6" s="92"/>
      <c r="J6" s="92"/>
      <c r="K6" s="92"/>
      <c r="L6" s="92"/>
      <c r="M6" s="92"/>
      <c r="N6" s="92"/>
      <c r="O6" s="87"/>
    </row>
    <row r="7" spans="1:15" ht="50.25" customHeight="1" x14ac:dyDescent="0.25">
      <c r="B7" s="91" t="s">
        <v>103</v>
      </c>
      <c r="C7" s="91"/>
      <c r="D7" s="91"/>
      <c r="E7" s="91"/>
      <c r="F7" s="91"/>
      <c r="G7" s="91"/>
      <c r="H7" s="91"/>
      <c r="I7" s="91"/>
      <c r="J7" s="91"/>
      <c r="K7" s="91"/>
      <c r="L7" s="91"/>
      <c r="M7" s="91"/>
      <c r="N7" s="91"/>
    </row>
    <row r="8" spans="1:15" x14ac:dyDescent="0.25">
      <c r="B8" s="93" t="s">
        <v>59</v>
      </c>
      <c r="C8" s="93"/>
      <c r="D8" s="93"/>
      <c r="E8" s="93"/>
      <c r="F8" s="93"/>
      <c r="G8" s="93"/>
      <c r="H8" s="93"/>
      <c r="I8" s="93"/>
      <c r="J8" s="93"/>
      <c r="K8" s="93"/>
      <c r="L8" s="93"/>
      <c r="M8" s="93"/>
      <c r="N8" s="93"/>
    </row>
    <row r="9" spans="1:15" x14ac:dyDescent="0.25"/>
    <row r="10" spans="1:15" ht="73.5" customHeight="1" x14ac:dyDescent="0.25">
      <c r="B10" s="92" t="s">
        <v>107</v>
      </c>
      <c r="C10" s="92"/>
      <c r="D10" s="92"/>
      <c r="E10" s="92"/>
      <c r="F10" s="92"/>
      <c r="G10" s="92"/>
      <c r="H10" s="92"/>
      <c r="I10" s="92"/>
      <c r="J10" s="92"/>
      <c r="K10" s="92"/>
      <c r="L10" s="92"/>
      <c r="M10" s="92"/>
      <c r="N10" s="92"/>
    </row>
    <row r="11" spans="1:15" ht="37.5" customHeight="1" x14ac:dyDescent="0.25">
      <c r="B11" s="91" t="s">
        <v>60</v>
      </c>
      <c r="C11" s="91"/>
      <c r="D11" s="91"/>
      <c r="E11" s="91"/>
      <c r="F11" s="91"/>
      <c r="G11" s="91"/>
      <c r="H11" s="91"/>
      <c r="I11" s="91"/>
      <c r="J11" s="91"/>
      <c r="K11" s="91"/>
      <c r="L11" s="91"/>
      <c r="M11" s="91"/>
      <c r="N11" s="91"/>
    </row>
    <row r="12" spans="1:15" ht="36.75" customHeight="1" x14ac:dyDescent="0.25">
      <c r="B12" s="91" t="s">
        <v>62</v>
      </c>
      <c r="C12" s="91"/>
      <c r="D12" s="91"/>
      <c r="E12" s="91"/>
      <c r="F12" s="91"/>
      <c r="G12" s="91"/>
      <c r="H12" s="91"/>
      <c r="I12" s="91"/>
      <c r="J12" s="91"/>
      <c r="K12" s="91"/>
      <c r="L12" s="91"/>
      <c r="M12" s="91"/>
      <c r="N12" s="91"/>
    </row>
    <row r="13" spans="1:15" x14ac:dyDescent="0.25"/>
    <row r="14" spans="1:15" s="23" customFormat="1" ht="21" x14ac:dyDescent="0.35">
      <c r="A14" s="22">
        <v>2</v>
      </c>
      <c r="B14" s="22" t="s">
        <v>64</v>
      </c>
    </row>
    <row r="15" spans="1:15" x14ac:dyDescent="0.25"/>
    <row r="16" spans="1:15" x14ac:dyDescent="0.25">
      <c r="B16" s="2" t="s">
        <v>61</v>
      </c>
    </row>
    <row r="17" spans="1:14" x14ac:dyDescent="0.25"/>
    <row r="18" spans="1:14" x14ac:dyDescent="0.25">
      <c r="B18" s="2">
        <v>1</v>
      </c>
      <c r="C18" s="2" t="s">
        <v>35</v>
      </c>
      <c r="L18" s="87"/>
    </row>
    <row r="19" spans="1:14" x14ac:dyDescent="0.25"/>
    <row r="20" spans="1:14" x14ac:dyDescent="0.25">
      <c r="B20" s="2">
        <v>2</v>
      </c>
      <c r="C20" s="2" t="s">
        <v>79</v>
      </c>
    </row>
    <row r="21" spans="1:14" x14ac:dyDescent="0.25"/>
    <row r="22" spans="1:14" x14ac:dyDescent="0.25">
      <c r="B22" s="2">
        <v>3</v>
      </c>
      <c r="C22" s="2" t="s">
        <v>80</v>
      </c>
    </row>
    <row r="23" spans="1:14" x14ac:dyDescent="0.25"/>
    <row r="24" spans="1:14" x14ac:dyDescent="0.25"/>
    <row r="25" spans="1:14" s="23" customFormat="1" ht="21" x14ac:dyDescent="0.35">
      <c r="A25" s="22">
        <v>3</v>
      </c>
      <c r="B25" s="22" t="s">
        <v>65</v>
      </c>
    </row>
    <row r="26" spans="1:14" x14ac:dyDescent="0.25"/>
    <row r="27" spans="1:14" ht="30" customHeight="1" x14ac:dyDescent="0.25">
      <c r="B27" s="92" t="s">
        <v>99</v>
      </c>
      <c r="C27" s="92"/>
      <c r="D27" s="92"/>
      <c r="E27" s="92"/>
      <c r="F27" s="92"/>
      <c r="G27" s="92"/>
      <c r="H27" s="92"/>
      <c r="I27" s="92"/>
      <c r="J27" s="92"/>
      <c r="K27" s="92"/>
      <c r="L27" s="92"/>
      <c r="M27" s="92"/>
      <c r="N27" s="92"/>
    </row>
    <row r="28" spans="1:14" x14ac:dyDescent="0.25"/>
    <row r="29" spans="1:14" ht="15.75" x14ac:dyDescent="0.25">
      <c r="B29" s="70">
        <v>1</v>
      </c>
      <c r="C29" s="68" t="s">
        <v>40</v>
      </c>
    </row>
    <row r="30" spans="1:14" x14ac:dyDescent="0.25">
      <c r="B30" s="63"/>
      <c r="C30" s="2" t="s">
        <v>47</v>
      </c>
    </row>
    <row r="31" spans="1:14" x14ac:dyDescent="0.25">
      <c r="B31" s="63"/>
    </row>
    <row r="32" spans="1:14" ht="47.25" customHeight="1" x14ac:dyDescent="0.25">
      <c r="B32" s="63"/>
      <c r="C32" s="92" t="s">
        <v>69</v>
      </c>
      <c r="D32" s="92"/>
      <c r="E32" s="92"/>
      <c r="F32" s="92"/>
      <c r="G32" s="92"/>
      <c r="H32" s="92"/>
      <c r="I32" s="92"/>
      <c r="J32" s="92"/>
      <c r="K32" s="92"/>
      <c r="L32" s="92"/>
      <c r="M32" s="92"/>
      <c r="N32" s="92"/>
    </row>
    <row r="33" spans="2:15" collapsed="1" x14ac:dyDescent="0.25">
      <c r="B33" s="63"/>
      <c r="I33" s="87"/>
    </row>
    <row r="34" spans="2:15" ht="15.75" x14ac:dyDescent="0.25">
      <c r="B34" s="70">
        <v>2</v>
      </c>
      <c r="C34" s="68" t="s">
        <v>66</v>
      </c>
    </row>
    <row r="35" spans="2:15" ht="15.75" x14ac:dyDescent="0.25">
      <c r="B35" s="70"/>
      <c r="C35" s="68"/>
    </row>
    <row r="36" spans="2:15" x14ac:dyDescent="0.25">
      <c r="C36" s="69" t="s">
        <v>68</v>
      </c>
      <c r="D36" s="5" t="s">
        <v>2</v>
      </c>
    </row>
    <row r="37" spans="2:15" ht="108.75" customHeight="1" x14ac:dyDescent="0.25">
      <c r="C37" s="63"/>
      <c r="D37" s="91" t="s">
        <v>104</v>
      </c>
      <c r="E37" s="91"/>
      <c r="F37" s="91"/>
      <c r="G37" s="91"/>
      <c r="H37" s="91"/>
      <c r="I37" s="91"/>
      <c r="J37" s="91"/>
      <c r="K37" s="91"/>
      <c r="L37" s="91"/>
      <c r="M37" s="91"/>
      <c r="N37" s="91"/>
      <c r="O37" s="58"/>
    </row>
    <row r="38" spans="2:15" collapsed="1" x14ac:dyDescent="0.25">
      <c r="B38" s="63"/>
    </row>
    <row r="39" spans="2:15" x14ac:dyDescent="0.25">
      <c r="C39" s="69" t="s">
        <v>70</v>
      </c>
      <c r="D39" s="5" t="s">
        <v>17</v>
      </c>
    </row>
    <row r="40" spans="2:15" ht="36" customHeight="1" x14ac:dyDescent="0.25">
      <c r="C40" s="63"/>
      <c r="D40" s="91" t="s">
        <v>52</v>
      </c>
      <c r="E40" s="91"/>
      <c r="F40" s="91"/>
      <c r="G40" s="91"/>
      <c r="H40" s="91"/>
      <c r="I40" s="91"/>
      <c r="J40" s="91"/>
      <c r="K40" s="91"/>
      <c r="L40" s="91"/>
      <c r="M40" s="91"/>
      <c r="N40" s="91"/>
      <c r="O40" s="58"/>
    </row>
    <row r="41" spans="2:15" ht="19.5" customHeight="1" x14ac:dyDescent="0.25">
      <c r="C41" s="63"/>
      <c r="D41" s="91" t="s">
        <v>53</v>
      </c>
      <c r="E41" s="91"/>
      <c r="F41" s="91"/>
      <c r="G41" s="91"/>
      <c r="H41" s="91"/>
      <c r="I41" s="91"/>
      <c r="J41" s="91"/>
      <c r="K41" s="91"/>
      <c r="L41" s="91"/>
      <c r="M41" s="91"/>
      <c r="N41" s="91"/>
      <c r="O41" s="59"/>
    </row>
    <row r="42" spans="2:15" collapsed="1" x14ac:dyDescent="0.25">
      <c r="B42" s="63"/>
    </row>
    <row r="43" spans="2:15" x14ac:dyDescent="0.25">
      <c r="C43" s="69" t="s">
        <v>71</v>
      </c>
      <c r="D43" s="5" t="s">
        <v>12</v>
      </c>
    </row>
    <row r="44" spans="2:15" x14ac:dyDescent="0.25">
      <c r="C44" s="63"/>
      <c r="D44" s="91" t="s">
        <v>54</v>
      </c>
      <c r="E44" s="91"/>
      <c r="F44" s="91"/>
      <c r="G44" s="91"/>
      <c r="H44" s="91"/>
      <c r="I44" s="91"/>
      <c r="J44" s="91"/>
      <c r="K44" s="91"/>
      <c r="L44" s="91"/>
      <c r="M44" s="91"/>
      <c r="N44" s="91"/>
    </row>
    <row r="45" spans="2:15" ht="48.75" customHeight="1" x14ac:dyDescent="0.25">
      <c r="C45" s="63"/>
      <c r="D45" s="91" t="s">
        <v>106</v>
      </c>
      <c r="E45" s="91"/>
      <c r="F45" s="91"/>
      <c r="G45" s="91"/>
      <c r="H45" s="91"/>
      <c r="I45" s="91"/>
      <c r="J45" s="91"/>
      <c r="K45" s="91"/>
      <c r="L45" s="91"/>
      <c r="M45" s="91"/>
      <c r="N45" s="91"/>
      <c r="O45" s="58"/>
    </row>
    <row r="46" spans="2:15" ht="64.5" customHeight="1" x14ac:dyDescent="0.25">
      <c r="C46" s="63"/>
      <c r="D46" s="91" t="s">
        <v>108</v>
      </c>
      <c r="E46" s="91"/>
      <c r="F46" s="91"/>
      <c r="G46" s="91"/>
      <c r="H46" s="91"/>
      <c r="I46" s="91"/>
      <c r="J46" s="91"/>
      <c r="K46" s="91"/>
      <c r="L46" s="91"/>
      <c r="M46" s="91"/>
      <c r="N46" s="91"/>
      <c r="O46" s="58"/>
    </row>
    <row r="47" spans="2:15" collapsed="1" x14ac:dyDescent="0.25">
      <c r="B47" s="63"/>
    </row>
    <row r="48" spans="2:15" x14ac:dyDescent="0.25">
      <c r="C48" s="69" t="s">
        <v>98</v>
      </c>
      <c r="D48" s="5" t="s">
        <v>45</v>
      </c>
    </row>
    <row r="49" spans="2:15" ht="40.5" customHeight="1" x14ac:dyDescent="0.25">
      <c r="C49" s="63"/>
      <c r="D49" s="91" t="s">
        <v>55</v>
      </c>
      <c r="E49" s="91"/>
      <c r="F49" s="91"/>
      <c r="G49" s="91"/>
      <c r="H49" s="91"/>
      <c r="I49" s="91"/>
      <c r="J49" s="91"/>
      <c r="K49" s="91"/>
      <c r="L49" s="91"/>
      <c r="M49" s="91"/>
      <c r="N49" s="91"/>
      <c r="O49" s="58"/>
    </row>
    <row r="50" spans="2:15" x14ac:dyDescent="0.25">
      <c r="B50" s="63"/>
    </row>
    <row r="51" spans="2:15" ht="15.75" x14ac:dyDescent="0.25">
      <c r="B51" s="70" t="s">
        <v>72</v>
      </c>
      <c r="C51" s="68" t="s">
        <v>75</v>
      </c>
    </row>
    <row r="52" spans="2:15" x14ac:dyDescent="0.25">
      <c r="B52" s="63"/>
    </row>
    <row r="53" spans="2:15" x14ac:dyDescent="0.25">
      <c r="C53" s="69" t="s">
        <v>73</v>
      </c>
      <c r="D53" s="5" t="s">
        <v>4</v>
      </c>
    </row>
    <row r="54" spans="2:15" ht="168.75" customHeight="1" x14ac:dyDescent="0.25">
      <c r="C54" s="63"/>
      <c r="D54" s="91" t="s">
        <v>105</v>
      </c>
      <c r="E54" s="91"/>
      <c r="F54" s="91"/>
      <c r="G54" s="91"/>
      <c r="H54" s="91"/>
      <c r="I54" s="91"/>
      <c r="J54" s="91"/>
      <c r="K54" s="91"/>
      <c r="L54" s="91"/>
      <c r="M54" s="91"/>
      <c r="N54" s="91"/>
      <c r="O54" s="58"/>
    </row>
    <row r="55" spans="2:15" x14ac:dyDescent="0.25">
      <c r="B55" s="63"/>
    </row>
    <row r="56" spans="2:15" x14ac:dyDescent="0.25">
      <c r="C56" s="69" t="s">
        <v>74</v>
      </c>
      <c r="D56" s="5" t="s">
        <v>48</v>
      </c>
    </row>
    <row r="57" spans="2:15" ht="20.25" customHeight="1" x14ac:dyDescent="0.25">
      <c r="C57" s="69"/>
      <c r="D57" s="91" t="s">
        <v>51</v>
      </c>
      <c r="E57" s="91"/>
      <c r="F57" s="91"/>
      <c r="G57" s="91"/>
      <c r="H57" s="91"/>
      <c r="I57" s="91"/>
      <c r="J57" s="91"/>
      <c r="K57" s="91"/>
      <c r="L57" s="91"/>
      <c r="M57" s="91"/>
      <c r="N57" s="91"/>
      <c r="O57" s="71"/>
    </row>
    <row r="58" spans="2:15" ht="33.75" customHeight="1" x14ac:dyDescent="0.25">
      <c r="C58" s="63"/>
      <c r="D58" s="91" t="s">
        <v>49</v>
      </c>
      <c r="E58" s="91"/>
      <c r="F58" s="91"/>
      <c r="G58" s="91"/>
      <c r="H58" s="91"/>
      <c r="I58" s="91"/>
      <c r="J58" s="91"/>
      <c r="K58" s="91"/>
      <c r="L58" s="91"/>
      <c r="M58" s="91"/>
      <c r="N58" s="91"/>
      <c r="O58" s="60"/>
    </row>
    <row r="59" spans="2:15" ht="21.75" customHeight="1" x14ac:dyDescent="0.25">
      <c r="C59" s="63"/>
      <c r="D59" s="95" t="s">
        <v>7</v>
      </c>
      <c r="E59" s="95"/>
      <c r="F59" s="95"/>
      <c r="G59" s="95"/>
      <c r="H59" s="95"/>
      <c r="I59" s="95"/>
      <c r="J59" s="95"/>
      <c r="K59" s="95"/>
      <c r="L59" s="95"/>
      <c r="M59" s="95"/>
      <c r="N59" s="95"/>
      <c r="O59" s="71"/>
    </row>
    <row r="60" spans="2:15" ht="47.25" customHeight="1" x14ac:dyDescent="0.25">
      <c r="C60" s="63"/>
      <c r="D60" s="91" t="s">
        <v>50</v>
      </c>
      <c r="E60" s="91"/>
      <c r="F60" s="91"/>
      <c r="G60" s="91"/>
      <c r="H60" s="91"/>
      <c r="I60" s="91"/>
      <c r="J60" s="91"/>
      <c r="K60" s="91"/>
      <c r="L60" s="91"/>
      <c r="M60" s="91"/>
      <c r="N60" s="91"/>
      <c r="O60" s="60"/>
    </row>
    <row r="61" spans="2:15" collapsed="1" x14ac:dyDescent="0.25">
      <c r="B61" s="63"/>
    </row>
    <row r="62" spans="2:15" x14ac:dyDescent="0.25"/>
    <row r="63" spans="2:15" x14ac:dyDescent="0.25">
      <c r="B63" s="5" t="s">
        <v>85</v>
      </c>
    </row>
    <row r="64" spans="2:15" ht="33" customHeight="1" x14ac:dyDescent="0.25">
      <c r="B64" s="92" t="s">
        <v>57</v>
      </c>
      <c r="C64" s="94"/>
      <c r="D64" s="94"/>
      <c r="E64" s="94"/>
      <c r="F64" s="94"/>
      <c r="G64" s="94"/>
      <c r="H64" s="94"/>
      <c r="I64" s="94"/>
      <c r="J64" s="94"/>
      <c r="K64" s="94"/>
      <c r="L64" s="94"/>
      <c r="M64" s="94"/>
      <c r="N64" s="94"/>
    </row>
    <row r="65" spans="3:14" ht="362.25" customHeight="1" x14ac:dyDescent="0.25">
      <c r="C65" s="92" t="s">
        <v>87</v>
      </c>
      <c r="D65" s="92"/>
      <c r="E65" s="92"/>
      <c r="F65" s="92"/>
      <c r="G65" s="92"/>
      <c r="H65" s="92"/>
      <c r="I65" s="92"/>
      <c r="J65" s="92"/>
      <c r="K65" s="92"/>
      <c r="L65" s="92"/>
      <c r="M65" s="92"/>
      <c r="N65" s="92"/>
    </row>
    <row r="66" spans="3:14" collapsed="1" x14ac:dyDescent="0.25"/>
    <row r="67" spans="3:14" x14ac:dyDescent="0.25"/>
    <row r="68" spans="3:14" x14ac:dyDescent="0.25"/>
    <row r="69" spans="3:14" x14ac:dyDescent="0.25"/>
  </sheetData>
  <mergeCells count="24">
    <mergeCell ref="C65:N65"/>
    <mergeCell ref="B64:N64"/>
    <mergeCell ref="C32:N32"/>
    <mergeCell ref="D37:N37"/>
    <mergeCell ref="D40:N40"/>
    <mergeCell ref="D57:N57"/>
    <mergeCell ref="D58:N58"/>
    <mergeCell ref="D59:N59"/>
    <mergeCell ref="D60:N60"/>
    <mergeCell ref="D54:N54"/>
    <mergeCell ref="D49:N49"/>
    <mergeCell ref="A1:L1"/>
    <mergeCell ref="D41:N41"/>
    <mergeCell ref="D44:N44"/>
    <mergeCell ref="D45:N45"/>
    <mergeCell ref="D46:N46"/>
    <mergeCell ref="B27:N27"/>
    <mergeCell ref="B5:N5"/>
    <mergeCell ref="B8:N8"/>
    <mergeCell ref="B6:N6"/>
    <mergeCell ref="B10:N10"/>
    <mergeCell ref="B7:N7"/>
    <mergeCell ref="B11:N11"/>
    <mergeCell ref="B12:N12"/>
  </mergeCells>
  <hyperlinks>
    <hyperlink ref="D59" r:id="rId1" xr:uid="{AB4EAF0B-55B6-4C73-AD0B-BE846F9C0F0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5BFB-CBEB-4DA0-818D-9AAAE0FE745B}">
  <dimension ref="A1:K99"/>
  <sheetViews>
    <sheetView zoomScaleNormal="100" workbookViewId="0"/>
  </sheetViews>
  <sheetFormatPr defaultColWidth="0" defaultRowHeight="15" zeroHeight="1" x14ac:dyDescent="0.25"/>
  <cols>
    <col min="1" max="1" width="9.140625" style="63" customWidth="1"/>
    <col min="2" max="2" width="37.42578125" style="2" customWidth="1"/>
    <col min="3" max="3" width="25.7109375" style="2" customWidth="1"/>
    <col min="4" max="4" width="20.140625" style="2" customWidth="1"/>
    <col min="5" max="5" width="10.28515625" style="2" customWidth="1"/>
    <col min="6" max="6" width="10.7109375" style="2" customWidth="1"/>
    <col min="7" max="7" width="9.5703125" style="2" bestFit="1" customWidth="1"/>
    <col min="8" max="9" width="9.140625" style="2" customWidth="1"/>
    <col min="10" max="16384" width="9.140625" style="2" hidden="1"/>
  </cols>
  <sheetData>
    <row r="1" spans="1:11" ht="46.5" x14ac:dyDescent="0.7">
      <c r="A1" s="86" t="s">
        <v>0</v>
      </c>
      <c r="K1" s="51" t="s">
        <v>6</v>
      </c>
    </row>
    <row r="2" spans="1:11" x14ac:dyDescent="0.25">
      <c r="A2" s="62"/>
      <c r="B2" s="96" t="s">
        <v>46</v>
      </c>
      <c r="C2" s="96"/>
      <c r="K2" s="51" t="s">
        <v>28</v>
      </c>
    </row>
    <row r="3" spans="1:11" x14ac:dyDescent="0.25">
      <c r="A3" s="62"/>
    </row>
    <row r="4" spans="1:11" s="23" customFormat="1" ht="31.5" x14ac:dyDescent="0.5">
      <c r="A4" s="72">
        <v>1</v>
      </c>
      <c r="B4" s="73" t="s">
        <v>90</v>
      </c>
    </row>
    <row r="5" spans="1:11" x14ac:dyDescent="0.25">
      <c r="B5" s="33" t="s">
        <v>94</v>
      </c>
    </row>
    <row r="6" spans="1:11" ht="39.75" customHeight="1" x14ac:dyDescent="0.25">
      <c r="B6" s="98" t="s">
        <v>115</v>
      </c>
      <c r="C6" s="98"/>
      <c r="D6" s="98"/>
      <c r="E6" s="98"/>
      <c r="F6" s="98"/>
      <c r="G6" s="98"/>
      <c r="H6" s="98"/>
    </row>
    <row r="7" spans="1:11" x14ac:dyDescent="0.25"/>
    <row r="8" spans="1:11" x14ac:dyDescent="0.25">
      <c r="B8" s="2" t="s">
        <v>91</v>
      </c>
      <c r="C8" s="3" t="s">
        <v>116</v>
      </c>
    </row>
    <row r="9" spans="1:11" x14ac:dyDescent="0.25">
      <c r="B9" s="2" t="s">
        <v>92</v>
      </c>
      <c r="C9" s="4">
        <v>1</v>
      </c>
    </row>
    <row r="10" spans="1:11" x14ac:dyDescent="0.25"/>
    <row r="11" spans="1:11" x14ac:dyDescent="0.25">
      <c r="B11" s="2" t="s">
        <v>36</v>
      </c>
      <c r="C11" s="4">
        <v>4</v>
      </c>
    </row>
    <row r="12" spans="1:11" x14ac:dyDescent="0.25"/>
    <row r="13" spans="1:11" x14ac:dyDescent="0.25"/>
    <row r="14" spans="1:11" x14ac:dyDescent="0.25"/>
    <row r="15" spans="1:11" s="23" customFormat="1" ht="31.5" x14ac:dyDescent="0.5">
      <c r="A15" s="72" t="s">
        <v>67</v>
      </c>
      <c r="B15" s="73" t="s">
        <v>66</v>
      </c>
    </row>
    <row r="16" spans="1:11" x14ac:dyDescent="0.25"/>
    <row r="17" spans="1:7" x14ac:dyDescent="0.25"/>
    <row r="18" spans="1:7" s="76" customFormat="1" ht="21" x14ac:dyDescent="0.35">
      <c r="A18" s="74" t="s">
        <v>68</v>
      </c>
      <c r="B18" s="75" t="s">
        <v>2</v>
      </c>
    </row>
    <row r="19" spans="1:7" ht="59.45" customHeight="1" x14ac:dyDescent="0.25">
      <c r="B19" s="97" t="s">
        <v>109</v>
      </c>
      <c r="C19" s="97"/>
      <c r="D19" s="97"/>
      <c r="E19" s="97"/>
      <c r="F19" s="97"/>
      <c r="G19" s="97"/>
    </row>
    <row r="20" spans="1:7" x14ac:dyDescent="0.25"/>
    <row r="21" spans="1:7" ht="20.25" customHeight="1" x14ac:dyDescent="0.25">
      <c r="B21" s="24" t="s">
        <v>93</v>
      </c>
      <c r="C21" s="55">
        <v>437300</v>
      </c>
      <c r="E21" s="87"/>
    </row>
    <row r="22" spans="1:7" ht="39" customHeight="1" x14ac:dyDescent="0.25">
      <c r="B22" s="53" t="s">
        <v>27</v>
      </c>
      <c r="C22" s="29" t="s">
        <v>6</v>
      </c>
    </row>
    <row r="23" spans="1:7" ht="25.5" customHeight="1" x14ac:dyDescent="0.25">
      <c r="B23" s="24" t="s">
        <v>26</v>
      </c>
      <c r="C23" s="54">
        <v>0.15</v>
      </c>
    </row>
    <row r="24" spans="1:7" ht="38.25" customHeight="1" x14ac:dyDescent="0.25">
      <c r="B24" s="88" t="s">
        <v>30</v>
      </c>
      <c r="C24" s="31">
        <f>IF(C22="Ja",C21*(1+C23),C21)</f>
        <v>502894.99999999994</v>
      </c>
    </row>
    <row r="25" spans="1:7" x14ac:dyDescent="0.25"/>
    <row r="26" spans="1:7" x14ac:dyDescent="0.25">
      <c r="B26" s="5"/>
      <c r="C26" s="5" t="s">
        <v>2</v>
      </c>
      <c r="D26" s="5"/>
    </row>
    <row r="27" spans="1:7" ht="30.75" customHeight="1" x14ac:dyDescent="0.25">
      <c r="B27" s="6" t="s">
        <v>1</v>
      </c>
      <c r="C27" s="50" t="s">
        <v>95</v>
      </c>
      <c r="D27" s="67" t="s">
        <v>3</v>
      </c>
    </row>
    <row r="28" spans="1:7" x14ac:dyDescent="0.25">
      <c r="B28" s="2">
        <v>1</v>
      </c>
      <c r="C28" s="7">
        <v>0.3</v>
      </c>
      <c r="D28" s="64">
        <f>'Beregning av lønnskostnader'!H6</f>
        <v>99407.62175999998</v>
      </c>
    </row>
    <row r="29" spans="1:7" x14ac:dyDescent="0.25">
      <c r="B29" s="2">
        <v>2</v>
      </c>
      <c r="C29" s="7">
        <v>0.4</v>
      </c>
      <c r="D29" s="64">
        <f>'Beregning av lønnskostnader'!H7</f>
        <v>132043.49567999999</v>
      </c>
    </row>
    <row r="30" spans="1:7" x14ac:dyDescent="0.25">
      <c r="B30" s="2">
        <v>3</v>
      </c>
      <c r="C30" s="7">
        <v>0.5</v>
      </c>
      <c r="D30" s="64">
        <f>'Beregning av lønnskostnader'!H8</f>
        <v>164679.36959999998</v>
      </c>
    </row>
    <row r="31" spans="1:7" x14ac:dyDescent="0.25">
      <c r="B31" s="2">
        <v>4</v>
      </c>
      <c r="C31" s="7">
        <v>0.8</v>
      </c>
      <c r="D31" s="64">
        <f>'Beregning av lønnskostnader'!H9</f>
        <v>262586.99135999999</v>
      </c>
    </row>
    <row r="32" spans="1:7" x14ac:dyDescent="0.25">
      <c r="B32" s="2">
        <v>5</v>
      </c>
      <c r="C32" s="7"/>
      <c r="D32" s="64">
        <f>'Beregning av lønnskostnader'!H10</f>
        <v>0</v>
      </c>
    </row>
    <row r="33" spans="1:7" x14ac:dyDescent="0.25">
      <c r="B33" s="8">
        <v>6</v>
      </c>
      <c r="C33" s="57"/>
      <c r="D33" s="65">
        <f>'Beregning av lønnskostnader'!H11</f>
        <v>0</v>
      </c>
    </row>
    <row r="34" spans="1:7" x14ac:dyDescent="0.25">
      <c r="B34" s="5" t="s">
        <v>5</v>
      </c>
      <c r="C34" s="89">
        <f>AVERAGE(C28:C33)</f>
        <v>0.5</v>
      </c>
      <c r="D34" s="66">
        <f>SUM(D28:D33)</f>
        <v>658717.47839999991</v>
      </c>
    </row>
    <row r="35" spans="1:7" x14ac:dyDescent="0.25"/>
    <row r="36" spans="1:7" x14ac:dyDescent="0.25"/>
    <row r="37" spans="1:7" x14ac:dyDescent="0.25"/>
    <row r="38" spans="1:7" s="76" customFormat="1" ht="21" x14ac:dyDescent="0.35">
      <c r="A38" s="74" t="s">
        <v>70</v>
      </c>
      <c r="B38" s="75" t="s">
        <v>17</v>
      </c>
    </row>
    <row r="39" spans="1:7" x14ac:dyDescent="0.25">
      <c r="B39" s="97" t="s">
        <v>43</v>
      </c>
      <c r="C39" s="97"/>
      <c r="D39" s="97"/>
      <c r="E39" s="97"/>
      <c r="F39" s="97"/>
      <c r="G39" s="97"/>
    </row>
    <row r="40" spans="1:7" x14ac:dyDescent="0.25"/>
    <row r="41" spans="1:7" x14ac:dyDescent="0.25"/>
    <row r="42" spans="1:7" ht="45" x14ac:dyDescent="0.25">
      <c r="B42" s="9" t="s">
        <v>18</v>
      </c>
      <c r="C42" s="14" t="s">
        <v>6</v>
      </c>
    </row>
    <row r="43" spans="1:7" ht="30" x14ac:dyDescent="0.25">
      <c r="B43" s="9" t="s">
        <v>21</v>
      </c>
      <c r="C43" s="24">
        <v>1</v>
      </c>
    </row>
    <row r="44" spans="1:7" x14ac:dyDescent="0.25">
      <c r="B44" s="2" t="s">
        <v>19</v>
      </c>
      <c r="C44" s="25">
        <v>10000</v>
      </c>
    </row>
    <row r="45" spans="1:7" x14ac:dyDescent="0.25"/>
    <row r="46" spans="1:7" x14ac:dyDescent="0.25"/>
    <row r="47" spans="1:7" x14ac:dyDescent="0.25"/>
    <row r="48" spans="1:7" s="76" customFormat="1" ht="21" x14ac:dyDescent="0.35">
      <c r="A48" s="74" t="s">
        <v>71</v>
      </c>
      <c r="B48" s="75" t="s">
        <v>12</v>
      </c>
    </row>
    <row r="49" spans="1:7" ht="50.25" customHeight="1" x14ac:dyDescent="0.25">
      <c r="B49" s="97" t="s">
        <v>96</v>
      </c>
      <c r="C49" s="97"/>
      <c r="D49" s="97"/>
      <c r="E49" s="97"/>
      <c r="F49" s="97"/>
      <c r="G49" s="97"/>
    </row>
    <row r="50" spans="1:7" x14ac:dyDescent="0.25"/>
    <row r="51" spans="1:7" ht="30" x14ac:dyDescent="0.25">
      <c r="B51" s="9" t="s">
        <v>100</v>
      </c>
      <c r="C51" s="14" t="s">
        <v>6</v>
      </c>
    </row>
    <row r="52" spans="1:7" ht="32.25" customHeight="1" x14ac:dyDescent="0.25">
      <c r="B52" s="9" t="s">
        <v>101</v>
      </c>
      <c r="C52" s="15">
        <v>0.35</v>
      </c>
      <c r="E52" s="87"/>
    </row>
    <row r="53" spans="1:7" x14ac:dyDescent="0.25"/>
    <row r="54" spans="1:7" x14ac:dyDescent="0.25"/>
    <row r="55" spans="1:7" ht="32.25" customHeight="1" x14ac:dyDescent="0.25">
      <c r="B55" s="9" t="s">
        <v>58</v>
      </c>
      <c r="C55" s="17">
        <v>15000</v>
      </c>
      <c r="E55" s="87"/>
    </row>
    <row r="56" spans="1:7" x14ac:dyDescent="0.25"/>
    <row r="57" spans="1:7" x14ac:dyDescent="0.25"/>
    <row r="58" spans="1:7" x14ac:dyDescent="0.25"/>
    <row r="59" spans="1:7" s="76" customFormat="1" ht="21" x14ac:dyDescent="0.35">
      <c r="A59" s="74" t="s">
        <v>98</v>
      </c>
      <c r="B59" s="75" t="s">
        <v>45</v>
      </c>
    </row>
    <row r="60" spans="1:7" x14ac:dyDescent="0.25">
      <c r="B60" s="97" t="s">
        <v>44</v>
      </c>
      <c r="C60" s="97"/>
      <c r="D60" s="97"/>
      <c r="E60" s="97"/>
      <c r="F60" s="97"/>
      <c r="G60" s="97"/>
    </row>
    <row r="61" spans="1:7" x14ac:dyDescent="0.25"/>
    <row r="62" spans="1:7" x14ac:dyDescent="0.25">
      <c r="B62" s="2" t="s">
        <v>13</v>
      </c>
      <c r="C62" s="18">
        <v>0.14099999999999999</v>
      </c>
      <c r="E62" s="87"/>
    </row>
    <row r="63" spans="1:7" x14ac:dyDescent="0.25">
      <c r="B63" s="2" t="s">
        <v>14</v>
      </c>
      <c r="C63" s="18">
        <v>0.12</v>
      </c>
    </row>
    <row r="64" spans="1:7" x14ac:dyDescent="0.25">
      <c r="B64" s="2" t="s">
        <v>15</v>
      </c>
      <c r="C64" s="13">
        <v>0.02</v>
      </c>
    </row>
    <row r="65" spans="1:7" x14ac:dyDescent="0.25">
      <c r="B65" s="2" t="s">
        <v>16</v>
      </c>
      <c r="C65" s="11">
        <v>3000</v>
      </c>
    </row>
    <row r="66" spans="1:7" x14ac:dyDescent="0.25"/>
    <row r="67" spans="1:7" x14ac:dyDescent="0.25"/>
    <row r="68" spans="1:7" s="23" customFormat="1" ht="31.5" x14ac:dyDescent="0.5">
      <c r="A68" s="72" t="s">
        <v>72</v>
      </c>
      <c r="B68" s="73" t="s">
        <v>75</v>
      </c>
    </row>
    <row r="69" spans="1:7" x14ac:dyDescent="0.25"/>
    <row r="70" spans="1:7" x14ac:dyDescent="0.25"/>
    <row r="71" spans="1:7" x14ac:dyDescent="0.25"/>
    <row r="72" spans="1:7" s="76" customFormat="1" ht="21" x14ac:dyDescent="0.35">
      <c r="A72" s="74" t="s">
        <v>73</v>
      </c>
      <c r="B72" s="75" t="s">
        <v>4</v>
      </c>
    </row>
    <row r="73" spans="1:7" ht="110.25" customHeight="1" x14ac:dyDescent="0.25">
      <c r="B73" s="97" t="s">
        <v>97</v>
      </c>
      <c r="C73" s="97"/>
      <c r="D73" s="97"/>
      <c r="E73" s="97"/>
      <c r="F73" s="97"/>
      <c r="G73" s="97"/>
    </row>
    <row r="74" spans="1:7" x14ac:dyDescent="0.25">
      <c r="E74" s="87"/>
    </row>
    <row r="75" spans="1:7" ht="28.5" customHeight="1" x14ac:dyDescent="0.25">
      <c r="B75" s="53" t="s">
        <v>86</v>
      </c>
      <c r="C75" s="55">
        <f>C24</f>
        <v>502894.99999999994</v>
      </c>
      <c r="E75" s="87"/>
    </row>
    <row r="76" spans="1:7" x14ac:dyDescent="0.25"/>
    <row r="77" spans="1:7" x14ac:dyDescent="0.25"/>
    <row r="78" spans="1:7" x14ac:dyDescent="0.25">
      <c r="B78" s="5"/>
      <c r="C78" s="5" t="s">
        <v>4</v>
      </c>
      <c r="D78" s="5"/>
    </row>
    <row r="79" spans="1:7" ht="30" x14ac:dyDescent="0.25">
      <c r="B79" s="6" t="s">
        <v>1</v>
      </c>
      <c r="C79" s="32" t="s">
        <v>33</v>
      </c>
      <c r="D79" s="67" t="s">
        <v>3</v>
      </c>
    </row>
    <row r="80" spans="1:7" x14ac:dyDescent="0.25">
      <c r="B80" s="2">
        <v>1</v>
      </c>
      <c r="C80" s="7">
        <v>0.3</v>
      </c>
      <c r="D80" s="64">
        <f>'Beregning av lønnskostnader'!H18</f>
        <v>99407.62175999998</v>
      </c>
    </row>
    <row r="81" spans="1:7" x14ac:dyDescent="0.25">
      <c r="B81" s="2">
        <v>2</v>
      </c>
      <c r="C81" s="7">
        <v>0.4</v>
      </c>
      <c r="D81" s="64">
        <f>'Beregning av lønnskostnader'!H19</f>
        <v>132043.49567999999</v>
      </c>
    </row>
    <row r="82" spans="1:7" x14ac:dyDescent="0.25">
      <c r="B82" s="2">
        <v>3</v>
      </c>
      <c r="C82" s="7">
        <v>0.5</v>
      </c>
      <c r="D82" s="64">
        <f>'Beregning av lønnskostnader'!H20</f>
        <v>164679.36959999998</v>
      </c>
    </row>
    <row r="83" spans="1:7" x14ac:dyDescent="0.25">
      <c r="B83" s="2">
        <v>4</v>
      </c>
      <c r="C83" s="7">
        <v>0.8</v>
      </c>
      <c r="D83" s="64">
        <f>'Beregning av lønnskostnader'!H21</f>
        <v>262586.99135999999</v>
      </c>
    </row>
    <row r="84" spans="1:7" x14ac:dyDescent="0.25">
      <c r="B84" s="2">
        <v>5</v>
      </c>
      <c r="C84" s="7"/>
      <c r="D84" s="64">
        <f>'Beregning av lønnskostnader'!H22</f>
        <v>0</v>
      </c>
    </row>
    <row r="85" spans="1:7" x14ac:dyDescent="0.25">
      <c r="B85" s="8">
        <v>6</v>
      </c>
      <c r="C85" s="57"/>
      <c r="D85" s="65">
        <f>'Beregning av lønnskostnader'!H23</f>
        <v>0</v>
      </c>
    </row>
    <row r="86" spans="1:7" x14ac:dyDescent="0.25">
      <c r="B86" s="5" t="s">
        <v>5</v>
      </c>
      <c r="C86" s="89">
        <f>AVERAGE(C80:C85)</f>
        <v>0.5</v>
      </c>
      <c r="D86" s="66">
        <f>SUM(D80:D85)</f>
        <v>658717.47839999991</v>
      </c>
    </row>
    <row r="87" spans="1:7" x14ac:dyDescent="0.25"/>
    <row r="88" spans="1:7" x14ac:dyDescent="0.25"/>
    <row r="89" spans="1:7" s="76" customFormat="1" ht="21" x14ac:dyDescent="0.35">
      <c r="A89" s="74" t="s">
        <v>74</v>
      </c>
      <c r="B89" s="75" t="s">
        <v>48</v>
      </c>
    </row>
    <row r="90" spans="1:7" ht="33.75" customHeight="1" x14ac:dyDescent="0.25">
      <c r="B90" s="97" t="s">
        <v>41</v>
      </c>
      <c r="C90" s="97"/>
      <c r="D90" s="97"/>
      <c r="E90" s="97"/>
      <c r="F90" s="97"/>
      <c r="G90" s="97"/>
    </row>
    <row r="91" spans="1:7" x14ac:dyDescent="0.25">
      <c r="B91" s="97" t="s">
        <v>42</v>
      </c>
      <c r="C91" s="97"/>
      <c r="D91" s="97"/>
      <c r="E91" s="97"/>
      <c r="F91" s="97"/>
      <c r="G91" s="97"/>
    </row>
    <row r="92" spans="1:7" x14ac:dyDescent="0.25">
      <c r="B92" s="56" t="s">
        <v>7</v>
      </c>
      <c r="C92" s="33"/>
      <c r="D92" s="33"/>
      <c r="E92" s="33"/>
      <c r="F92" s="33"/>
      <c r="G92" s="33"/>
    </row>
    <row r="93" spans="1:7" x14ac:dyDescent="0.25"/>
    <row r="94" spans="1:7" x14ac:dyDescent="0.25">
      <c r="B94" s="6" t="s">
        <v>8</v>
      </c>
      <c r="C94" s="6" t="s">
        <v>9</v>
      </c>
      <c r="D94" s="6" t="s">
        <v>11</v>
      </c>
    </row>
    <row r="95" spans="1:7" x14ac:dyDescent="0.25">
      <c r="B95" s="12" t="s">
        <v>10</v>
      </c>
      <c r="C95" s="16">
        <v>7328</v>
      </c>
      <c r="D95" s="19">
        <f>C95*$C$11*6</f>
        <v>175872</v>
      </c>
      <c r="G95" s="10"/>
    </row>
    <row r="96" spans="1:7" x14ac:dyDescent="0.25">
      <c r="B96" s="8" t="s">
        <v>39</v>
      </c>
      <c r="C96" s="11">
        <v>0</v>
      </c>
      <c r="D96" s="21">
        <f>C96*$C$11*6</f>
        <v>0</v>
      </c>
    </row>
    <row r="97" spans="2:4" x14ac:dyDescent="0.25">
      <c r="B97" s="2" t="s">
        <v>5</v>
      </c>
      <c r="C97" s="20">
        <f>SUM(C95:C96)</f>
        <v>7328</v>
      </c>
      <c r="D97" s="20">
        <f>SUM(D95:D96)</f>
        <v>175872</v>
      </c>
    </row>
    <row r="98" spans="2:4" x14ac:dyDescent="0.25"/>
    <row r="99" spans="2:4" x14ac:dyDescent="0.25"/>
  </sheetData>
  <mergeCells count="9">
    <mergeCell ref="B2:C2"/>
    <mergeCell ref="B19:G19"/>
    <mergeCell ref="B90:G90"/>
    <mergeCell ref="B39:G39"/>
    <mergeCell ref="B91:G91"/>
    <mergeCell ref="B6:H6"/>
    <mergeCell ref="B73:G73"/>
    <mergeCell ref="B49:G49"/>
    <mergeCell ref="B60:G60"/>
  </mergeCells>
  <conditionalFormatting sqref="C23">
    <cfRule type="expression" dxfId="5" priority="3">
      <formula>$C$22="Ja"</formula>
    </cfRule>
  </conditionalFormatting>
  <conditionalFormatting sqref="C28:C33 C80:C85">
    <cfRule type="expression" dxfId="4" priority="8">
      <formula>$B28&lt;$C$11+1</formula>
    </cfRule>
  </conditionalFormatting>
  <conditionalFormatting sqref="C43:C44">
    <cfRule type="expression" dxfId="3" priority="4">
      <formula>$C$42="Ja"</formula>
    </cfRule>
  </conditionalFormatting>
  <conditionalFormatting sqref="C52">
    <cfRule type="expression" dxfId="2" priority="5">
      <formula>$C$51="Ja"</formula>
    </cfRule>
  </conditionalFormatting>
  <dataValidations count="1">
    <dataValidation type="list" allowBlank="1" showInputMessage="1" showErrorMessage="1" sqref="C22 C51 C42" xr:uid="{94479FCD-DD6A-4407-BFF0-DB9790C9DDE4}">
      <formula1>$K$1:$K$2</formula1>
    </dataValidation>
  </dataValidations>
  <hyperlinks>
    <hyperlink ref="B92" r:id="rId1" xr:uid="{0F63C547-FD92-4FBF-9FA7-56E1399EBFC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7CEE3-B9DA-4248-B48D-EB7C350AFFA4}">
  <dimension ref="A1:J89"/>
  <sheetViews>
    <sheetView zoomScaleNormal="100" workbookViewId="0"/>
  </sheetViews>
  <sheetFormatPr defaultColWidth="0" defaultRowHeight="15" zeroHeight="1" x14ac:dyDescent="0.25"/>
  <cols>
    <col min="1" max="2" width="9.140625" style="26" customWidth="1"/>
    <col min="3" max="3" width="29.7109375" style="26" customWidth="1"/>
    <col min="4" max="4" width="19.85546875" style="26" customWidth="1"/>
    <col min="5" max="5" width="19" style="26" customWidth="1"/>
    <col min="6" max="6" width="25" style="26" customWidth="1"/>
    <col min="7" max="7" width="16" style="26" customWidth="1"/>
    <col min="8" max="9" width="9" style="26" customWidth="1"/>
    <col min="10" max="10" width="9.140625" style="26" customWidth="1"/>
    <col min="11" max="16384" width="9.140625" style="26" hidden="1"/>
  </cols>
  <sheetData>
    <row r="1" spans="1:9" ht="46.5" x14ac:dyDescent="0.7">
      <c r="A1" s="85" t="s">
        <v>20</v>
      </c>
    </row>
    <row r="2" spans="1:9" x14ac:dyDescent="0.25"/>
    <row r="3" spans="1:9" x14ac:dyDescent="0.25"/>
    <row r="4" spans="1:9" s="23" customFormat="1" ht="26.25" x14ac:dyDescent="0.4">
      <c r="A4" s="61">
        <v>1</v>
      </c>
      <c r="B4" s="61" t="s">
        <v>35</v>
      </c>
      <c r="C4" s="84"/>
    </row>
    <row r="5" spans="1:9" ht="30" customHeight="1" x14ac:dyDescent="0.25">
      <c r="B5" s="99" t="s">
        <v>110</v>
      </c>
      <c r="C5" s="99"/>
      <c r="D5" s="99"/>
      <c r="E5" s="99"/>
      <c r="F5" s="99"/>
      <c r="G5" s="99"/>
      <c r="H5" s="99"/>
      <c r="I5" s="99"/>
    </row>
    <row r="6" spans="1:9" ht="36.75" customHeight="1" x14ac:dyDescent="0.25">
      <c r="B6" s="99" t="s">
        <v>56</v>
      </c>
      <c r="C6" s="99"/>
      <c r="D6" s="99"/>
      <c r="E6" s="99"/>
      <c r="F6" s="99"/>
      <c r="G6" s="99"/>
      <c r="H6" s="99"/>
      <c r="I6" s="99"/>
    </row>
    <row r="7" spans="1:9" x14ac:dyDescent="0.25"/>
    <row r="8" spans="1:9" ht="30" x14ac:dyDescent="0.25">
      <c r="B8" s="35" t="s">
        <v>1</v>
      </c>
      <c r="C8" s="39" t="s">
        <v>31</v>
      </c>
      <c r="D8" s="39" t="s">
        <v>111</v>
      </c>
      <c r="E8" s="39" t="s">
        <v>112</v>
      </c>
      <c r="F8" s="39" t="s">
        <v>34</v>
      </c>
      <c r="G8" s="40" t="s">
        <v>81</v>
      </c>
      <c r="H8" s="78"/>
      <c r="I8" s="78"/>
    </row>
    <row r="9" spans="1:9" x14ac:dyDescent="0.25">
      <c r="B9" s="26">
        <v>1</v>
      </c>
      <c r="C9" s="27">
        <f>'Beregning av lønnskostnader'!H6*'2. Brukerinput'!$C$9</f>
        <v>99407.62175999998</v>
      </c>
      <c r="D9" s="27">
        <f>IF('2. Brukerinput'!$C$42="Ja",IF(C9&gt;0,'2. Brukerinput'!$C$43*'2. Brukerinput'!$C$44/2,0),0)</f>
        <v>5000</v>
      </c>
      <c r="E9" s="27">
        <f>IF(B9&lt;'2. Brukerinput'!$C$11+1,IF('2. Brukerinput'!$C$51="Ja",'2. Brukerinput'!$C$52*'2. Brukerinput'!$C$95*6*'2. Brukerinput'!$C$9,0),0)</f>
        <v>15388.8</v>
      </c>
      <c r="F9" s="27">
        <f>IF(B9&lt;'2. Brukerinput'!$C$11+1,'2. Brukerinput'!$C$55/2,0)</f>
        <v>7500</v>
      </c>
      <c r="G9" s="37">
        <f>SUM(C9:F9)</f>
        <v>127296.42175999998</v>
      </c>
    </row>
    <row r="10" spans="1:9" x14ac:dyDescent="0.25">
      <c r="B10" s="26">
        <v>2</v>
      </c>
      <c r="C10" s="27">
        <f>'Beregning av lønnskostnader'!H7*'2. Brukerinput'!$C$9</f>
        <v>132043.49567999999</v>
      </c>
      <c r="D10" s="27">
        <f>IF('2. Brukerinput'!$C$42="Ja",IF(C10&gt;0,'2. Brukerinput'!$C$43*'2. Brukerinput'!$C$44/2,0),0)</f>
        <v>5000</v>
      </c>
      <c r="E10" s="27">
        <f>IF(B10&lt;'2. Brukerinput'!$C$11+1,IF('2. Brukerinput'!$C$51="Ja",'2. Brukerinput'!$C$52*'2. Brukerinput'!$C$95*6*'2. Brukerinput'!$C$9,0),0)</f>
        <v>15388.8</v>
      </c>
      <c r="F10" s="27">
        <f>IF(B10&lt;'2. Brukerinput'!$C$11+1,'2. Brukerinput'!$C$55/2,0)</f>
        <v>7500</v>
      </c>
      <c r="G10" s="37">
        <f t="shared" ref="G10:G14" si="0">SUM(C10:F10)</f>
        <v>159932.29567999998</v>
      </c>
      <c r="H10" s="48"/>
      <c r="I10" s="48"/>
    </row>
    <row r="11" spans="1:9" x14ac:dyDescent="0.25">
      <c r="B11" s="26">
        <v>3</v>
      </c>
      <c r="C11" s="27">
        <f>'Beregning av lønnskostnader'!H8*'2. Brukerinput'!$C$9</f>
        <v>164679.36959999998</v>
      </c>
      <c r="D11" s="27">
        <f>IF('2. Brukerinput'!$C$42="Ja",IF(C11&gt;0,'2. Brukerinput'!$C$43*'2. Brukerinput'!$C$44/2,0),0)</f>
        <v>5000</v>
      </c>
      <c r="E11" s="27">
        <f>IF(B11&lt;'2. Brukerinput'!$C$11+1,IF('2. Brukerinput'!$C$51="Ja",'2. Brukerinput'!$C$52*'2. Brukerinput'!$C$95*6*'2. Brukerinput'!$C$9,0),0)</f>
        <v>15388.8</v>
      </c>
      <c r="F11" s="27">
        <f>IF(B11&lt;'2. Brukerinput'!$C$11+1,'2. Brukerinput'!$C$55/2,0)</f>
        <v>7500</v>
      </c>
      <c r="G11" s="37">
        <f t="shared" si="0"/>
        <v>192568.16959999996</v>
      </c>
      <c r="H11" s="48"/>
      <c r="I11" s="48"/>
    </row>
    <row r="12" spans="1:9" x14ac:dyDescent="0.25">
      <c r="B12" s="26">
        <v>4</v>
      </c>
      <c r="C12" s="27">
        <f>'Beregning av lønnskostnader'!H9*'2. Brukerinput'!$C$9</f>
        <v>262586.99135999999</v>
      </c>
      <c r="D12" s="27">
        <f>IF('2. Brukerinput'!$C$42="Ja",IF(C12&gt;0,'2. Brukerinput'!$C$43*'2. Brukerinput'!$C$44/2,0),0)</f>
        <v>5000</v>
      </c>
      <c r="E12" s="27">
        <f>IF(B12&lt;'2. Brukerinput'!$C$11+1,IF('2. Brukerinput'!$C$51="Ja",'2. Brukerinput'!$C$52*'2. Brukerinput'!$C$95*6*'2. Brukerinput'!$C$9,0),0)</f>
        <v>15388.8</v>
      </c>
      <c r="F12" s="27">
        <f>IF(B12&lt;'2. Brukerinput'!$C$11+1,'2. Brukerinput'!$C$55/2,0)</f>
        <v>7500</v>
      </c>
      <c r="G12" s="37">
        <f t="shared" si="0"/>
        <v>290475.79135999997</v>
      </c>
      <c r="H12" s="48"/>
      <c r="I12" s="48"/>
    </row>
    <row r="13" spans="1:9" x14ac:dyDescent="0.25">
      <c r="B13" s="26">
        <v>5</v>
      </c>
      <c r="C13" s="27">
        <f>'Beregning av lønnskostnader'!H10*'2. Brukerinput'!$C$9</f>
        <v>0</v>
      </c>
      <c r="D13" s="27">
        <f>IF('2. Brukerinput'!$C$42="Ja",IF(C13&gt;0,'2. Brukerinput'!$C$43*'2. Brukerinput'!$C$44/2,0),0)</f>
        <v>0</v>
      </c>
      <c r="E13" s="27">
        <f>IF(B13&lt;'2. Brukerinput'!$C$11+1,IF('2. Brukerinput'!$C$51="Ja",'2. Brukerinput'!$C$52*'2. Brukerinput'!$C$95*6*'2. Brukerinput'!$C$9,0),0)</f>
        <v>0</v>
      </c>
      <c r="F13" s="27">
        <f>IF(B13&lt;'2. Brukerinput'!$C$11+1,'2. Brukerinput'!$C$55/2,0)</f>
        <v>0</v>
      </c>
      <c r="G13" s="37">
        <f t="shared" si="0"/>
        <v>0</v>
      </c>
      <c r="H13" s="48"/>
      <c r="I13" s="48"/>
    </row>
    <row r="14" spans="1:9" x14ac:dyDescent="0.25">
      <c r="B14" s="41">
        <v>6</v>
      </c>
      <c r="C14" s="42">
        <f>'Beregning av lønnskostnader'!H11*'2. Brukerinput'!$C$9</f>
        <v>0</v>
      </c>
      <c r="D14" s="42">
        <f>IF('2. Brukerinput'!$C$42="Ja",IF(C14&gt;0,'2. Brukerinput'!$C$43*'2. Brukerinput'!$C$44/2,0),0)</f>
        <v>0</v>
      </c>
      <c r="E14" s="42">
        <f>IF(B14&lt;'2. Brukerinput'!$C$11+1,IF('2. Brukerinput'!$C$51="Ja",'2. Brukerinput'!$C$52*'2. Brukerinput'!$C$95*6*'2. Brukerinput'!$C$9,0),0)</f>
        <v>0</v>
      </c>
      <c r="F14" s="42">
        <f>IF(B14&lt;'2. Brukerinput'!$C$11+1,'2. Brukerinput'!$C$55/2,0)</f>
        <v>0</v>
      </c>
      <c r="G14" s="44">
        <f t="shared" si="0"/>
        <v>0</v>
      </c>
      <c r="H14" s="48"/>
      <c r="I14" s="48"/>
    </row>
    <row r="15" spans="1:9" x14ac:dyDescent="0.25">
      <c r="B15" s="30" t="s">
        <v>5</v>
      </c>
      <c r="C15" s="46">
        <f t="shared" ref="C15:G15" si="1">SUM(C9:C14)</f>
        <v>658717.47839999991</v>
      </c>
      <c r="D15" s="46">
        <f t="shared" si="1"/>
        <v>20000</v>
      </c>
      <c r="E15" s="46">
        <f t="shared" si="1"/>
        <v>61555.199999999997</v>
      </c>
      <c r="F15" s="46">
        <f t="shared" si="1"/>
        <v>30000</v>
      </c>
      <c r="G15" s="47">
        <f t="shared" si="1"/>
        <v>770272.67839999986</v>
      </c>
      <c r="H15" s="46"/>
      <c r="I15" s="46"/>
    </row>
    <row r="16" spans="1:9" x14ac:dyDescent="0.25"/>
    <row r="17" spans="1:7" x14ac:dyDescent="0.25"/>
    <row r="18" spans="1:7" s="23" customFormat="1" ht="26.25" x14ac:dyDescent="0.4">
      <c r="A18" s="61">
        <v>2</v>
      </c>
      <c r="B18" s="61" t="s">
        <v>79</v>
      </c>
      <c r="C18" s="84"/>
    </row>
    <row r="19" spans="1:7" x14ac:dyDescent="0.25">
      <c r="B19" s="100" t="s">
        <v>83</v>
      </c>
      <c r="C19" s="100"/>
      <c r="D19" s="100"/>
      <c r="E19" s="100"/>
      <c r="F19" s="100"/>
      <c r="G19" s="100"/>
    </row>
    <row r="20" spans="1:7" x14ac:dyDescent="0.25">
      <c r="B20" s="52" t="s">
        <v>113</v>
      </c>
    </row>
    <row r="21" spans="1:7" x14ac:dyDescent="0.25"/>
    <row r="22" spans="1:7" ht="30" x14ac:dyDescent="0.25">
      <c r="B22" s="35" t="s">
        <v>1</v>
      </c>
      <c r="C22" s="36" t="s">
        <v>37</v>
      </c>
      <c r="D22" s="35" t="s">
        <v>32</v>
      </c>
      <c r="E22" s="35" t="s">
        <v>38</v>
      </c>
      <c r="F22" s="40" t="s">
        <v>78</v>
      </c>
      <c r="G22" s="30"/>
    </row>
    <row r="23" spans="1:7" x14ac:dyDescent="0.25">
      <c r="B23" s="26">
        <v>1</v>
      </c>
      <c r="C23" s="38">
        <f>'Beregning av lønnskostnader'!H18*'2. Brukerinput'!$C$9</f>
        <v>99407.62175999998</v>
      </c>
      <c r="D23" s="48">
        <f>IF(B23&lt;'2. Brukerinput'!$C$11+1,'2. Brukerinput'!$C$95*6*'2. Brukerinput'!$C$9-E9,0)</f>
        <v>28579.200000000001</v>
      </c>
      <c r="E23" s="48">
        <f>IF(B9&lt;'2. Brukerinput'!$C$11+1,'2. Brukerinput'!$C$96*6*'2. Brukerinput'!$C$9,0)</f>
        <v>0</v>
      </c>
      <c r="F23" s="37">
        <f>SUM(C23:E23)</f>
        <v>127986.82175999998</v>
      </c>
      <c r="G23" s="28"/>
    </row>
    <row r="24" spans="1:7" x14ac:dyDescent="0.25">
      <c r="B24" s="26">
        <v>2</v>
      </c>
      <c r="C24" s="38">
        <f>'Beregning av lønnskostnader'!H19*'2. Brukerinput'!$C$9</f>
        <v>132043.49567999999</v>
      </c>
      <c r="D24" s="48">
        <f>IF(B24&lt;'2. Brukerinput'!$C$11+1,'2. Brukerinput'!$C$95*6*'2. Brukerinput'!$C$9-E10,0)</f>
        <v>28579.200000000001</v>
      </c>
      <c r="E24" s="48">
        <f>IF(B10&lt;'2. Brukerinput'!$C$11+1,'2. Brukerinput'!$C$96*6*'2. Brukerinput'!$C$9,0)</f>
        <v>0</v>
      </c>
      <c r="F24" s="37">
        <f t="shared" ref="F24:F29" si="2">SUM(C24:E24)</f>
        <v>160622.69568</v>
      </c>
      <c r="G24" s="28"/>
    </row>
    <row r="25" spans="1:7" x14ac:dyDescent="0.25">
      <c r="B25" s="26">
        <v>3</v>
      </c>
      <c r="C25" s="38">
        <f>'Beregning av lønnskostnader'!H20*'2. Brukerinput'!$C$9</f>
        <v>164679.36959999998</v>
      </c>
      <c r="D25" s="48">
        <f>IF(B25&lt;'2. Brukerinput'!$C$11+1,'2. Brukerinput'!$C$95*6*'2. Brukerinput'!$C$9-E11,0)</f>
        <v>28579.200000000001</v>
      </c>
      <c r="E25" s="48">
        <f>IF(B11&lt;'2. Brukerinput'!$C$11+1,'2. Brukerinput'!$C$96*6*'2. Brukerinput'!$C$9,0)</f>
        <v>0</v>
      </c>
      <c r="F25" s="37">
        <f t="shared" si="2"/>
        <v>193258.56959999999</v>
      </c>
      <c r="G25" s="28"/>
    </row>
    <row r="26" spans="1:7" x14ac:dyDescent="0.25">
      <c r="B26" s="26">
        <v>4</v>
      </c>
      <c r="C26" s="38">
        <f>'Beregning av lønnskostnader'!H21*'2. Brukerinput'!$C$9</f>
        <v>262586.99135999999</v>
      </c>
      <c r="D26" s="48">
        <f>IF(B26&lt;'2. Brukerinput'!$C$11+1,'2. Brukerinput'!$C$95*6*'2. Brukerinput'!$C$9-E12,0)</f>
        <v>28579.200000000001</v>
      </c>
      <c r="E26" s="48">
        <f>IF(B12&lt;'2. Brukerinput'!$C$11+1,'2. Brukerinput'!$C$96*6*'2. Brukerinput'!$C$9,0)</f>
        <v>0</v>
      </c>
      <c r="F26" s="37">
        <f t="shared" si="2"/>
        <v>291166.19136</v>
      </c>
      <c r="G26" s="28"/>
    </row>
    <row r="27" spans="1:7" x14ac:dyDescent="0.25">
      <c r="B27" s="26">
        <v>5</v>
      </c>
      <c r="C27" s="38">
        <f>'Beregning av lønnskostnader'!H22*'2. Brukerinput'!$C$9</f>
        <v>0</v>
      </c>
      <c r="D27" s="48">
        <f>IF(B27&lt;'2. Brukerinput'!$C$11+1,'2. Brukerinput'!$C$95*6*'2. Brukerinput'!$C$9-E13,0)</f>
        <v>0</v>
      </c>
      <c r="E27" s="48">
        <f>IF(B13&lt;'2. Brukerinput'!$C$11+1,'2. Brukerinput'!$C$96*6*'2. Brukerinput'!$C$9,0)</f>
        <v>0</v>
      </c>
      <c r="F27" s="37">
        <f t="shared" si="2"/>
        <v>0</v>
      </c>
      <c r="G27" s="28"/>
    </row>
    <row r="28" spans="1:7" x14ac:dyDescent="0.25">
      <c r="B28" s="41">
        <v>6</v>
      </c>
      <c r="C28" s="45">
        <f>'Beregning av lønnskostnader'!H23*'2. Brukerinput'!$C$9</f>
        <v>0</v>
      </c>
      <c r="D28" s="42">
        <f>IF(B28&lt;'2. Brukerinput'!$C$11+1,'2. Brukerinput'!$C$95*6*'2. Brukerinput'!$C$9-E14,0)</f>
        <v>0</v>
      </c>
      <c r="E28" s="49">
        <f>IF(B14&lt;'2. Brukerinput'!$C$11+1,'2. Brukerinput'!$C$96*6*'2. Brukerinput'!$C$9,0)</f>
        <v>0</v>
      </c>
      <c r="F28" s="44">
        <f t="shared" si="2"/>
        <v>0</v>
      </c>
      <c r="G28" s="28"/>
    </row>
    <row r="29" spans="1:7" x14ac:dyDescent="0.25">
      <c r="B29" s="30" t="s">
        <v>5</v>
      </c>
      <c r="C29" s="79">
        <f>SUM(C23:C28)</f>
        <v>658717.47839999991</v>
      </c>
      <c r="D29" s="46">
        <f>SUM(D23:D28)</f>
        <v>114316.8</v>
      </c>
      <c r="E29" s="46">
        <f>SUM(E23:E28)</f>
        <v>0</v>
      </c>
      <c r="F29" s="80">
        <f t="shared" si="2"/>
        <v>773034.27839999995</v>
      </c>
      <c r="G29" s="28"/>
    </row>
    <row r="30" spans="1:7" x14ac:dyDescent="0.25"/>
    <row r="31" spans="1:7" x14ac:dyDescent="0.25"/>
    <row r="32" spans="1:7" s="23" customFormat="1" ht="26.25" x14ac:dyDescent="0.4">
      <c r="A32" s="61">
        <v>3</v>
      </c>
      <c r="B32" s="61" t="s">
        <v>80</v>
      </c>
    </row>
    <row r="33" spans="2:7" ht="36.75" customHeight="1" x14ac:dyDescent="0.25">
      <c r="B33" s="100" t="s">
        <v>114</v>
      </c>
      <c r="C33" s="100"/>
      <c r="D33" s="100"/>
      <c r="E33" s="100"/>
      <c r="F33" s="100"/>
      <c r="G33" s="100"/>
    </row>
    <row r="34" spans="2:7" x14ac:dyDescent="0.25"/>
    <row r="35" spans="2:7" ht="30.75" customHeight="1" x14ac:dyDescent="0.25">
      <c r="B35" s="35" t="s">
        <v>1</v>
      </c>
      <c r="C35" s="40" t="s">
        <v>81</v>
      </c>
      <c r="D35" s="39" t="s">
        <v>75</v>
      </c>
      <c r="E35" s="40" t="s">
        <v>82</v>
      </c>
    </row>
    <row r="36" spans="2:7" x14ac:dyDescent="0.25">
      <c r="B36" s="26">
        <v>1</v>
      </c>
      <c r="C36" s="38">
        <f t="shared" ref="C36:C42" si="3">G9</f>
        <v>127296.42175999998</v>
      </c>
      <c r="D36" s="28">
        <f>F23</f>
        <v>127986.82175999998</v>
      </c>
      <c r="E36" s="37">
        <f>D36-C36</f>
        <v>690.39999999999418</v>
      </c>
    </row>
    <row r="37" spans="2:7" x14ac:dyDescent="0.25">
      <c r="B37" s="26">
        <v>2</v>
      </c>
      <c r="C37" s="38">
        <f t="shared" si="3"/>
        <v>159932.29567999998</v>
      </c>
      <c r="D37" s="28">
        <f t="shared" ref="D37:D42" si="4">F24</f>
        <v>160622.69568</v>
      </c>
      <c r="E37" s="37">
        <f t="shared" ref="E37:E42" si="5">D37-C37</f>
        <v>690.40000000002328</v>
      </c>
    </row>
    <row r="38" spans="2:7" x14ac:dyDescent="0.25">
      <c r="B38" s="26">
        <v>3</v>
      </c>
      <c r="C38" s="38">
        <f t="shared" si="3"/>
        <v>192568.16959999996</v>
      </c>
      <c r="D38" s="28">
        <f t="shared" si="4"/>
        <v>193258.56959999999</v>
      </c>
      <c r="E38" s="37">
        <f t="shared" si="5"/>
        <v>690.40000000002328</v>
      </c>
    </row>
    <row r="39" spans="2:7" x14ac:dyDescent="0.25">
      <c r="B39" s="26">
        <v>4</v>
      </c>
      <c r="C39" s="38">
        <f t="shared" si="3"/>
        <v>290475.79135999997</v>
      </c>
      <c r="D39" s="28">
        <f t="shared" si="4"/>
        <v>291166.19136</v>
      </c>
      <c r="E39" s="37">
        <f t="shared" si="5"/>
        <v>690.40000000002328</v>
      </c>
    </row>
    <row r="40" spans="2:7" x14ac:dyDescent="0.25">
      <c r="B40" s="26">
        <v>5</v>
      </c>
      <c r="C40" s="38">
        <f t="shared" si="3"/>
        <v>0</v>
      </c>
      <c r="D40" s="28">
        <f t="shared" si="4"/>
        <v>0</v>
      </c>
      <c r="E40" s="37">
        <f t="shared" si="5"/>
        <v>0</v>
      </c>
    </row>
    <row r="41" spans="2:7" x14ac:dyDescent="0.25">
      <c r="B41" s="41">
        <v>6</v>
      </c>
      <c r="C41" s="45">
        <f t="shared" si="3"/>
        <v>0</v>
      </c>
      <c r="D41" s="43">
        <f t="shared" si="4"/>
        <v>0</v>
      </c>
      <c r="E41" s="44">
        <f t="shared" si="5"/>
        <v>0</v>
      </c>
    </row>
    <row r="42" spans="2:7" ht="18.75" x14ac:dyDescent="0.3">
      <c r="B42" s="77" t="s">
        <v>5</v>
      </c>
      <c r="C42" s="83">
        <f t="shared" si="3"/>
        <v>770272.67839999986</v>
      </c>
      <c r="D42" s="81">
        <f t="shared" si="4"/>
        <v>773034.27839999995</v>
      </c>
      <c r="E42" s="82">
        <f t="shared" si="5"/>
        <v>2761.6000000000931</v>
      </c>
    </row>
    <row r="43" spans="2:7" x14ac:dyDescent="0.25"/>
    <row r="44" spans="2:7" x14ac:dyDescent="0.25"/>
    <row r="45" spans="2:7" x14ac:dyDescent="0.25"/>
    <row r="46" spans="2:7" x14ac:dyDescent="0.25"/>
    <row r="47" spans="2:7" x14ac:dyDescent="0.25"/>
    <row r="48" spans="2:7" x14ac:dyDescent="0.25"/>
    <row r="49" spans="2:2" x14ac:dyDescent="0.25"/>
    <row r="50" spans="2:2" x14ac:dyDescent="0.25"/>
    <row r="51" spans="2:2" x14ac:dyDescent="0.25"/>
    <row r="52" spans="2:2" x14ac:dyDescent="0.25"/>
    <row r="53" spans="2:2" x14ac:dyDescent="0.25"/>
    <row r="54" spans="2:2" x14ac:dyDescent="0.25"/>
    <row r="55" spans="2:2" x14ac:dyDescent="0.25"/>
    <row r="56" spans="2:2" x14ac:dyDescent="0.25"/>
    <row r="57" spans="2:2" x14ac:dyDescent="0.25"/>
    <row r="58" spans="2:2" x14ac:dyDescent="0.25"/>
    <row r="59" spans="2:2" x14ac:dyDescent="0.25"/>
    <row r="60" spans="2:2" x14ac:dyDescent="0.25"/>
    <row r="61" spans="2:2" x14ac:dyDescent="0.25">
      <c r="B61" s="52" t="s">
        <v>84</v>
      </c>
    </row>
    <row r="62" spans="2:2" x14ac:dyDescent="0.25"/>
    <row r="63" spans="2:2" x14ac:dyDescent="0.25"/>
    <row r="64" spans="2:2"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sheetData>
  <mergeCells count="4">
    <mergeCell ref="B5:I5"/>
    <mergeCell ref="B6:I6"/>
    <mergeCell ref="B19:G19"/>
    <mergeCell ref="B33:G33"/>
  </mergeCells>
  <conditionalFormatting sqref="E36:E42">
    <cfRule type="cellIs" dxfId="1" priority="1" operator="lessThan">
      <formula>0</formula>
    </cfRule>
    <cfRule type="cellIs" dxfId="0" priority="2" operator="greaterThan">
      <formula>0</formula>
    </cfRule>
  </conditionalFormatting>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31217-D296-4FBC-9EC4-D45B10CB40C3}">
  <dimension ref="A1:L24"/>
  <sheetViews>
    <sheetView workbookViewId="0"/>
  </sheetViews>
  <sheetFormatPr defaultColWidth="9.140625" defaultRowHeight="15" x14ac:dyDescent="0.25"/>
  <cols>
    <col min="1" max="2" width="9.140625" style="26"/>
    <col min="3" max="3" width="15.7109375" style="26" customWidth="1"/>
    <col min="4" max="4" width="14" style="26" customWidth="1"/>
    <col min="5" max="5" width="37.140625" style="26" bestFit="1" customWidth="1"/>
    <col min="6" max="6" width="10.7109375" style="26" customWidth="1"/>
    <col min="7" max="7" width="13.5703125" style="26" customWidth="1"/>
    <col min="8" max="8" width="13.7109375" style="26" bestFit="1" customWidth="1"/>
    <col min="9" max="9" width="9.140625" style="26"/>
    <col min="10" max="10" width="10.140625" style="26" bestFit="1" customWidth="1"/>
    <col min="11" max="16384" width="9.140625" style="26"/>
  </cols>
  <sheetData>
    <row r="1" spans="1:12" ht="31.5" x14ac:dyDescent="0.5">
      <c r="A1" s="1" t="s">
        <v>22</v>
      </c>
    </row>
    <row r="3" spans="1:12" ht="18.75" x14ac:dyDescent="0.3">
      <c r="B3" s="77" t="s">
        <v>76</v>
      </c>
    </row>
    <row r="5" spans="1:12" x14ac:dyDescent="0.25">
      <c r="B5" s="35" t="s">
        <v>1</v>
      </c>
      <c r="C5" s="35" t="s">
        <v>23</v>
      </c>
      <c r="D5" s="35" t="s">
        <v>24</v>
      </c>
      <c r="E5" s="35" t="s">
        <v>25</v>
      </c>
      <c r="F5" s="35" t="s">
        <v>15</v>
      </c>
      <c r="G5" s="35" t="s">
        <v>16</v>
      </c>
      <c r="H5" s="35" t="s">
        <v>29</v>
      </c>
    </row>
    <row r="6" spans="1:12" x14ac:dyDescent="0.25">
      <c r="B6" s="26">
        <v>1</v>
      </c>
      <c r="C6" s="27">
        <f>'2. Brukerinput'!$C$24/2*'2. Brukerinput'!C28</f>
        <v>75434.249999999985</v>
      </c>
      <c r="D6" s="28">
        <f>C6*'2. Brukerinput'!$C$63</f>
        <v>9052.1099999999988</v>
      </c>
      <c r="E6" s="27">
        <f>'2. Brukerinput'!$C$62*SUM('Beregning av lønnskostnader'!C6:D6)</f>
        <v>11912.576759999996</v>
      </c>
      <c r="F6" s="27">
        <f>$C6*'2. Brukerinput'!$C$64</f>
        <v>1508.6849999999997</v>
      </c>
      <c r="G6" s="27">
        <f>IF(C6&gt;0,'2. Brukerinput'!$C$65/2,0)</f>
        <v>1500</v>
      </c>
      <c r="H6" s="28">
        <f>SUM(C6:G6)</f>
        <v>99407.62175999998</v>
      </c>
      <c r="L6" s="34"/>
    </row>
    <row r="7" spans="1:12" x14ac:dyDescent="0.25">
      <c r="B7" s="26">
        <v>2</v>
      </c>
      <c r="C7" s="27">
        <f>'2. Brukerinput'!$C$24/2*'2. Brukerinput'!C29</f>
        <v>100579</v>
      </c>
      <c r="D7" s="28">
        <f>C7*'2. Brukerinput'!$C$63</f>
        <v>12069.48</v>
      </c>
      <c r="E7" s="27">
        <f>'2. Brukerinput'!$C$62*SUM('Beregning av lønnskostnader'!C7:D7)</f>
        <v>15883.435679999999</v>
      </c>
      <c r="F7" s="27">
        <f>$C7*'2. Brukerinput'!$C$64</f>
        <v>2011.5800000000002</v>
      </c>
      <c r="G7" s="27">
        <f>IF(C7&gt;0,'2. Brukerinput'!$C$65/2,0)</f>
        <v>1500</v>
      </c>
      <c r="H7" s="28">
        <f t="shared" ref="H7:H11" si="0">SUM(C7:G7)</f>
        <v>132043.49567999999</v>
      </c>
      <c r="L7" s="34"/>
    </row>
    <row r="8" spans="1:12" x14ac:dyDescent="0.25">
      <c r="B8" s="26">
        <v>3</v>
      </c>
      <c r="C8" s="27">
        <f>'2. Brukerinput'!$C$24/2*'2. Brukerinput'!C30</f>
        <v>125723.74999999999</v>
      </c>
      <c r="D8" s="28">
        <f>C8*'2. Brukerinput'!$C$63</f>
        <v>15086.849999999999</v>
      </c>
      <c r="E8" s="27">
        <f>'2. Brukerinput'!$C$62*SUM('Beregning av lønnskostnader'!C8:D8)</f>
        <v>19854.294599999994</v>
      </c>
      <c r="F8" s="27">
        <f>$C8*'2. Brukerinput'!$C$64</f>
        <v>2514.4749999999999</v>
      </c>
      <c r="G8" s="27">
        <f>IF(C8&gt;0,'2. Brukerinput'!$C$65/2,0)</f>
        <v>1500</v>
      </c>
      <c r="H8" s="28">
        <f t="shared" si="0"/>
        <v>164679.36959999998</v>
      </c>
      <c r="L8" s="34"/>
    </row>
    <row r="9" spans="1:12" x14ac:dyDescent="0.25">
      <c r="B9" s="26">
        <v>4</v>
      </c>
      <c r="C9" s="27">
        <f>'2. Brukerinput'!$C$24/2*'2. Brukerinput'!C31</f>
        <v>201158</v>
      </c>
      <c r="D9" s="28">
        <f>C9*'2. Brukerinput'!$C$63</f>
        <v>24138.959999999999</v>
      </c>
      <c r="E9" s="27">
        <f>'2. Brukerinput'!$C$62*SUM('Beregning av lønnskostnader'!C9:D9)</f>
        <v>31766.871359999997</v>
      </c>
      <c r="F9" s="27">
        <f>$C9*'2. Brukerinput'!$C$64</f>
        <v>4023.1600000000003</v>
      </c>
      <c r="G9" s="27">
        <f>IF(C9&gt;0,'2. Brukerinput'!$C$65/2,0)</f>
        <v>1500</v>
      </c>
      <c r="H9" s="28">
        <f t="shared" si="0"/>
        <v>262586.99135999999</v>
      </c>
      <c r="L9" s="34"/>
    </row>
    <row r="10" spans="1:12" x14ac:dyDescent="0.25">
      <c r="B10" s="26">
        <v>5</v>
      </c>
      <c r="C10" s="27">
        <f>'2. Brukerinput'!$C$24/2*'2. Brukerinput'!C32</f>
        <v>0</v>
      </c>
      <c r="D10" s="28">
        <f>C10*'2. Brukerinput'!$C$63</f>
        <v>0</v>
      </c>
      <c r="E10" s="27">
        <f>'2. Brukerinput'!$C$62*SUM('Beregning av lønnskostnader'!C10:D10)</f>
        <v>0</v>
      </c>
      <c r="F10" s="27">
        <f>$C10*'2. Brukerinput'!$C$64</f>
        <v>0</v>
      </c>
      <c r="G10" s="27">
        <f>IF(C10&gt;0,'2. Brukerinput'!$C$65/2,0)</f>
        <v>0</v>
      </c>
      <c r="H10" s="28">
        <f t="shared" si="0"/>
        <v>0</v>
      </c>
      <c r="L10" s="34"/>
    </row>
    <row r="11" spans="1:12" x14ac:dyDescent="0.25">
      <c r="B11" s="41">
        <v>6</v>
      </c>
      <c r="C11" s="42">
        <f>'2. Brukerinput'!$C$24/2*'2. Brukerinput'!C33</f>
        <v>0</v>
      </c>
      <c r="D11" s="43">
        <f>C11*'2. Brukerinput'!$C$63</f>
        <v>0</v>
      </c>
      <c r="E11" s="42">
        <f>'2. Brukerinput'!$C$62*SUM('Beregning av lønnskostnader'!C11:D11)</f>
        <v>0</v>
      </c>
      <c r="F11" s="42">
        <f>$C11*'2. Brukerinput'!$C$64</f>
        <v>0</v>
      </c>
      <c r="G11" s="42">
        <f>IF(C11&gt;0,'2. Brukerinput'!$C$65/2,0)</f>
        <v>0</v>
      </c>
      <c r="H11" s="43">
        <f t="shared" si="0"/>
        <v>0</v>
      </c>
      <c r="L11" s="34"/>
    </row>
    <row r="12" spans="1:12" x14ac:dyDescent="0.25">
      <c r="B12" s="30" t="s">
        <v>5</v>
      </c>
      <c r="C12" s="28">
        <f t="shared" ref="C12:H12" si="1">SUM(C6:C11)</f>
        <v>502895</v>
      </c>
      <c r="D12" s="28">
        <f t="shared" si="1"/>
        <v>60347.399999999994</v>
      </c>
      <c r="E12" s="28">
        <f t="shared" si="1"/>
        <v>79417.178399999975</v>
      </c>
      <c r="F12" s="28">
        <f t="shared" si="1"/>
        <v>10057.9</v>
      </c>
      <c r="G12" s="28">
        <f t="shared" si="1"/>
        <v>6000</v>
      </c>
      <c r="H12" s="28">
        <f t="shared" si="1"/>
        <v>658717.47839999991</v>
      </c>
    </row>
    <row r="13" spans="1:12" x14ac:dyDescent="0.25">
      <c r="D13" s="28"/>
    </row>
    <row r="14" spans="1:12" x14ac:dyDescent="0.25">
      <c r="H14" s="34"/>
    </row>
    <row r="15" spans="1:12" ht="18.75" x14ac:dyDescent="0.3">
      <c r="B15" s="77" t="s">
        <v>77</v>
      </c>
    </row>
    <row r="16" spans="1:12" x14ac:dyDescent="0.25">
      <c r="C16" s="27"/>
      <c r="D16" s="28"/>
      <c r="E16" s="28"/>
      <c r="F16" s="28"/>
      <c r="H16" s="28"/>
    </row>
    <row r="17" spans="2:8" x14ac:dyDescent="0.25">
      <c r="B17" s="35" t="s">
        <v>1</v>
      </c>
      <c r="C17" s="35" t="s">
        <v>23</v>
      </c>
      <c r="D17" s="35" t="s">
        <v>24</v>
      </c>
      <c r="E17" s="35" t="s">
        <v>25</v>
      </c>
      <c r="F17" s="35" t="s">
        <v>15</v>
      </c>
      <c r="G17" s="35" t="s">
        <v>16</v>
      </c>
      <c r="H17" s="35" t="s">
        <v>29</v>
      </c>
    </row>
    <row r="18" spans="2:8" x14ac:dyDescent="0.25">
      <c r="B18" s="26">
        <v>1</v>
      </c>
      <c r="C18" s="27">
        <f>'2. Brukerinput'!$C$75/2*'2. Brukerinput'!C80</f>
        <v>75434.249999999985</v>
      </c>
      <c r="D18" s="28">
        <f>C18*'2. Brukerinput'!$C$63</f>
        <v>9052.1099999999988</v>
      </c>
      <c r="E18" s="27">
        <f>'2. Brukerinput'!$C$62*SUM('Beregning av lønnskostnader'!C18:D18)</f>
        <v>11912.576759999996</v>
      </c>
      <c r="F18" s="27">
        <f>$C18*'2. Brukerinput'!$C$64</f>
        <v>1508.6849999999997</v>
      </c>
      <c r="G18" s="27">
        <f>IF(C18&gt;0,'2. Brukerinput'!$C$65/2,0)</f>
        <v>1500</v>
      </c>
      <c r="H18" s="28">
        <f>SUM(C18:G18)</f>
        <v>99407.62175999998</v>
      </c>
    </row>
    <row r="19" spans="2:8" x14ac:dyDescent="0.25">
      <c r="B19" s="26">
        <v>2</v>
      </c>
      <c r="C19" s="27">
        <f>'2. Brukerinput'!$C$75/2*'2. Brukerinput'!C81</f>
        <v>100579</v>
      </c>
      <c r="D19" s="28">
        <f>C19*'2. Brukerinput'!$C$63</f>
        <v>12069.48</v>
      </c>
      <c r="E19" s="27">
        <f>'2. Brukerinput'!$C$62*SUM('Beregning av lønnskostnader'!C19:D19)</f>
        <v>15883.435679999999</v>
      </c>
      <c r="F19" s="27">
        <f>$C19*'2. Brukerinput'!$C$64</f>
        <v>2011.5800000000002</v>
      </c>
      <c r="G19" s="27">
        <f>IF(C19&gt;0,'2. Brukerinput'!$C$65/2,0)</f>
        <v>1500</v>
      </c>
      <c r="H19" s="28">
        <f t="shared" ref="H19:H23" si="2">SUM(C19:G19)</f>
        <v>132043.49567999999</v>
      </c>
    </row>
    <row r="20" spans="2:8" x14ac:dyDescent="0.25">
      <c r="B20" s="26">
        <v>3</v>
      </c>
      <c r="C20" s="27">
        <f>'2. Brukerinput'!$C$75/2*'2. Brukerinput'!C82</f>
        <v>125723.74999999999</v>
      </c>
      <c r="D20" s="28">
        <f>C20*'2. Brukerinput'!$C$63</f>
        <v>15086.849999999999</v>
      </c>
      <c r="E20" s="27">
        <f>'2. Brukerinput'!$C$62*SUM('Beregning av lønnskostnader'!C20:D20)</f>
        <v>19854.294599999994</v>
      </c>
      <c r="F20" s="27">
        <f>$C20*'2. Brukerinput'!$C$64</f>
        <v>2514.4749999999999</v>
      </c>
      <c r="G20" s="27">
        <f>IF(C20&gt;0,'2. Brukerinput'!$C$65/2,0)</f>
        <v>1500</v>
      </c>
      <c r="H20" s="28">
        <f t="shared" si="2"/>
        <v>164679.36959999998</v>
      </c>
    </row>
    <row r="21" spans="2:8" x14ac:dyDescent="0.25">
      <c r="B21" s="26">
        <v>4</v>
      </c>
      <c r="C21" s="27">
        <f>'2. Brukerinput'!$C$75/2*'2. Brukerinput'!C83</f>
        <v>201158</v>
      </c>
      <c r="D21" s="28">
        <f>C21*'2. Brukerinput'!$C$63</f>
        <v>24138.959999999999</v>
      </c>
      <c r="E21" s="27">
        <f>'2. Brukerinput'!$C$62*SUM('Beregning av lønnskostnader'!C21:D21)</f>
        <v>31766.871359999997</v>
      </c>
      <c r="F21" s="27">
        <f>$C21*'2. Brukerinput'!$C$64</f>
        <v>4023.1600000000003</v>
      </c>
      <c r="G21" s="27">
        <f>IF(C21&gt;0,'2. Brukerinput'!$C$65/2,0)</f>
        <v>1500</v>
      </c>
      <c r="H21" s="28">
        <f t="shared" si="2"/>
        <v>262586.99135999999</v>
      </c>
    </row>
    <row r="22" spans="2:8" x14ac:dyDescent="0.25">
      <c r="B22" s="26">
        <v>5</v>
      </c>
      <c r="C22" s="27">
        <f>'2. Brukerinput'!$C$75/2*'2. Brukerinput'!C84</f>
        <v>0</v>
      </c>
      <c r="D22" s="28">
        <f>C22*'2. Brukerinput'!$C$63</f>
        <v>0</v>
      </c>
      <c r="E22" s="27">
        <f>'2. Brukerinput'!$C$62*SUM('Beregning av lønnskostnader'!C22:D22)</f>
        <v>0</v>
      </c>
      <c r="F22" s="27">
        <f>$C22*'2. Brukerinput'!$C$64</f>
        <v>0</v>
      </c>
      <c r="G22" s="27">
        <f>IF(C22&gt;0,'2. Brukerinput'!$C$65/2,0)</f>
        <v>0</v>
      </c>
      <c r="H22" s="28">
        <f t="shared" si="2"/>
        <v>0</v>
      </c>
    </row>
    <row r="23" spans="2:8" x14ac:dyDescent="0.25">
      <c r="B23" s="41">
        <v>6</v>
      </c>
      <c r="C23" s="42">
        <f>'2. Brukerinput'!$C$75/2*'2. Brukerinput'!C85</f>
        <v>0</v>
      </c>
      <c r="D23" s="43">
        <f>C23*'2. Brukerinput'!$C$63</f>
        <v>0</v>
      </c>
      <c r="E23" s="42">
        <f>'2. Brukerinput'!$C$62*SUM('Beregning av lønnskostnader'!C23:D23)</f>
        <v>0</v>
      </c>
      <c r="F23" s="42">
        <f>$C23*'2. Brukerinput'!$C$64</f>
        <v>0</v>
      </c>
      <c r="G23" s="42">
        <f>IF(C23&gt;0,'2. Brukerinput'!$C$65/2,0)</f>
        <v>0</v>
      </c>
      <c r="H23" s="43">
        <f t="shared" si="2"/>
        <v>0</v>
      </c>
    </row>
    <row r="24" spans="2:8" x14ac:dyDescent="0.25">
      <c r="B24" s="30" t="s">
        <v>5</v>
      </c>
      <c r="C24" s="28">
        <f t="shared" ref="C24:H24" si="3">SUM(C18:C23)</f>
        <v>502895</v>
      </c>
      <c r="D24" s="28">
        <f t="shared" si="3"/>
        <v>60347.399999999994</v>
      </c>
      <c r="E24" s="28">
        <f t="shared" si="3"/>
        <v>79417.178399999975</v>
      </c>
      <c r="F24" s="28">
        <f t="shared" si="3"/>
        <v>10057.9</v>
      </c>
      <c r="G24" s="28">
        <f t="shared" si="3"/>
        <v>6000</v>
      </c>
      <c r="H24" s="28">
        <f t="shared" si="3"/>
        <v>658717.47839999991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72c157c-c3cd-44d9-8b2c-d1420045e0ee" xsi:nil="true"/>
    <lcf76f155ced4ddcb4097134ff3c332f xmlns="d9181fac-bcc7-4800-9c09-b24c3b777fc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1301E710ECC7B43A96B46CB7DCB028F" ma:contentTypeVersion="13" ma:contentTypeDescription="Opprett et nytt dokument." ma:contentTypeScope="" ma:versionID="77a5a1f9d9b4c4c6fdfdd274995fb10b">
  <xsd:schema xmlns:xsd="http://www.w3.org/2001/XMLSchema" xmlns:xs="http://www.w3.org/2001/XMLSchema" xmlns:p="http://schemas.microsoft.com/office/2006/metadata/properties" xmlns:ns2="d9181fac-bcc7-4800-9c09-b24c3b777fcc" xmlns:ns3="872c157c-c3cd-44d9-8b2c-d1420045e0ee" targetNamespace="http://schemas.microsoft.com/office/2006/metadata/properties" ma:root="true" ma:fieldsID="c87ac4cd35f4a7aba4022852767bab14" ns2:_="" ns3:_="">
    <xsd:import namespace="d9181fac-bcc7-4800-9c09-b24c3b777fcc"/>
    <xsd:import namespace="872c157c-c3cd-44d9-8b2c-d1420045e0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181fac-bcc7-4800-9c09-b24c3b777f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787f5cdc-b306-469a-81cf-cca6be1880d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2c157c-c3cd-44d9-8b2c-d1420045e0ee"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9e29640-d8eb-446f-a0f9-5c52a6c34242}" ma:internalName="TaxCatchAll" ma:showField="CatchAllData" ma:web="872c157c-c3cd-44d9-8b2c-d1420045e0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0108D7-ACE6-44B5-8F50-646E0EB4326D}">
  <ds:schemaRefs>
    <ds:schemaRef ds:uri="http://schemas.microsoft.com/office/2006/documentManagement/types"/>
    <ds:schemaRef ds:uri="d9181fac-bcc7-4800-9c09-b24c3b777fcc"/>
    <ds:schemaRef ds:uri="http://www.w3.org/XML/1998/namespace"/>
    <ds:schemaRef ds:uri="http://schemas.microsoft.com/office/infopath/2007/PartnerControls"/>
    <ds:schemaRef ds:uri="http://schemas.openxmlformats.org/package/2006/metadata/core-properties"/>
    <ds:schemaRef ds:uri="http://purl.org/dc/dcmitype/"/>
    <ds:schemaRef ds:uri="http://purl.org/dc/terms/"/>
    <ds:schemaRef ds:uri="872c157c-c3cd-44d9-8b2c-d1420045e0ee"/>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7525D05F-CD1F-42E5-B119-844E0E671507}">
  <ds:schemaRefs>
    <ds:schemaRef ds:uri="http://schemas.microsoft.com/sharepoint/v3/contenttype/forms"/>
  </ds:schemaRefs>
</ds:datastoreItem>
</file>

<file path=customXml/itemProps3.xml><?xml version="1.0" encoding="utf-8"?>
<ds:datastoreItem xmlns:ds="http://schemas.openxmlformats.org/officeDocument/2006/customXml" ds:itemID="{4D23DE93-8A40-42A9-80CB-46499BFAE6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181fac-bcc7-4800-9c09-b24c3b777fcc"/>
    <ds:schemaRef ds:uri="872c157c-c3cd-44d9-8b2c-d1420045e0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b9ad283-612c-4596-963f-b6e6d55129d1}" enabled="1" method="Privileged" siteId="{e1ae18b6-de6f-4b87-a2fc-90d6217d954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Introduksjon og veiledning</vt:lpstr>
      <vt:lpstr>2. Brukerinput</vt:lpstr>
      <vt:lpstr>3. Resultater</vt:lpstr>
      <vt:lpstr>Beregning av lønnskostnader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Jørgen Ingerød</dc:creator>
  <cp:lastModifiedBy>Jørgen Ingerød</cp:lastModifiedBy>
  <cp:lastPrinted>2025-04-28T10:10:39Z</cp:lastPrinted>
  <dcterms:created xsi:type="dcterms:W3CDTF">2025-03-10T12:45:03Z</dcterms:created>
  <dcterms:modified xsi:type="dcterms:W3CDTF">2025-05-14T10:34:19Z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0x01010011301E710ECC7B43A96B46CB7DCB028F</vt:lpwstr>
  </property>
  <property fmtid="{D5CDD505-2E9C-101B-9397-08002B2CF9AE}" pid="3" name="MediaServiceImageTags">
    <vt:lpwstr/>
  </property>
</Properties>
</file>