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ksiskyen-my.sharepoint.com/personal/martin_fjordholm_ks_no/Documents/Skrivebord/"/>
    </mc:Choice>
  </mc:AlternateContent>
  <xr:revisionPtr revIDLastSave="111" documentId="8_{05CB96CB-0AC7-4CC8-A71F-F9E618A1064B}" xr6:coauthVersionLast="47" xr6:coauthVersionMax="47" xr10:uidLastSave="{2E96A273-9102-41EE-B1DB-20A579E052ED}"/>
  <bookViews>
    <workbookView xWindow="-120" yWindow="-120" windowWidth="29040" windowHeight="17520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3" l="1"/>
  <c r="H35" i="4"/>
  <c r="H36" i="4"/>
  <c r="D36" i="4"/>
  <c r="M54" i="4"/>
  <c r="M55" i="4"/>
  <c r="H55" i="4"/>
  <c r="I55" i="4"/>
  <c r="D55" i="4"/>
  <c r="E55" i="4"/>
  <c r="L35" i="4"/>
  <c r="D35" i="4"/>
  <c r="E18" i="4"/>
  <c r="Q2" i="1"/>
  <c r="X365" i="1"/>
  <c r="Y365" i="1"/>
  <c r="Y35" i="1"/>
  <c r="Y93" i="1"/>
  <c r="G155" i="1"/>
  <c r="H155" i="1" s="1"/>
  <c r="G241" i="1"/>
  <c r="H241" i="1" s="1"/>
  <c r="G352" i="1"/>
  <c r="H352" i="1" s="1"/>
  <c r="L34" i="4"/>
  <c r="D365" i="1"/>
  <c r="E365" i="1" s="1"/>
  <c r="G169" i="1" s="1"/>
  <c r="H169" i="1" s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K3" i="3"/>
  <c r="C23" i="3"/>
  <c r="D23" i="3"/>
  <c r="D7" i="3"/>
  <c r="F7" i="3"/>
  <c r="G7" i="3"/>
  <c r="I7" i="3"/>
  <c r="D8" i="3"/>
  <c r="F8" i="3"/>
  <c r="G8" i="3"/>
  <c r="H8" i="3"/>
  <c r="D9" i="3"/>
  <c r="F9" i="3"/>
  <c r="G9" i="3"/>
  <c r="H9" i="3"/>
  <c r="D10" i="3"/>
  <c r="F10" i="3"/>
  <c r="G10" i="3"/>
  <c r="H10" i="3"/>
  <c r="D11" i="3"/>
  <c r="F11" i="3"/>
  <c r="G11" i="3"/>
  <c r="H11" i="3"/>
  <c r="D12" i="3"/>
  <c r="F12" i="3"/>
  <c r="G12" i="3"/>
  <c r="H12" i="3"/>
  <c r="D13" i="3"/>
  <c r="F13" i="3"/>
  <c r="G13" i="3"/>
  <c r="H13" i="3"/>
  <c r="D14" i="3"/>
  <c r="F14" i="3"/>
  <c r="G14" i="3"/>
  <c r="H14" i="3"/>
  <c r="D15" i="3"/>
  <c r="F15" i="3"/>
  <c r="G15" i="3"/>
  <c r="H15" i="3"/>
  <c r="D16" i="3"/>
  <c r="F16" i="3"/>
  <c r="G16" i="3"/>
  <c r="H16" i="3"/>
  <c r="D17" i="3"/>
  <c r="F17" i="3"/>
  <c r="G17" i="3"/>
  <c r="H17" i="3"/>
  <c r="D18" i="3"/>
  <c r="F18" i="3"/>
  <c r="G18" i="3"/>
  <c r="H18" i="3"/>
  <c r="D19" i="3"/>
  <c r="F19" i="3"/>
  <c r="G19" i="3"/>
  <c r="H19" i="3"/>
  <c r="D20" i="3"/>
  <c r="F20" i="3"/>
  <c r="G20" i="3"/>
  <c r="H20" i="3"/>
  <c r="D21" i="3"/>
  <c r="F21" i="3"/>
  <c r="G21" i="3"/>
  <c r="H21" i="3"/>
  <c r="H23" i="3"/>
  <c r="I23" i="3"/>
  <c r="J7" i="3"/>
  <c r="I54" i="4"/>
  <c r="E54" i="4"/>
  <c r="H34" i="4"/>
  <c r="D34" i="4"/>
  <c r="L33" i="4"/>
  <c r="I53" i="4"/>
  <c r="E53" i="4"/>
  <c r="L36" i="4"/>
  <c r="D33" i="4"/>
  <c r="H33" i="4"/>
  <c r="D38" i="4"/>
  <c r="U365" i="1"/>
  <c r="R365" i="1"/>
  <c r="Q23" i="3"/>
  <c r="M53" i="4"/>
  <c r="H53" i="4"/>
  <c r="D53" i="4"/>
  <c r="S13" i="1"/>
  <c r="S21" i="1"/>
  <c r="R29" i="1"/>
  <c r="S37" i="1"/>
  <c r="S45" i="1"/>
  <c r="S47" i="1"/>
  <c r="S53" i="1"/>
  <c r="S55" i="1"/>
  <c r="S61" i="1"/>
  <c r="S63" i="1"/>
  <c r="R69" i="1"/>
  <c r="S71" i="1"/>
  <c r="S77" i="1"/>
  <c r="R85" i="1"/>
  <c r="S87" i="1"/>
  <c r="S93" i="1"/>
  <c r="R101" i="1"/>
  <c r="R105" i="1"/>
  <c r="S109" i="1"/>
  <c r="R113" i="1"/>
  <c r="S117" i="1"/>
  <c r="R129" i="1"/>
  <c r="R133" i="1"/>
  <c r="R141" i="1"/>
  <c r="R145" i="1"/>
  <c r="R149" i="1"/>
  <c r="R157" i="1"/>
  <c r="R161" i="1"/>
  <c r="S165" i="1"/>
  <c r="R169" i="1"/>
  <c r="R173" i="1"/>
  <c r="S175" i="1"/>
  <c r="R177" i="1"/>
  <c r="S181" i="1"/>
  <c r="R185" i="1"/>
  <c r="S189" i="1"/>
  <c r="R193" i="1"/>
  <c r="S197" i="1"/>
  <c r="S199" i="1"/>
  <c r="R201" i="1"/>
  <c r="R205" i="1"/>
  <c r="R209" i="1"/>
  <c r="R213" i="1"/>
  <c r="R217" i="1"/>
  <c r="R221" i="1"/>
  <c r="S229" i="1"/>
  <c r="R233" i="1"/>
  <c r="R237" i="1"/>
  <c r="S239" i="1"/>
  <c r="R241" i="1"/>
  <c r="S245" i="1"/>
  <c r="S253" i="1"/>
  <c r="S255" i="1"/>
  <c r="R265" i="1"/>
  <c r="S270" i="1"/>
  <c r="S279" i="1"/>
  <c r="S287" i="1"/>
  <c r="R294" i="1"/>
  <c r="R297" i="1"/>
  <c r="S304" i="1"/>
  <c r="R305" i="1"/>
  <c r="S310" i="1"/>
  <c r="R315" i="1"/>
  <c r="S317" i="1"/>
  <c r="R318" i="1"/>
  <c r="R320" i="1"/>
  <c r="S321" i="1"/>
  <c r="R324" i="1"/>
  <c r="S332" i="1"/>
  <c r="S333" i="1"/>
  <c r="S335" i="1"/>
  <c r="S337" i="1"/>
  <c r="R342" i="1"/>
  <c r="S344" i="1"/>
  <c r="R347" i="1"/>
  <c r="R348" i="1"/>
  <c r="R350" i="1"/>
  <c r="S352" i="1"/>
  <c r="R353" i="1"/>
  <c r="R355" i="1"/>
  <c r="S360" i="1"/>
  <c r="R363" i="1"/>
  <c r="R326" i="1"/>
  <c r="R346" i="1"/>
  <c r="M52" i="4"/>
  <c r="H52" i="4"/>
  <c r="I52" i="4"/>
  <c r="D52" i="4"/>
  <c r="E52" i="4"/>
  <c r="H38" i="4"/>
  <c r="L38" i="4"/>
  <c r="D37" i="4"/>
  <c r="L32" i="4"/>
  <c r="H32" i="4"/>
  <c r="D32" i="4"/>
  <c r="L51" i="4"/>
  <c r="M51" i="4"/>
  <c r="H51" i="4"/>
  <c r="I51" i="4"/>
  <c r="D51" i="4"/>
  <c r="E51" i="4"/>
  <c r="L31" i="4"/>
  <c r="H31" i="4"/>
  <c r="D31" i="4"/>
  <c r="M50" i="4"/>
  <c r="D50" i="4"/>
  <c r="E50" i="4"/>
  <c r="L30" i="4"/>
  <c r="D30" i="4"/>
  <c r="I50" i="4"/>
  <c r="H50" i="4"/>
  <c r="S43" i="1"/>
  <c r="S203" i="1"/>
  <c r="S267" i="1"/>
  <c r="S289" i="1"/>
  <c r="R24" i="1"/>
  <c r="R152" i="1"/>
  <c r="R163" i="1"/>
  <c r="R176" i="1"/>
  <c r="R187" i="1"/>
  <c r="R227" i="1"/>
  <c r="R243" i="1"/>
  <c r="R259" i="1"/>
  <c r="R280" i="1"/>
  <c r="R299" i="1"/>
  <c r="R307" i="1"/>
  <c r="R312" i="1"/>
  <c r="R339" i="1"/>
  <c r="K23" i="3"/>
  <c r="H9" i="4"/>
  <c r="H30" i="4"/>
  <c r="S10" i="1"/>
  <c r="S12" i="1"/>
  <c r="R18" i="1"/>
  <c r="S32" i="1"/>
  <c r="S35" i="1"/>
  <c r="S36" i="1"/>
  <c r="S40" i="1"/>
  <c r="S42" i="1"/>
  <c r="S44" i="1"/>
  <c r="S46" i="1"/>
  <c r="R52" i="1"/>
  <c r="R58" i="1"/>
  <c r="R60" i="1"/>
  <c r="R66" i="1"/>
  <c r="R68" i="1"/>
  <c r="S72" i="1"/>
  <c r="R74" i="1"/>
  <c r="S76" i="1"/>
  <c r="S83" i="1"/>
  <c r="S88" i="1"/>
  <c r="S90" i="1"/>
  <c r="S91" i="1"/>
  <c r="S92" i="1"/>
  <c r="S98" i="1"/>
  <c r="S100" i="1"/>
  <c r="R108" i="1"/>
  <c r="S112" i="1"/>
  <c r="R116" i="1"/>
  <c r="R124" i="1"/>
  <c r="S128" i="1"/>
  <c r="R140" i="1"/>
  <c r="S142" i="1"/>
  <c r="S147" i="1"/>
  <c r="S148" i="1"/>
  <c r="S150" i="1"/>
  <c r="S156" i="1"/>
  <c r="S168" i="1"/>
  <c r="S170" i="1"/>
  <c r="S171" i="1"/>
  <c r="S172" i="1"/>
  <c r="S184" i="1"/>
  <c r="S188" i="1"/>
  <c r="S195" i="1"/>
  <c r="R212" i="1"/>
  <c r="S216" i="1"/>
  <c r="S218" i="1"/>
  <c r="S220" i="1"/>
  <c r="S228" i="1"/>
  <c r="R234" i="1"/>
  <c r="R240" i="1"/>
  <c r="S248" i="1"/>
  <c r="S262" i="1"/>
  <c r="R264" i="1"/>
  <c r="R272" i="1"/>
  <c r="S274" i="1"/>
  <c r="S276" i="1"/>
  <c r="S283" i="1"/>
  <c r="R284" i="1"/>
  <c r="S286" i="1"/>
  <c r="R288" i="1"/>
  <c r="R296" i="1"/>
  <c r="R300" i="1"/>
  <c r="S307" i="1"/>
  <c r="S316" i="1"/>
  <c r="S328" i="1"/>
  <c r="S363" i="1"/>
  <c r="O12" i="3"/>
  <c r="N23" i="3"/>
  <c r="N19" i="3"/>
  <c r="N20" i="3"/>
  <c r="L49" i="4"/>
  <c r="M49" i="4"/>
  <c r="H49" i="4"/>
  <c r="I49" i="4"/>
  <c r="D49" i="4"/>
  <c r="E49" i="4"/>
  <c r="L29" i="4"/>
  <c r="H29" i="4"/>
  <c r="D29" i="4"/>
  <c r="U2" i="1"/>
  <c r="V2" i="1"/>
  <c r="M48" i="4"/>
  <c r="H48" i="4"/>
  <c r="I48" i="4"/>
  <c r="D48" i="4"/>
  <c r="E48" i="4"/>
  <c r="L28" i="4"/>
  <c r="H28" i="4"/>
  <c r="D28" i="4"/>
  <c r="L37" i="4"/>
  <c r="H37" i="4"/>
  <c r="L47" i="4"/>
  <c r="M47" i="4"/>
  <c r="H47" i="4"/>
  <c r="I47" i="4"/>
  <c r="D47" i="4"/>
  <c r="E47" i="4"/>
  <c r="L27" i="4"/>
  <c r="H27" i="4"/>
  <c r="D27" i="4"/>
  <c r="B25" i="3"/>
  <c r="M46" i="4"/>
  <c r="L46" i="4"/>
  <c r="I46" i="4"/>
  <c r="H46" i="4"/>
  <c r="E46" i="4"/>
  <c r="D46" i="4"/>
  <c r="L26" i="4"/>
  <c r="H26" i="4"/>
  <c r="D26" i="4"/>
  <c r="E44" i="4"/>
  <c r="I44" i="4"/>
  <c r="I45" i="4"/>
  <c r="M44" i="4"/>
  <c r="H45" i="4"/>
  <c r="L45" i="4"/>
  <c r="M45" i="4"/>
  <c r="D45" i="4"/>
  <c r="E45" i="4"/>
  <c r="H25" i="4"/>
  <c r="D25" i="4"/>
  <c r="N10" i="3"/>
  <c r="N18" i="3"/>
  <c r="O8" i="3"/>
  <c r="O16" i="3"/>
  <c r="N7" i="3"/>
  <c r="S8" i="1"/>
  <c r="S9" i="1"/>
  <c r="S14" i="1"/>
  <c r="S16" i="1"/>
  <c r="S17" i="1"/>
  <c r="S18" i="1"/>
  <c r="S19" i="1"/>
  <c r="S22" i="1"/>
  <c r="S24" i="1"/>
  <c r="S25" i="1"/>
  <c r="S29" i="1"/>
  <c r="S30" i="1"/>
  <c r="S41" i="1"/>
  <c r="S49" i="1"/>
  <c r="S51" i="1"/>
  <c r="S54" i="1"/>
  <c r="S56" i="1"/>
  <c r="S57" i="1"/>
  <c r="S59" i="1"/>
  <c r="S60" i="1"/>
  <c r="S62" i="1"/>
  <c r="S65" i="1"/>
  <c r="S67" i="1"/>
  <c r="S68" i="1"/>
  <c r="S70" i="1"/>
  <c r="S73" i="1"/>
  <c r="S78" i="1"/>
  <c r="S81" i="1"/>
  <c r="S86" i="1"/>
  <c r="S89" i="1"/>
  <c r="S94" i="1"/>
  <c r="S97" i="1"/>
  <c r="S101" i="1"/>
  <c r="S102" i="1"/>
  <c r="S105" i="1"/>
  <c r="S110" i="1"/>
  <c r="S113" i="1"/>
  <c r="S115" i="1"/>
  <c r="S116" i="1"/>
  <c r="S118" i="1"/>
  <c r="S121" i="1"/>
  <c r="S124" i="1"/>
  <c r="S125" i="1"/>
  <c r="S126" i="1"/>
  <c r="S129" i="1"/>
  <c r="S131" i="1"/>
  <c r="S134" i="1"/>
  <c r="S137" i="1"/>
  <c r="S140" i="1"/>
  <c r="S141" i="1"/>
  <c r="S144" i="1"/>
  <c r="S145" i="1"/>
  <c r="S152" i="1"/>
  <c r="S153" i="1"/>
  <c r="S155" i="1"/>
  <c r="S157" i="1"/>
  <c r="S160" i="1"/>
  <c r="S161" i="1"/>
  <c r="S163" i="1"/>
  <c r="S166" i="1"/>
  <c r="S169" i="1"/>
  <c r="S173" i="1"/>
  <c r="S177" i="1"/>
  <c r="S179" i="1"/>
  <c r="S185" i="1"/>
  <c r="S187" i="1"/>
  <c r="S193" i="1"/>
  <c r="S201" i="1"/>
  <c r="S209" i="1"/>
  <c r="S211" i="1"/>
  <c r="S214" i="1"/>
  <c r="S217" i="1"/>
  <c r="S219" i="1"/>
  <c r="S225" i="1"/>
  <c r="S227" i="1"/>
  <c r="S233" i="1"/>
  <c r="S234" i="1"/>
  <c r="S235" i="1"/>
  <c r="S237" i="1"/>
  <c r="S241" i="1"/>
  <c r="S243" i="1"/>
  <c r="S249" i="1"/>
  <c r="S251" i="1"/>
  <c r="S257" i="1"/>
  <c r="S261" i="1"/>
  <c r="S265" i="1"/>
  <c r="S272" i="1"/>
  <c r="S273" i="1"/>
  <c r="S275" i="1"/>
  <c r="S281" i="1"/>
  <c r="S284" i="1"/>
  <c r="S288" i="1"/>
  <c r="S293" i="1"/>
  <c r="S297" i="1"/>
  <c r="S299" i="1"/>
  <c r="S300" i="1"/>
  <c r="S301" i="1"/>
  <c r="S305" i="1"/>
  <c r="S309" i="1"/>
  <c r="S312" i="1"/>
  <c r="S313" i="1"/>
  <c r="S315" i="1"/>
  <c r="S323" i="1"/>
  <c r="S325" i="1"/>
  <c r="S329" i="1"/>
  <c r="S347" i="1"/>
  <c r="S349" i="1"/>
  <c r="S353" i="1"/>
  <c r="D15" i="4"/>
  <c r="H15" i="4"/>
  <c r="D24" i="4"/>
  <c r="C24" i="4"/>
  <c r="C35" i="4"/>
  <c r="F55" i="4"/>
  <c r="F54" i="4"/>
  <c r="F53" i="4"/>
  <c r="F52" i="4"/>
  <c r="F51" i="4"/>
  <c r="F50" i="4"/>
  <c r="F49" i="4"/>
  <c r="F48" i="4"/>
  <c r="F47" i="4"/>
  <c r="F46" i="4"/>
  <c r="F45" i="4"/>
  <c r="F44" i="4"/>
  <c r="B55" i="4"/>
  <c r="B54" i="4"/>
  <c r="B53" i="4"/>
  <c r="B52" i="4"/>
  <c r="B51" i="4"/>
  <c r="B50" i="4"/>
  <c r="B49" i="4"/>
  <c r="B48" i="4"/>
  <c r="B47" i="4"/>
  <c r="B46" i="4"/>
  <c r="B45" i="4"/>
  <c r="B44" i="4"/>
  <c r="C44" i="4"/>
  <c r="H2" i="4"/>
  <c r="L2" i="4"/>
  <c r="G2" i="4"/>
  <c r="K2" i="4"/>
  <c r="F2" i="4"/>
  <c r="J2" i="4"/>
  <c r="O17" i="3"/>
  <c r="O18" i="3"/>
  <c r="Y92" i="1"/>
  <c r="Y363" i="1"/>
  <c r="L15" i="4"/>
  <c r="T365" i="1"/>
  <c r="H24" i="4"/>
  <c r="I43" i="4"/>
  <c r="H44" i="4"/>
  <c r="H54" i="4"/>
  <c r="L55" i="4"/>
  <c r="D44" i="4"/>
  <c r="D54" i="4"/>
  <c r="L16" i="4"/>
  <c r="L17" i="4"/>
  <c r="D23" i="4"/>
  <c r="D43" i="4"/>
  <c r="I16" i="4"/>
  <c r="I17" i="4"/>
  <c r="I18" i="4"/>
  <c r="I15" i="4"/>
  <c r="I14" i="4"/>
  <c r="E16" i="4"/>
  <c r="E17" i="4"/>
  <c r="E15" i="4"/>
  <c r="E14" i="4"/>
  <c r="A38" i="4"/>
  <c r="A37" i="4"/>
  <c r="H23" i="4"/>
  <c r="H43" i="4"/>
  <c r="L3" i="4"/>
  <c r="L4" i="4"/>
  <c r="L25" i="4"/>
  <c r="L5" i="4"/>
  <c r="L6" i="4"/>
  <c r="L7" i="4"/>
  <c r="L8" i="4"/>
  <c r="L9" i="4"/>
  <c r="L10" i="4"/>
  <c r="L11" i="4"/>
  <c r="L12" i="4"/>
  <c r="L13" i="4"/>
  <c r="L14" i="4"/>
  <c r="G55" i="4"/>
  <c r="C55" i="4"/>
  <c r="G54" i="4"/>
  <c r="C54" i="4"/>
  <c r="C34" i="4"/>
  <c r="L23" i="4"/>
  <c r="L43" i="4"/>
  <c r="L52" i="4"/>
  <c r="L50" i="4"/>
  <c r="H56" i="4"/>
  <c r="L44" i="4"/>
  <c r="K55" i="4"/>
  <c r="Y362" i="1"/>
  <c r="Y361" i="1"/>
  <c r="Y360" i="1"/>
  <c r="Y359" i="1"/>
  <c r="Y358" i="1"/>
  <c r="Y357" i="1"/>
  <c r="Y356" i="1"/>
  <c r="Y355" i="1"/>
  <c r="Y354" i="1"/>
  <c r="Y353" i="1"/>
  <c r="Y352" i="1"/>
  <c r="Y351" i="1"/>
  <c r="Y350" i="1"/>
  <c r="Y349" i="1"/>
  <c r="Y348" i="1"/>
  <c r="Y347" i="1"/>
  <c r="Y346" i="1"/>
  <c r="Y345" i="1"/>
  <c r="Y344" i="1"/>
  <c r="Y343" i="1"/>
  <c r="Y342" i="1"/>
  <c r="Y341" i="1"/>
  <c r="Y340" i="1"/>
  <c r="Y339" i="1"/>
  <c r="Y338" i="1"/>
  <c r="Y337" i="1"/>
  <c r="Y336" i="1"/>
  <c r="Y335" i="1"/>
  <c r="Y334" i="1"/>
  <c r="Y333" i="1"/>
  <c r="Y332" i="1"/>
  <c r="Y331" i="1"/>
  <c r="R331" i="1"/>
  <c r="Y330" i="1"/>
  <c r="Y329" i="1"/>
  <c r="Y328" i="1"/>
  <c r="Y327" i="1"/>
  <c r="Y326" i="1"/>
  <c r="Y325" i="1"/>
  <c r="Y324" i="1"/>
  <c r="Y323" i="1"/>
  <c r="R323" i="1"/>
  <c r="Y322" i="1"/>
  <c r="Y321" i="1"/>
  <c r="Y320" i="1"/>
  <c r="Y319" i="1"/>
  <c r="Y318" i="1"/>
  <c r="Y317" i="1"/>
  <c r="R317" i="1"/>
  <c r="Y316" i="1"/>
  <c r="R316" i="1"/>
  <c r="Y315" i="1"/>
  <c r="Y314" i="1"/>
  <c r="Y313" i="1"/>
  <c r="Y312" i="1"/>
  <c r="Y311" i="1"/>
  <c r="Y310" i="1"/>
  <c r="Y309" i="1"/>
  <c r="Y308" i="1"/>
  <c r="Y307" i="1"/>
  <c r="Y306" i="1"/>
  <c r="Y305" i="1"/>
  <c r="Y304" i="1"/>
  <c r="Y303" i="1"/>
  <c r="Y302" i="1"/>
  <c r="R302" i="1"/>
  <c r="Y301" i="1"/>
  <c r="Y300" i="1"/>
  <c r="Y299" i="1"/>
  <c r="Y298" i="1"/>
  <c r="Y297" i="1"/>
  <c r="Y296" i="1"/>
  <c r="Y295" i="1"/>
  <c r="Y294" i="1"/>
  <c r="Y293" i="1"/>
  <c r="Y292" i="1"/>
  <c r="Y291" i="1"/>
  <c r="R291" i="1"/>
  <c r="Y290" i="1"/>
  <c r="Y289" i="1"/>
  <c r="Y288" i="1"/>
  <c r="Y287" i="1"/>
  <c r="Y286" i="1"/>
  <c r="R286" i="1"/>
  <c r="Y285" i="1"/>
  <c r="Y284" i="1"/>
  <c r="Y283" i="1"/>
  <c r="R283" i="1"/>
  <c r="Y282" i="1"/>
  <c r="Y281" i="1"/>
  <c r="Y280" i="1"/>
  <c r="Y279" i="1"/>
  <c r="Y278" i="1"/>
  <c r="R278" i="1"/>
  <c r="Y277" i="1"/>
  <c r="Y276" i="1"/>
  <c r="R276" i="1"/>
  <c r="Y275" i="1"/>
  <c r="R275" i="1"/>
  <c r="Y274" i="1"/>
  <c r="Y273" i="1"/>
  <c r="Y272" i="1"/>
  <c r="Y271" i="1"/>
  <c r="Y270" i="1"/>
  <c r="R270" i="1"/>
  <c r="Y269" i="1"/>
  <c r="Y268" i="1"/>
  <c r="Y267" i="1"/>
  <c r="R267" i="1"/>
  <c r="Y266" i="1"/>
  <c r="Y265" i="1"/>
  <c r="Y264" i="1"/>
  <c r="Y263" i="1"/>
  <c r="Y262" i="1"/>
  <c r="R262" i="1"/>
  <c r="Y261" i="1"/>
  <c r="Y260" i="1"/>
  <c r="Y259" i="1"/>
  <c r="Y258" i="1"/>
  <c r="Y257" i="1"/>
  <c r="Y256" i="1"/>
  <c r="Y255" i="1"/>
  <c r="Y254" i="1"/>
  <c r="R254" i="1"/>
  <c r="Y253" i="1"/>
  <c r="Y252" i="1"/>
  <c r="Y251" i="1"/>
  <c r="R251" i="1"/>
  <c r="Y250" i="1"/>
  <c r="Y249" i="1"/>
  <c r="Y248" i="1"/>
  <c r="Y247" i="1"/>
  <c r="Y246" i="1"/>
  <c r="R246" i="1"/>
  <c r="Y245" i="1"/>
  <c r="R245" i="1"/>
  <c r="Y244" i="1"/>
  <c r="Y243" i="1"/>
  <c r="Y242" i="1"/>
  <c r="Y241" i="1"/>
  <c r="Y240" i="1"/>
  <c r="Y239" i="1"/>
  <c r="Y238" i="1"/>
  <c r="R238" i="1"/>
  <c r="Y237" i="1"/>
  <c r="Y236" i="1"/>
  <c r="Y235" i="1"/>
  <c r="R235" i="1"/>
  <c r="Y234" i="1"/>
  <c r="Y233" i="1"/>
  <c r="Y232" i="1"/>
  <c r="Y231" i="1"/>
  <c r="Y230" i="1"/>
  <c r="R230" i="1"/>
  <c r="Y229" i="1"/>
  <c r="Y228" i="1"/>
  <c r="Y227" i="1"/>
  <c r="Y226" i="1"/>
  <c r="Y225" i="1"/>
  <c r="Y224" i="1"/>
  <c r="Y223" i="1"/>
  <c r="Y222" i="1"/>
  <c r="R222" i="1"/>
  <c r="Y221" i="1"/>
  <c r="Y220" i="1"/>
  <c r="R220" i="1"/>
  <c r="Y219" i="1"/>
  <c r="R219" i="1"/>
  <c r="Y218" i="1"/>
  <c r="R218" i="1"/>
  <c r="Y217" i="1"/>
  <c r="Y216" i="1"/>
  <c r="R216" i="1"/>
  <c r="Y215" i="1"/>
  <c r="Y214" i="1"/>
  <c r="R214" i="1"/>
  <c r="Y213" i="1"/>
  <c r="Y212" i="1"/>
  <c r="Y211" i="1"/>
  <c r="R211" i="1"/>
  <c r="Y210" i="1"/>
  <c r="Y209" i="1"/>
  <c r="Y208" i="1"/>
  <c r="Y207" i="1"/>
  <c r="Y206" i="1"/>
  <c r="R206" i="1"/>
  <c r="Y205" i="1"/>
  <c r="Y204" i="1"/>
  <c r="Y203" i="1"/>
  <c r="R203" i="1"/>
  <c r="Y202" i="1"/>
  <c r="Y201" i="1"/>
  <c r="Y200" i="1"/>
  <c r="Y199" i="1"/>
  <c r="Y198" i="1"/>
  <c r="R198" i="1"/>
  <c r="Y197" i="1"/>
  <c r="Y196" i="1"/>
  <c r="Y195" i="1"/>
  <c r="R195" i="1"/>
  <c r="Y194" i="1"/>
  <c r="Y193" i="1"/>
  <c r="Y192" i="1"/>
  <c r="Y191" i="1"/>
  <c r="Y190" i="1"/>
  <c r="R190" i="1"/>
  <c r="Y189" i="1"/>
  <c r="Y188" i="1"/>
  <c r="R188" i="1"/>
  <c r="Y187" i="1"/>
  <c r="Y186" i="1"/>
  <c r="Y185" i="1"/>
  <c r="Y184" i="1"/>
  <c r="Y183" i="1"/>
  <c r="Y182" i="1"/>
  <c r="R182" i="1"/>
  <c r="Y181" i="1"/>
  <c r="R181" i="1"/>
  <c r="Y180" i="1"/>
  <c r="Y179" i="1"/>
  <c r="R179" i="1"/>
  <c r="Y178" i="1"/>
  <c r="Y177" i="1"/>
  <c r="Y176" i="1"/>
  <c r="Y175" i="1"/>
  <c r="Y174" i="1"/>
  <c r="R174" i="1"/>
  <c r="Y173" i="1"/>
  <c r="Y172" i="1"/>
  <c r="R172" i="1"/>
  <c r="Y171" i="1"/>
  <c r="R171" i="1"/>
  <c r="Y170" i="1"/>
  <c r="Y169" i="1"/>
  <c r="Y168" i="1"/>
  <c r="R168" i="1"/>
  <c r="Y167" i="1"/>
  <c r="Y166" i="1"/>
  <c r="R166" i="1"/>
  <c r="Y165" i="1"/>
  <c r="R165" i="1"/>
  <c r="Y164" i="1"/>
  <c r="Y163" i="1"/>
  <c r="Y162" i="1"/>
  <c r="Y161" i="1"/>
  <c r="Y160" i="1"/>
  <c r="R160" i="1"/>
  <c r="Y159" i="1"/>
  <c r="Y158" i="1"/>
  <c r="R158" i="1"/>
  <c r="Y157" i="1"/>
  <c r="Y156" i="1"/>
  <c r="R156" i="1"/>
  <c r="Y155" i="1"/>
  <c r="R155" i="1"/>
  <c r="Y154" i="1"/>
  <c r="Y153" i="1"/>
  <c r="R153" i="1"/>
  <c r="Y152" i="1"/>
  <c r="Y151" i="1"/>
  <c r="Y150" i="1"/>
  <c r="R150" i="1"/>
  <c r="Y149" i="1"/>
  <c r="Y148" i="1"/>
  <c r="R148" i="1"/>
  <c r="Y147" i="1"/>
  <c r="R147" i="1"/>
  <c r="Y146" i="1"/>
  <c r="Y145" i="1"/>
  <c r="Y144" i="1"/>
  <c r="R144" i="1"/>
  <c r="Y143" i="1"/>
  <c r="Y142" i="1"/>
  <c r="R142" i="1"/>
  <c r="Y141" i="1"/>
  <c r="Y140" i="1"/>
  <c r="Y139" i="1"/>
  <c r="R139" i="1"/>
  <c r="Y138" i="1"/>
  <c r="Y137" i="1"/>
  <c r="R137" i="1"/>
  <c r="Y136" i="1"/>
  <c r="Y135" i="1"/>
  <c r="Y134" i="1"/>
  <c r="R134" i="1"/>
  <c r="Y133" i="1"/>
  <c r="Y132" i="1"/>
  <c r="Y131" i="1"/>
  <c r="R131" i="1"/>
  <c r="Y130" i="1"/>
  <c r="Y129" i="1"/>
  <c r="Y128" i="1"/>
  <c r="R128" i="1"/>
  <c r="Y127" i="1"/>
  <c r="Y126" i="1"/>
  <c r="R126" i="1"/>
  <c r="Y125" i="1"/>
  <c r="R125" i="1"/>
  <c r="Y124" i="1"/>
  <c r="Y123" i="1"/>
  <c r="R123" i="1"/>
  <c r="Y122" i="1"/>
  <c r="Y121" i="1"/>
  <c r="R121" i="1"/>
  <c r="Y120" i="1"/>
  <c r="Y119" i="1"/>
  <c r="Y118" i="1"/>
  <c r="R118" i="1"/>
  <c r="Y117" i="1"/>
  <c r="Y116" i="1"/>
  <c r="Y115" i="1"/>
  <c r="R115" i="1"/>
  <c r="Y114" i="1"/>
  <c r="Y113" i="1"/>
  <c r="Y112" i="1"/>
  <c r="Y111" i="1"/>
  <c r="Y110" i="1"/>
  <c r="R110" i="1"/>
  <c r="Y109" i="1"/>
  <c r="R109" i="1"/>
  <c r="Y108" i="1"/>
  <c r="Y107" i="1"/>
  <c r="R107" i="1"/>
  <c r="Y106" i="1"/>
  <c r="Y105" i="1"/>
  <c r="Y104" i="1"/>
  <c r="Y103" i="1"/>
  <c r="Y102" i="1"/>
  <c r="R102" i="1"/>
  <c r="Y101" i="1"/>
  <c r="Y100" i="1"/>
  <c r="R100" i="1"/>
  <c r="Y99" i="1"/>
  <c r="R99" i="1"/>
  <c r="Y98" i="1"/>
  <c r="R98" i="1"/>
  <c r="Y97" i="1"/>
  <c r="R97" i="1"/>
  <c r="Y96" i="1"/>
  <c r="R96" i="1"/>
  <c r="Y95" i="1"/>
  <c r="Y94" i="1"/>
  <c r="R94" i="1"/>
  <c r="R92" i="1"/>
  <c r="Y91" i="1"/>
  <c r="R91" i="1"/>
  <c r="Y90" i="1"/>
  <c r="R90" i="1"/>
  <c r="Y89" i="1"/>
  <c r="R89" i="1"/>
  <c r="Y88" i="1"/>
  <c r="R88" i="1"/>
  <c r="Y87" i="1"/>
  <c r="Y86" i="1"/>
  <c r="R86" i="1"/>
  <c r="Y85" i="1"/>
  <c r="Y84" i="1"/>
  <c r="Y83" i="1"/>
  <c r="R83" i="1"/>
  <c r="Y82" i="1"/>
  <c r="Y81" i="1"/>
  <c r="R81" i="1"/>
  <c r="Y80" i="1"/>
  <c r="Y79" i="1"/>
  <c r="Y78" i="1"/>
  <c r="R78" i="1"/>
  <c r="Y77" i="1"/>
  <c r="Y76" i="1"/>
  <c r="Y75" i="1"/>
  <c r="R75" i="1"/>
  <c r="Y74" i="1"/>
  <c r="Y73" i="1"/>
  <c r="R73" i="1"/>
  <c r="Y72" i="1"/>
  <c r="R72" i="1"/>
  <c r="Y71" i="1"/>
  <c r="Y70" i="1"/>
  <c r="R70" i="1"/>
  <c r="Y69" i="1"/>
  <c r="Y68" i="1"/>
  <c r="Y67" i="1"/>
  <c r="R67" i="1"/>
  <c r="Y66" i="1"/>
  <c r="Y65" i="1"/>
  <c r="R65" i="1"/>
  <c r="Y64" i="1"/>
  <c r="Y63" i="1"/>
  <c r="Y62" i="1"/>
  <c r="R62" i="1"/>
  <c r="Y61" i="1"/>
  <c r="R61" i="1"/>
  <c r="Y60" i="1"/>
  <c r="Y59" i="1"/>
  <c r="R59" i="1"/>
  <c r="Y58" i="1"/>
  <c r="Y57" i="1"/>
  <c r="R57" i="1"/>
  <c r="Y56" i="1"/>
  <c r="R56" i="1"/>
  <c r="Y55" i="1"/>
  <c r="Y54" i="1"/>
  <c r="R54" i="1"/>
  <c r="Y53" i="1"/>
  <c r="Y52" i="1"/>
  <c r="Y51" i="1"/>
  <c r="R51" i="1"/>
  <c r="Y50" i="1"/>
  <c r="Y49" i="1"/>
  <c r="R49" i="1"/>
  <c r="Y48" i="1"/>
  <c r="Y47" i="1"/>
  <c r="Y46" i="1"/>
  <c r="R46" i="1"/>
  <c r="Y45" i="1"/>
  <c r="R45" i="1"/>
  <c r="Y44" i="1"/>
  <c r="R44" i="1"/>
  <c r="Y43" i="1"/>
  <c r="R43" i="1"/>
  <c r="Y42" i="1"/>
  <c r="R42" i="1"/>
  <c r="Y41" i="1"/>
  <c r="R41" i="1"/>
  <c r="Y40" i="1"/>
  <c r="R40" i="1"/>
  <c r="Y39" i="1"/>
  <c r="Y38" i="1"/>
  <c r="R38" i="1"/>
  <c r="Y37" i="1"/>
  <c r="R37" i="1"/>
  <c r="Y36" i="1"/>
  <c r="R35" i="1"/>
  <c r="Y34" i="1"/>
  <c r="R34" i="1"/>
  <c r="Y33" i="1"/>
  <c r="R33" i="1"/>
  <c r="Y32" i="1"/>
  <c r="R32" i="1"/>
  <c r="Y31" i="1"/>
  <c r="Y30" i="1"/>
  <c r="R30" i="1"/>
  <c r="Y29" i="1"/>
  <c r="Y28" i="1"/>
  <c r="Y27" i="1"/>
  <c r="R27" i="1"/>
  <c r="Y26" i="1"/>
  <c r="Y25" i="1"/>
  <c r="R25" i="1"/>
  <c r="Y24" i="1"/>
  <c r="Y23" i="1"/>
  <c r="Y22" i="1"/>
  <c r="R22" i="1"/>
  <c r="Y21" i="1"/>
  <c r="R21" i="1"/>
  <c r="Y20" i="1"/>
  <c r="Y19" i="1"/>
  <c r="R19" i="1"/>
  <c r="Y18" i="1"/>
  <c r="Y17" i="1"/>
  <c r="R17" i="1"/>
  <c r="Y16" i="1"/>
  <c r="R16" i="1"/>
  <c r="Y15" i="1"/>
  <c r="Y14" i="1"/>
  <c r="R14" i="1"/>
  <c r="Y13" i="1"/>
  <c r="Y12" i="1"/>
  <c r="R12" i="1"/>
  <c r="Y11" i="1"/>
  <c r="R11" i="1"/>
  <c r="Y10" i="1"/>
  <c r="R10" i="1"/>
  <c r="Y9" i="1"/>
  <c r="R9" i="1"/>
  <c r="Y8" i="1"/>
  <c r="R8" i="1"/>
  <c r="Y7" i="1"/>
  <c r="N2" i="1"/>
  <c r="M2" i="1"/>
  <c r="G53" i="4"/>
  <c r="C53" i="4"/>
  <c r="C33" i="4"/>
  <c r="G52" i="4"/>
  <c r="C52" i="4"/>
  <c r="C32" i="4"/>
  <c r="R306" i="1"/>
  <c r="R274" i="1"/>
  <c r="S132" i="1"/>
  <c r="K52" i="4"/>
  <c r="C51" i="4"/>
  <c r="C31" i="4"/>
  <c r="G50" i="4"/>
  <c r="C50" i="4"/>
  <c r="C30" i="4"/>
  <c r="O7" i="3"/>
  <c r="G49" i="4"/>
  <c r="C49" i="4"/>
  <c r="C29" i="4"/>
  <c r="G48" i="4"/>
  <c r="C48" i="4"/>
  <c r="C28" i="4"/>
  <c r="C27" i="4"/>
  <c r="G47" i="4"/>
  <c r="C47" i="4"/>
  <c r="G46" i="4"/>
  <c r="C25" i="4"/>
  <c r="F2" i="3"/>
  <c r="G45" i="4"/>
  <c r="C45" i="4"/>
  <c r="O9" i="3"/>
  <c r="C23" i="4"/>
  <c r="C43" i="4"/>
  <c r="K53" i="4"/>
  <c r="G51" i="4"/>
  <c r="K6" i="4"/>
  <c r="J6" i="4"/>
  <c r="J5" i="4"/>
  <c r="A39" i="4"/>
  <c r="A36" i="4"/>
  <c r="J23" i="4"/>
  <c r="J43" i="4"/>
  <c r="G23" i="4"/>
  <c r="G43" i="4"/>
  <c r="K4" i="4"/>
  <c r="A55" i="4"/>
  <c r="A54" i="4"/>
  <c r="A53" i="4"/>
  <c r="A52" i="4"/>
  <c r="J51" i="4"/>
  <c r="A51" i="4"/>
  <c r="A50" i="4"/>
  <c r="A49" i="4"/>
  <c r="A48" i="4"/>
  <c r="A47" i="4"/>
  <c r="A46" i="4"/>
  <c r="A45" i="4"/>
  <c r="G44" i="4"/>
  <c r="A44" i="4"/>
  <c r="M43" i="4"/>
  <c r="B23" i="4"/>
  <c r="B43" i="4"/>
  <c r="K14" i="4"/>
  <c r="J14" i="4"/>
  <c r="K13" i="4"/>
  <c r="J13" i="4"/>
  <c r="K12" i="4"/>
  <c r="J12" i="4"/>
  <c r="K11" i="4"/>
  <c r="J11" i="4"/>
  <c r="K10" i="4"/>
  <c r="J10" i="4"/>
  <c r="K9" i="4"/>
  <c r="J9" i="4"/>
  <c r="K8" i="4"/>
  <c r="J8" i="4"/>
  <c r="K7" i="4"/>
  <c r="J7" i="4"/>
  <c r="J4" i="4"/>
  <c r="K3" i="4"/>
  <c r="J3" i="4"/>
  <c r="L23" i="3"/>
  <c r="O10" i="3"/>
  <c r="Q2" i="3"/>
  <c r="N2" i="3"/>
  <c r="H2" i="3"/>
  <c r="L24" i="4"/>
  <c r="K34" i="4"/>
  <c r="K35" i="4"/>
  <c r="J54" i="4"/>
  <c r="C46" i="4"/>
  <c r="K46" i="4"/>
  <c r="J55" i="4"/>
  <c r="K5" i="4"/>
  <c r="K26" i="4"/>
  <c r="K23" i="4"/>
  <c r="K43" i="4"/>
  <c r="K25" i="4"/>
  <c r="J47" i="4"/>
  <c r="K33" i="4"/>
  <c r="K29" i="4"/>
  <c r="K32" i="4"/>
  <c r="F23" i="4"/>
  <c r="F43" i="4"/>
  <c r="K50" i="4"/>
  <c r="K24" i="4"/>
  <c r="K28" i="4"/>
  <c r="J53" i="4"/>
  <c r="J49" i="4"/>
  <c r="J44" i="4"/>
  <c r="J48" i="4"/>
  <c r="J45" i="4"/>
  <c r="K47" i="4"/>
  <c r="K27" i="4"/>
  <c r="K48" i="4"/>
  <c r="F56" i="4"/>
  <c r="C26" i="4"/>
  <c r="J52" i="4"/>
  <c r="K45" i="4"/>
  <c r="J50" i="4"/>
  <c r="K49" i="4"/>
  <c r="K54" i="4"/>
  <c r="K51" i="4"/>
  <c r="B56" i="4"/>
  <c r="K30" i="4"/>
  <c r="J46" i="4"/>
  <c r="K44" i="4"/>
  <c r="K31" i="4"/>
  <c r="G56" i="4"/>
  <c r="C56" i="4"/>
  <c r="K56" i="4"/>
  <c r="J56" i="4"/>
  <c r="L48" i="4"/>
  <c r="N17" i="3"/>
  <c r="N9" i="3"/>
  <c r="N16" i="3"/>
  <c r="N12" i="3"/>
  <c r="N8" i="3"/>
  <c r="S342" i="1"/>
  <c r="R334" i="1"/>
  <c r="N11" i="3"/>
  <c r="N21" i="3"/>
  <c r="S345" i="1"/>
  <c r="S259" i="1"/>
  <c r="S123" i="1"/>
  <c r="S99" i="1"/>
  <c r="S107" i="1"/>
  <c r="S27" i="1"/>
  <c r="S139" i="1"/>
  <c r="S75" i="1"/>
  <c r="S34" i="1"/>
  <c r="S158" i="1"/>
  <c r="S11" i="1"/>
  <c r="R362" i="1"/>
  <c r="S354" i="1"/>
  <c r="R354" i="1"/>
  <c r="S346" i="1"/>
  <c r="R338" i="1"/>
  <c r="S330" i="1"/>
  <c r="R330" i="1"/>
  <c r="S322" i="1"/>
  <c r="R322" i="1"/>
  <c r="R314" i="1"/>
  <c r="S314" i="1"/>
  <c r="R298" i="1"/>
  <c r="S290" i="1"/>
  <c r="R290" i="1"/>
  <c r="S282" i="1"/>
  <c r="R282" i="1"/>
  <c r="S266" i="1"/>
  <c r="R266" i="1"/>
  <c r="S258" i="1"/>
  <c r="R258" i="1"/>
  <c r="S250" i="1"/>
  <c r="R250" i="1"/>
  <c r="R242" i="1"/>
  <c r="S242" i="1"/>
  <c r="R226" i="1"/>
  <c r="S226" i="1"/>
  <c r="R210" i="1"/>
  <c r="S210" i="1"/>
  <c r="S202" i="1"/>
  <c r="R202" i="1"/>
  <c r="R194" i="1"/>
  <c r="S194" i="1"/>
  <c r="R186" i="1"/>
  <c r="S186" i="1"/>
  <c r="R178" i="1"/>
  <c r="S178" i="1"/>
  <c r="R162" i="1"/>
  <c r="S162" i="1"/>
  <c r="R154" i="1"/>
  <c r="S154" i="1"/>
  <c r="S146" i="1"/>
  <c r="R146" i="1"/>
  <c r="S138" i="1"/>
  <c r="R138" i="1"/>
  <c r="S130" i="1"/>
  <c r="R130" i="1"/>
  <c r="R122" i="1"/>
  <c r="R170" i="1"/>
  <c r="S114" i="1"/>
  <c r="R114" i="1"/>
  <c r="S106" i="1"/>
  <c r="R106" i="1"/>
  <c r="R82" i="1"/>
  <c r="R50" i="1"/>
  <c r="S50" i="1"/>
  <c r="S26" i="1"/>
  <c r="R26" i="1"/>
  <c r="S96" i="1"/>
  <c r="S348" i="1"/>
  <c r="S308" i="1"/>
  <c r="R308" i="1"/>
  <c r="S292" i="1"/>
  <c r="R292" i="1"/>
  <c r="S268" i="1"/>
  <c r="R268" i="1"/>
  <c r="S260" i="1"/>
  <c r="R260" i="1"/>
  <c r="S252" i="1"/>
  <c r="R252" i="1"/>
  <c r="R244" i="1"/>
  <c r="S244" i="1"/>
  <c r="R236" i="1"/>
  <c r="S236" i="1"/>
  <c r="S74" i="1"/>
  <c r="S66" i="1"/>
  <c r="S58" i="1"/>
  <c r="R328" i="1"/>
  <c r="R344" i="1"/>
  <c r="S240" i="1"/>
  <c r="S256" i="1"/>
  <c r="R256" i="1"/>
  <c r="R232" i="1"/>
  <c r="S232" i="1"/>
  <c r="R224" i="1"/>
  <c r="S224" i="1"/>
  <c r="R208" i="1"/>
  <c r="S200" i="1"/>
  <c r="R200" i="1"/>
  <c r="S192" i="1"/>
  <c r="R192" i="1"/>
  <c r="S136" i="1"/>
  <c r="R136" i="1"/>
  <c r="R120" i="1"/>
  <c r="S120" i="1"/>
  <c r="S104" i="1"/>
  <c r="R104" i="1"/>
  <c r="S80" i="1"/>
  <c r="R80" i="1"/>
  <c r="S64" i="1"/>
  <c r="R64" i="1"/>
  <c r="R48" i="1"/>
  <c r="S48" i="1"/>
  <c r="R20" i="1"/>
  <c r="R76" i="1"/>
  <c r="R132" i="1"/>
  <c r="R184" i="1"/>
  <c r="R228" i="1"/>
  <c r="R248" i="1"/>
  <c r="S212" i="1"/>
  <c r="R36" i="1"/>
  <c r="R304" i="1"/>
  <c r="R336" i="1"/>
  <c r="S320" i="1"/>
  <c r="S204" i="1"/>
  <c r="R204" i="1"/>
  <c r="R196" i="1"/>
  <c r="R180" i="1"/>
  <c r="S180" i="1"/>
  <c r="S164" i="1"/>
  <c r="R164" i="1"/>
  <c r="S84" i="1"/>
  <c r="R84" i="1"/>
  <c r="S28" i="1"/>
  <c r="R28" i="1"/>
  <c r="R112" i="1"/>
  <c r="S280" i="1"/>
  <c r="S176" i="1"/>
  <c r="S108" i="1"/>
  <c r="S52" i="1"/>
  <c r="O11" i="3"/>
  <c r="O21" i="3"/>
  <c r="O15" i="3"/>
  <c r="O13" i="3"/>
  <c r="N15" i="3"/>
  <c r="N14" i="3"/>
  <c r="N13" i="3"/>
  <c r="O14" i="3"/>
  <c r="O19" i="3"/>
  <c r="S122" i="1"/>
  <c r="S296" i="1"/>
  <c r="S208" i="1"/>
  <c r="S298" i="1"/>
  <c r="S338" i="1"/>
  <c r="S196" i="1"/>
  <c r="S264" i="1"/>
  <c r="S82" i="1"/>
  <c r="E15" i="3"/>
  <c r="E23" i="3"/>
  <c r="E21" i="3"/>
  <c r="I13" i="3"/>
  <c r="E13" i="3"/>
  <c r="O20" i="3"/>
  <c r="E20" i="3"/>
  <c r="I8" i="3"/>
  <c r="I19" i="3"/>
  <c r="I20" i="3"/>
  <c r="E8" i="3"/>
  <c r="I11" i="3"/>
  <c r="I15" i="3"/>
  <c r="I21" i="3"/>
  <c r="E17" i="3"/>
  <c r="I10" i="3"/>
  <c r="E18" i="3"/>
  <c r="I18" i="3"/>
  <c r="E11" i="3"/>
  <c r="O23" i="3"/>
  <c r="E19" i="3"/>
  <c r="E12" i="3"/>
  <c r="E10" i="3"/>
  <c r="L54" i="4"/>
  <c r="D56" i="4"/>
  <c r="L56" i="4"/>
  <c r="R7" i="1"/>
  <c r="S324" i="1"/>
  <c r="R332" i="1"/>
  <c r="S302" i="1"/>
  <c r="S238" i="1"/>
  <c r="S7" i="1"/>
  <c r="R340" i="1"/>
  <c r="R352" i="1"/>
  <c r="R345" i="1"/>
  <c r="R337" i="1"/>
  <c r="R329" i="1"/>
  <c r="R313" i="1"/>
  <c r="R289" i="1"/>
  <c r="R281" i="1"/>
  <c r="R273" i="1"/>
  <c r="R257" i="1"/>
  <c r="R249" i="1"/>
  <c r="R225" i="1"/>
  <c r="R303" i="1"/>
  <c r="R103" i="1"/>
  <c r="R39" i="1"/>
  <c r="R356" i="1"/>
  <c r="R309" i="1"/>
  <c r="R293" i="1"/>
  <c r="R360" i="1"/>
  <c r="R255" i="1"/>
  <c r="I17" i="3"/>
  <c r="I16" i="3"/>
  <c r="E7" i="3"/>
  <c r="I12" i="3"/>
  <c r="E16" i="3"/>
  <c r="E9" i="3"/>
  <c r="I14" i="3"/>
  <c r="E14" i="3"/>
  <c r="I9" i="3"/>
  <c r="S359" i="1"/>
  <c r="S246" i="1"/>
  <c r="S230" i="1"/>
  <c r="S182" i="1"/>
  <c r="S167" i="1"/>
  <c r="S206" i="1"/>
  <c r="S23" i="1"/>
  <c r="S311" i="1"/>
  <c r="S231" i="1"/>
  <c r="S326" i="1"/>
  <c r="S222" i="1"/>
  <c r="S198" i="1"/>
  <c r="S174" i="1"/>
  <c r="S355" i="1"/>
  <c r="S339" i="1"/>
  <c r="S340" i="1"/>
  <c r="S362" i="1"/>
  <c r="S331" i="1"/>
  <c r="S318" i="1"/>
  <c r="S294" i="1"/>
  <c r="S336" i="1"/>
  <c r="S334" i="1"/>
  <c r="S278" i="1"/>
  <c r="S254" i="1"/>
  <c r="S190" i="1"/>
  <c r="R357" i="1"/>
  <c r="R349" i="1"/>
  <c r="R341" i="1"/>
  <c r="R325" i="1"/>
  <c r="R301" i="1"/>
  <c r="R285" i="1"/>
  <c r="R277" i="1"/>
  <c r="R269" i="1"/>
  <c r="R261" i="1"/>
  <c r="R361" i="1"/>
  <c r="R351" i="1"/>
  <c r="R343" i="1"/>
  <c r="R327" i="1"/>
  <c r="R319" i="1"/>
  <c r="R295" i="1"/>
  <c r="R271" i="1"/>
  <c r="R263" i="1"/>
  <c r="R247" i="1"/>
  <c r="R223" i="1"/>
  <c r="R215" i="1"/>
  <c r="R207" i="1"/>
  <c r="R183" i="1"/>
  <c r="R159" i="1"/>
  <c r="R151" i="1"/>
  <c r="R143" i="1"/>
  <c r="R135" i="1"/>
  <c r="R127" i="1"/>
  <c r="R119" i="1"/>
  <c r="R111" i="1"/>
  <c r="R95" i="1"/>
  <c r="R79" i="1"/>
  <c r="R31" i="1"/>
  <c r="R15" i="1"/>
  <c r="R197" i="1"/>
  <c r="R229" i="1"/>
  <c r="S327" i="1"/>
  <c r="S277" i="1"/>
  <c r="S221" i="1"/>
  <c r="S205" i="1"/>
  <c r="S69" i="1"/>
  <c r="S357" i="1"/>
  <c r="S350" i="1"/>
  <c r="R77" i="1"/>
  <c r="S341" i="1"/>
  <c r="S285" i="1"/>
  <c r="S111" i="1"/>
  <c r="S85" i="1"/>
  <c r="R310" i="1"/>
  <c r="R333" i="1"/>
  <c r="R287" i="1"/>
  <c r="R71" i="1"/>
  <c r="S207" i="1"/>
  <c r="R13" i="1"/>
  <c r="R117" i="1"/>
  <c r="R253" i="1"/>
  <c r="S361" i="1"/>
  <c r="S149" i="1"/>
  <c r="S133" i="1"/>
  <c r="R321" i="1"/>
  <c r="R279" i="1"/>
  <c r="R358" i="1"/>
  <c r="R53" i="1"/>
  <c r="R93" i="1"/>
  <c r="S213" i="1"/>
  <c r="R189" i="1"/>
  <c r="S269" i="1"/>
  <c r="R239" i="1"/>
  <c r="S191" i="1"/>
  <c r="S306" i="1"/>
  <c r="S358" i="1"/>
  <c r="S303" i="1"/>
  <c r="S247" i="1"/>
  <c r="S103" i="1"/>
  <c r="S31" i="1"/>
  <c r="S20" i="1"/>
  <c r="S15" i="1"/>
  <c r="R335" i="1"/>
  <c r="R63" i="1"/>
  <c r="S356" i="1"/>
  <c r="R87" i="1"/>
  <c r="S295" i="1"/>
  <c r="S263" i="1"/>
  <c r="S151" i="1"/>
  <c r="S95" i="1"/>
  <c r="S79" i="1"/>
  <c r="R359" i="1"/>
  <c r="R311" i="1"/>
  <c r="R199" i="1"/>
  <c r="R55" i="1"/>
  <c r="S291" i="1"/>
  <c r="R175" i="1"/>
  <c r="S351" i="1"/>
  <c r="S271" i="1"/>
  <c r="S143" i="1"/>
  <c r="S135" i="1"/>
  <c r="R231" i="1"/>
  <c r="R47" i="1"/>
  <c r="R23" i="1"/>
  <c r="R191" i="1"/>
  <c r="S38" i="1"/>
  <c r="S223" i="1"/>
  <c r="S119" i="1"/>
  <c r="F177" i="1"/>
  <c r="S319" i="1"/>
  <c r="S215" i="1"/>
  <c r="S183" i="1"/>
  <c r="R167" i="1"/>
  <c r="L53" i="4"/>
  <c r="F108" i="1"/>
  <c r="F349" i="1"/>
  <c r="F182" i="1"/>
  <c r="F338" i="1"/>
  <c r="F95" i="1"/>
  <c r="F110" i="1"/>
  <c r="F201" i="1"/>
  <c r="F225" i="1"/>
  <c r="F9" i="1"/>
  <c r="G23" i="3"/>
  <c r="F116" i="1"/>
  <c r="F71" i="1"/>
  <c r="F35" i="1"/>
  <c r="F86" i="1"/>
  <c r="F234" i="1"/>
  <c r="F220" i="1"/>
  <c r="F317" i="1"/>
  <c r="F172" i="1"/>
  <c r="F27" i="1"/>
  <c r="F348" i="1"/>
  <c r="F246" i="1"/>
  <c r="F292" i="1"/>
  <c r="F296" i="1"/>
  <c r="F191" i="1"/>
  <c r="F111" i="1"/>
  <c r="F329" i="1"/>
  <c r="F100" i="1"/>
  <c r="F231" i="1"/>
  <c r="F323" i="1"/>
  <c r="F199" i="1"/>
  <c r="F134" i="1"/>
  <c r="F275" i="1"/>
  <c r="F264" i="1"/>
  <c r="F61" i="1"/>
  <c r="F58" i="1"/>
  <c r="F144" i="1"/>
  <c r="F319" i="1"/>
  <c r="F285" i="1"/>
  <c r="F280" i="1"/>
  <c r="F203" i="1"/>
  <c r="F322" i="1"/>
  <c r="F47" i="1"/>
  <c r="F204" i="1"/>
  <c r="F333" i="1"/>
  <c r="F113" i="1"/>
  <c r="F125" i="1"/>
  <c r="F287" i="1"/>
  <c r="F32" i="1"/>
  <c r="F270" i="1"/>
  <c r="F23" i="1"/>
  <c r="F360" i="1"/>
  <c r="F229" i="1"/>
  <c r="F94" i="1"/>
  <c r="F16" i="1"/>
  <c r="F197" i="1"/>
  <c r="F10" i="1"/>
  <c r="F76" i="1"/>
  <c r="F15" i="1"/>
  <c r="F89" i="1"/>
  <c r="F158" i="1"/>
  <c r="F165" i="1"/>
  <c r="F244" i="1"/>
  <c r="F290" i="1"/>
  <c r="F294" i="1"/>
  <c r="F70" i="1"/>
  <c r="F248" i="1"/>
  <c r="F133" i="1"/>
  <c r="F53" i="1"/>
  <c r="F347" i="1"/>
  <c r="F62" i="1"/>
  <c r="F313" i="1"/>
  <c r="F344" i="1"/>
  <c r="F213" i="1"/>
  <c r="F46" i="1"/>
  <c r="F31" i="1"/>
  <c r="F195" i="1"/>
  <c r="F38" i="1"/>
  <c r="F286" i="1"/>
  <c r="F150" i="1"/>
  <c r="F357" i="1"/>
  <c r="F8" i="1"/>
  <c r="F345" i="1"/>
  <c r="F91" i="1"/>
  <c r="F223" i="1"/>
  <c r="F72" i="1"/>
  <c r="F90" i="1"/>
  <c r="F362" i="1"/>
  <c r="F189" i="1"/>
  <c r="F22" i="1"/>
  <c r="F115" i="1"/>
  <c r="F239" i="1"/>
  <c r="F202" i="1"/>
  <c r="F74" i="1"/>
  <c r="F36" i="1"/>
  <c r="F51" i="1"/>
  <c r="F247" i="1"/>
  <c r="F209" i="1"/>
  <c r="F143" i="1"/>
  <c r="F174" i="1"/>
  <c r="F45" i="1"/>
  <c r="F124" i="1"/>
  <c r="F129" i="1"/>
  <c r="F131" i="1"/>
  <c r="F273" i="1"/>
  <c r="F208" i="1"/>
  <c r="F132" i="1"/>
  <c r="F361" i="1"/>
  <c r="F335" i="1"/>
  <c r="F118" i="1"/>
  <c r="F274" i="1"/>
  <c r="F320" i="1"/>
  <c r="F119" i="1"/>
  <c r="F342" i="1"/>
  <c r="F117" i="1"/>
  <c r="F309" i="1"/>
  <c r="F327" i="1"/>
  <c r="F148" i="1"/>
  <c r="F251" i="1"/>
  <c r="F318" i="1"/>
  <c r="F99" i="1"/>
  <c r="F149" i="1"/>
  <c r="F224" i="1"/>
  <c r="F130" i="1"/>
  <c r="F79" i="1"/>
  <c r="F263" i="1"/>
  <c r="F151" i="1"/>
  <c r="F103" i="1"/>
  <c r="F215" i="1"/>
  <c r="F135" i="1"/>
  <c r="S127" i="1"/>
  <c r="F127" i="1"/>
  <c r="S343" i="1"/>
  <c r="F343" i="1"/>
  <c r="F48" i="1"/>
  <c r="F291" i="1"/>
  <c r="F101" i="1"/>
  <c r="F314" i="1"/>
  <c r="S39" i="1"/>
  <c r="F39" i="1"/>
  <c r="F243" i="1"/>
  <c r="F363" i="1"/>
  <c r="F226" i="1"/>
  <c r="F153" i="1"/>
  <c r="F257" i="1"/>
  <c r="F140" i="1"/>
  <c r="F240" i="1"/>
  <c r="F106" i="1"/>
  <c r="F154" i="1"/>
  <c r="F188" i="1"/>
  <c r="F136" i="1"/>
  <c r="F56" i="1"/>
  <c r="F152" i="1"/>
  <c r="F37" i="1"/>
  <c r="F266" i="1"/>
  <c r="F300" i="1"/>
  <c r="F277" i="1"/>
  <c r="F267" i="1"/>
  <c r="F138" i="1"/>
  <c r="F241" i="1"/>
  <c r="F356" i="1"/>
  <c r="F49" i="1"/>
  <c r="F258" i="1"/>
  <c r="F346" i="1"/>
  <c r="F156" i="1"/>
  <c r="F184" i="1"/>
  <c r="F194" i="1"/>
  <c r="F332" i="1"/>
  <c r="F12" i="1"/>
  <c r="F114" i="1"/>
  <c r="F256" i="1"/>
  <c r="F259" i="1"/>
  <c r="F67" i="1"/>
  <c r="F192" i="1"/>
  <c r="F69" i="1"/>
  <c r="F227" i="1"/>
  <c r="F28" i="1"/>
  <c r="F336" i="1"/>
  <c r="F210" i="1"/>
  <c r="F176" i="1"/>
  <c r="F42" i="1"/>
  <c r="F167" i="1"/>
  <c r="F341" i="1"/>
  <c r="F304" i="1"/>
  <c r="F18" i="1"/>
  <c r="F331" i="1"/>
  <c r="F41" i="1"/>
  <c r="F308" i="1"/>
  <c r="F337" i="1"/>
  <c r="F312" i="1"/>
  <c r="F365" i="1"/>
  <c r="F305" i="1"/>
  <c r="F299" i="1"/>
  <c r="F75" i="1"/>
  <c r="F183" i="1"/>
  <c r="F269" i="1"/>
  <c r="F7" i="1"/>
  <c r="F34" i="1"/>
  <c r="F68" i="1"/>
  <c r="F281" i="1"/>
  <c r="F326" i="1"/>
  <c r="F198" i="1"/>
  <c r="F282" i="1"/>
  <c r="F212" i="1"/>
  <c r="F162" i="1"/>
  <c r="F279" i="1"/>
  <c r="F170" i="1"/>
  <c r="F206" i="1"/>
  <c r="F175" i="1"/>
  <c r="F200" i="1"/>
  <c r="F238" i="1"/>
  <c r="F11" i="1"/>
  <c r="F340" i="1"/>
  <c r="F109" i="1"/>
  <c r="F63" i="1"/>
  <c r="F315" i="1"/>
  <c r="F161" i="1"/>
  <c r="F205" i="1"/>
  <c r="F301" i="1"/>
  <c r="F78" i="1"/>
  <c r="F126" i="1"/>
  <c r="F157" i="1"/>
  <c r="F160" i="1"/>
  <c r="F25" i="1"/>
  <c r="F214" i="1"/>
  <c r="F52" i="1"/>
  <c r="F236" i="1"/>
  <c r="F88" i="1"/>
  <c r="F55" i="1"/>
  <c r="F97" i="1"/>
  <c r="F178" i="1"/>
  <c r="F112" i="1"/>
  <c r="F219" i="1"/>
  <c r="F122" i="1"/>
  <c r="F180" i="1"/>
  <c r="F171" i="1"/>
  <c r="F128" i="1"/>
  <c r="F302" i="1"/>
  <c r="F102" i="1"/>
  <c r="F82" i="1"/>
  <c r="F359" i="1"/>
  <c r="F254" i="1"/>
  <c r="S365" i="1"/>
  <c r="F185" i="1"/>
  <c r="F164" i="1"/>
  <c r="F352" i="1"/>
  <c r="F297" i="1"/>
  <c r="F232" i="1"/>
  <c r="F316" i="1"/>
  <c r="F83" i="1"/>
  <c r="F19" i="1"/>
  <c r="F179" i="1"/>
  <c r="F120" i="1"/>
  <c r="F77" i="1"/>
  <c r="F288" i="1"/>
  <c r="F358" i="1"/>
  <c r="F98" i="1"/>
  <c r="F81" i="1"/>
  <c r="F207" i="1"/>
  <c r="F262" i="1"/>
  <c r="F26" i="1"/>
  <c r="F29" i="1"/>
  <c r="F65" i="1"/>
  <c r="F253" i="1"/>
  <c r="F142" i="1"/>
  <c r="F181" i="1"/>
  <c r="F21" i="1"/>
  <c r="F190" i="1"/>
  <c r="F40" i="1"/>
  <c r="F289" i="1"/>
  <c r="F196" i="1"/>
  <c r="F249" i="1"/>
  <c r="F20" i="1"/>
  <c r="G365" i="1"/>
  <c r="F44" i="1"/>
  <c r="F169" i="1"/>
  <c r="F218" i="1"/>
  <c r="F216" i="1"/>
  <c r="F228" i="1"/>
  <c r="F252" i="1"/>
  <c r="F17" i="1"/>
  <c r="F80" i="1"/>
  <c r="F163" i="1"/>
  <c r="S159" i="1"/>
  <c r="F339" i="1"/>
  <c r="F325" i="1"/>
  <c r="F14" i="1"/>
  <c r="F350" i="1"/>
  <c r="F237" i="1"/>
  <c r="F311" i="1"/>
  <c r="F211" i="1"/>
  <c r="F298" i="1"/>
  <c r="F186" i="1"/>
  <c r="F121" i="1"/>
  <c r="F355" i="1"/>
  <c r="F306" i="1"/>
  <c r="F173" i="1"/>
  <c r="F66" i="1"/>
  <c r="F123" i="1"/>
  <c r="F139" i="1"/>
  <c r="F324" i="1"/>
  <c r="F13" i="1"/>
  <c r="F145" i="1"/>
  <c r="F107" i="1"/>
  <c r="F146" i="1"/>
  <c r="F293" i="1"/>
  <c r="F303" i="1"/>
  <c r="F59" i="1"/>
  <c r="I365" i="1"/>
  <c r="F245" i="1"/>
  <c r="F92" i="1"/>
  <c r="F276" i="1"/>
  <c r="F43" i="1"/>
  <c r="F268" i="1"/>
  <c r="F147" i="1"/>
  <c r="F272" i="1"/>
  <c r="F295" i="1"/>
  <c r="F271" i="1"/>
  <c r="J23" i="3"/>
  <c r="J8" i="3"/>
  <c r="J13" i="3"/>
  <c r="J10" i="3"/>
  <c r="J15" i="3"/>
  <c r="J18" i="3"/>
  <c r="J17" i="3"/>
  <c r="J20" i="3"/>
  <c r="J11" i="3"/>
  <c r="J21" i="3"/>
  <c r="J19" i="3"/>
  <c r="J12" i="3"/>
  <c r="J9" i="3"/>
  <c r="J16" i="3"/>
  <c r="J14" i="3"/>
  <c r="Q365" i="1" l="1"/>
  <c r="F283" i="1"/>
  <c r="F260" i="1"/>
  <c r="F155" i="1"/>
  <c r="F321" i="1"/>
  <c r="F93" i="1"/>
  <c r="F351" i="1"/>
  <c r="F353" i="1"/>
  <c r="F84" i="1"/>
  <c r="F307" i="1"/>
  <c r="G333" i="1"/>
  <c r="H333" i="1" s="1"/>
  <c r="G190" i="1"/>
  <c r="H190" i="1" s="1"/>
  <c r="F187" i="1"/>
  <c r="F242" i="1"/>
  <c r="F334" i="1"/>
  <c r="F221" i="1"/>
  <c r="F168" i="1"/>
  <c r="F193" i="1"/>
  <c r="F159" i="1"/>
  <c r="F328" i="1"/>
  <c r="F217" i="1"/>
  <c r="G328" i="1"/>
  <c r="H328" i="1" s="1"/>
  <c r="G177" i="1"/>
  <c r="H177" i="1" s="1"/>
  <c r="G320" i="1"/>
  <c r="H320" i="1" s="1"/>
  <c r="G105" i="1"/>
  <c r="H105" i="1" s="1"/>
  <c r="F64" i="1"/>
  <c r="F96" i="1"/>
  <c r="F104" i="1"/>
  <c r="F87" i="1"/>
  <c r="F354" i="1"/>
  <c r="F54" i="1"/>
  <c r="F60" i="1"/>
  <c r="F141" i="1"/>
  <c r="F222" i="1"/>
  <c r="F265" i="1"/>
  <c r="G275" i="1"/>
  <c r="H275" i="1" s="1"/>
  <c r="I358" i="1"/>
  <c r="J358" i="1" s="1"/>
  <c r="F261" i="1"/>
  <c r="F310" i="1"/>
  <c r="F85" i="1"/>
  <c r="F57" i="1"/>
  <c r="F330" i="1"/>
  <c r="F50" i="1"/>
  <c r="F24" i="1"/>
  <c r="F284" i="1"/>
  <c r="F230" i="1"/>
  <c r="F233" i="1"/>
  <c r="G362" i="1"/>
  <c r="H362" i="1" s="1"/>
  <c r="G262" i="1"/>
  <c r="H262" i="1" s="1"/>
  <c r="F105" i="1"/>
  <c r="F250" i="1"/>
  <c r="F30" i="1"/>
  <c r="F255" i="1"/>
  <c r="F278" i="1"/>
  <c r="F235" i="1"/>
  <c r="F166" i="1"/>
  <c r="F73" i="1"/>
  <c r="F137" i="1"/>
  <c r="I33" i="1"/>
  <c r="S33" i="1"/>
  <c r="F33" i="1"/>
  <c r="G357" i="1"/>
  <c r="H357" i="1" s="1"/>
  <c r="G325" i="1"/>
  <c r="H325" i="1" s="1"/>
  <c r="G254" i="1"/>
  <c r="H254" i="1" s="1"/>
  <c r="G7" i="1"/>
  <c r="H7" i="1" s="1"/>
  <c r="I10" i="1"/>
  <c r="I14" i="1"/>
  <c r="I18" i="1"/>
  <c r="I22" i="1"/>
  <c r="I26" i="1"/>
  <c r="I30" i="1"/>
  <c r="I34" i="1"/>
  <c r="I93" i="1"/>
  <c r="I97" i="1"/>
  <c r="I101" i="1"/>
  <c r="I105" i="1"/>
  <c r="I109" i="1"/>
  <c r="I113" i="1"/>
  <c r="I117" i="1"/>
  <c r="I121" i="1"/>
  <c r="I125" i="1"/>
  <c r="I129" i="1"/>
  <c r="I133" i="1"/>
  <c r="I137" i="1"/>
  <c r="I141" i="1"/>
  <c r="I145" i="1"/>
  <c r="I149" i="1"/>
  <c r="I153" i="1"/>
  <c r="I157" i="1"/>
  <c r="I161" i="1"/>
  <c r="I165" i="1"/>
  <c r="I169" i="1"/>
  <c r="I173" i="1"/>
  <c r="I177" i="1"/>
  <c r="I181" i="1"/>
  <c r="I185" i="1"/>
  <c r="I189" i="1"/>
  <c r="I193" i="1"/>
  <c r="I197" i="1"/>
  <c r="I201" i="1"/>
  <c r="I205" i="1"/>
  <c r="I209" i="1"/>
  <c r="I213" i="1"/>
  <c r="I217" i="1"/>
  <c r="I221" i="1"/>
  <c r="I225" i="1"/>
  <c r="I229" i="1"/>
  <c r="I233" i="1"/>
  <c r="I237" i="1"/>
  <c r="I241" i="1"/>
  <c r="I245" i="1"/>
  <c r="I249" i="1"/>
  <c r="I253" i="1"/>
  <c r="I257" i="1"/>
  <c r="I261" i="1"/>
  <c r="I265" i="1"/>
  <c r="I269" i="1"/>
  <c r="I273" i="1"/>
  <c r="I277" i="1"/>
  <c r="I281" i="1"/>
  <c r="I285" i="1"/>
  <c r="I289" i="1"/>
  <c r="I293" i="1"/>
  <c r="I297" i="1"/>
  <c r="I301" i="1"/>
  <c r="I305" i="1"/>
  <c r="I309" i="1"/>
  <c r="I313" i="1"/>
  <c r="I317" i="1"/>
  <c r="I321" i="1"/>
  <c r="I325" i="1"/>
  <c r="I329" i="1"/>
  <c r="I333" i="1"/>
  <c r="I337" i="1"/>
  <c r="I341" i="1"/>
  <c r="I38" i="1"/>
  <c r="I42" i="1"/>
  <c r="I46" i="1"/>
  <c r="I50" i="1"/>
  <c r="I54" i="1"/>
  <c r="I58" i="1"/>
  <c r="I62" i="1"/>
  <c r="I66" i="1"/>
  <c r="I70" i="1"/>
  <c r="I74" i="1"/>
  <c r="I78" i="1"/>
  <c r="I82" i="1"/>
  <c r="I86" i="1"/>
  <c r="I90" i="1"/>
  <c r="I7" i="1"/>
  <c r="I11" i="1"/>
  <c r="I15" i="1"/>
  <c r="I19" i="1"/>
  <c r="I23" i="1"/>
  <c r="I27" i="1"/>
  <c r="I31" i="1"/>
  <c r="I94" i="1"/>
  <c r="I98" i="1"/>
  <c r="I102" i="1"/>
  <c r="I106" i="1"/>
  <c r="I110" i="1"/>
  <c r="I114" i="1"/>
  <c r="I118" i="1"/>
  <c r="I122" i="1"/>
  <c r="I126" i="1"/>
  <c r="I130" i="1"/>
  <c r="I134" i="1"/>
  <c r="I138" i="1"/>
  <c r="I142" i="1"/>
  <c r="I146" i="1"/>
  <c r="I150" i="1"/>
  <c r="I154" i="1"/>
  <c r="I158" i="1"/>
  <c r="I162" i="1"/>
  <c r="I166" i="1"/>
  <c r="I170" i="1"/>
  <c r="I174" i="1"/>
  <c r="I178" i="1"/>
  <c r="I182" i="1"/>
  <c r="I186" i="1"/>
  <c r="I190" i="1"/>
  <c r="I194" i="1"/>
  <c r="I198" i="1"/>
  <c r="I202" i="1"/>
  <c r="I206" i="1"/>
  <c r="I210" i="1"/>
  <c r="I35" i="1"/>
  <c r="I39" i="1"/>
  <c r="I43" i="1"/>
  <c r="I47" i="1"/>
  <c r="I51" i="1"/>
  <c r="I55" i="1"/>
  <c r="I59" i="1"/>
  <c r="I63" i="1"/>
  <c r="I67" i="1"/>
  <c r="I71" i="1"/>
  <c r="I75" i="1"/>
  <c r="I79" i="1"/>
  <c r="I83" i="1"/>
  <c r="I87" i="1"/>
  <c r="I91" i="1"/>
  <c r="I8" i="1"/>
  <c r="I12" i="1"/>
  <c r="I16" i="1"/>
  <c r="I20" i="1"/>
  <c r="I24" i="1"/>
  <c r="I28" i="1"/>
  <c r="I32" i="1"/>
  <c r="I95" i="1"/>
  <c r="I99" i="1"/>
  <c r="I103" i="1"/>
  <c r="I107" i="1"/>
  <c r="I111" i="1"/>
  <c r="I115" i="1"/>
  <c r="I119" i="1"/>
  <c r="I123" i="1"/>
  <c r="I127" i="1"/>
  <c r="I131" i="1"/>
  <c r="I135" i="1"/>
  <c r="I139" i="1"/>
  <c r="I143" i="1"/>
  <c r="I147" i="1"/>
  <c r="I151" i="1"/>
  <c r="I155" i="1"/>
  <c r="I159" i="1"/>
  <c r="I163" i="1"/>
  <c r="I167" i="1"/>
  <c r="I171" i="1"/>
  <c r="I175" i="1"/>
  <c r="I179" i="1"/>
  <c r="I183" i="1"/>
  <c r="I187" i="1"/>
  <c r="I191" i="1"/>
  <c r="I195" i="1"/>
  <c r="I199" i="1"/>
  <c r="I203" i="1"/>
  <c r="I207" i="1"/>
  <c r="I211" i="1"/>
  <c r="I215" i="1"/>
  <c r="I219" i="1"/>
  <c r="I223" i="1"/>
  <c r="I227" i="1"/>
  <c r="I231" i="1"/>
  <c r="I235" i="1"/>
  <c r="I239" i="1"/>
  <c r="I243" i="1"/>
  <c r="I247" i="1"/>
  <c r="I251" i="1"/>
  <c r="I255" i="1"/>
  <c r="I259" i="1"/>
  <c r="I263" i="1"/>
  <c r="I267" i="1"/>
  <c r="I271" i="1"/>
  <c r="I275" i="1"/>
  <c r="I279" i="1"/>
  <c r="I283" i="1"/>
  <c r="I287" i="1"/>
  <c r="I291" i="1"/>
  <c r="I295" i="1"/>
  <c r="I299" i="1"/>
  <c r="I303" i="1"/>
  <c r="I307" i="1"/>
  <c r="I311" i="1"/>
  <c r="I315" i="1"/>
  <c r="I319" i="1"/>
  <c r="I323" i="1"/>
  <c r="I327" i="1"/>
  <c r="I331" i="1"/>
  <c r="I335" i="1"/>
  <c r="I339" i="1"/>
  <c r="I343" i="1"/>
  <c r="I37" i="1"/>
  <c r="I41" i="1"/>
  <c r="I45" i="1"/>
  <c r="I49" i="1"/>
  <c r="I53" i="1"/>
  <c r="I57" i="1"/>
  <c r="I61" i="1"/>
  <c r="I65" i="1"/>
  <c r="I69" i="1"/>
  <c r="I73" i="1"/>
  <c r="I77" i="1"/>
  <c r="I81" i="1"/>
  <c r="I85" i="1"/>
  <c r="I89" i="1"/>
  <c r="I222" i="1"/>
  <c r="I232" i="1"/>
  <c r="I254" i="1"/>
  <c r="I264" i="1"/>
  <c r="I286" i="1"/>
  <c r="I296" i="1"/>
  <c r="I318" i="1"/>
  <c r="I328" i="1"/>
  <c r="I351" i="1"/>
  <c r="I355" i="1"/>
  <c r="I359" i="1"/>
  <c r="I363" i="1"/>
  <c r="G13" i="1"/>
  <c r="H13" i="1" s="1"/>
  <c r="G21" i="1"/>
  <c r="H21" i="1" s="1"/>
  <c r="G29" i="1"/>
  <c r="H29" i="1" s="1"/>
  <c r="G37" i="1"/>
  <c r="H37" i="1" s="1"/>
  <c r="G45" i="1"/>
  <c r="H45" i="1" s="1"/>
  <c r="G53" i="1"/>
  <c r="H53" i="1" s="1"/>
  <c r="G61" i="1"/>
  <c r="H61" i="1" s="1"/>
  <c r="G69" i="1"/>
  <c r="H69" i="1" s="1"/>
  <c r="G77" i="1"/>
  <c r="H77" i="1" s="1"/>
  <c r="G85" i="1"/>
  <c r="H85" i="1" s="1"/>
  <c r="G93" i="1"/>
  <c r="H93" i="1" s="1"/>
  <c r="I9" i="1"/>
  <c r="I25" i="1"/>
  <c r="I40" i="1"/>
  <c r="I56" i="1"/>
  <c r="I72" i="1"/>
  <c r="I88" i="1"/>
  <c r="I100" i="1"/>
  <c r="I116" i="1"/>
  <c r="I132" i="1"/>
  <c r="I148" i="1"/>
  <c r="I164" i="1"/>
  <c r="I180" i="1"/>
  <c r="I196" i="1"/>
  <c r="I212" i="1"/>
  <c r="I234" i="1"/>
  <c r="I244" i="1"/>
  <c r="I266" i="1"/>
  <c r="I276" i="1"/>
  <c r="I298" i="1"/>
  <c r="I308" i="1"/>
  <c r="I330" i="1"/>
  <c r="I340" i="1"/>
  <c r="I347" i="1"/>
  <c r="G10" i="1"/>
  <c r="H10" i="1" s="1"/>
  <c r="G18" i="1"/>
  <c r="H18" i="1" s="1"/>
  <c r="G26" i="1"/>
  <c r="H26" i="1" s="1"/>
  <c r="G34" i="1"/>
  <c r="H34" i="1" s="1"/>
  <c r="G42" i="1"/>
  <c r="H42" i="1" s="1"/>
  <c r="G50" i="1"/>
  <c r="H50" i="1" s="1"/>
  <c r="G58" i="1"/>
  <c r="H58" i="1" s="1"/>
  <c r="G66" i="1"/>
  <c r="H66" i="1" s="1"/>
  <c r="G74" i="1"/>
  <c r="H74" i="1" s="1"/>
  <c r="G82" i="1"/>
  <c r="H82" i="1" s="1"/>
  <c r="G90" i="1"/>
  <c r="H90" i="1" s="1"/>
  <c r="I214" i="1"/>
  <c r="I224" i="1"/>
  <c r="I246" i="1"/>
  <c r="I256" i="1"/>
  <c r="I278" i="1"/>
  <c r="I288" i="1"/>
  <c r="I310" i="1"/>
  <c r="I320" i="1"/>
  <c r="I342" i="1"/>
  <c r="I352" i="1"/>
  <c r="I356" i="1"/>
  <c r="I360" i="1"/>
  <c r="G15" i="1"/>
  <c r="H15" i="1" s="1"/>
  <c r="G23" i="1"/>
  <c r="H23" i="1" s="1"/>
  <c r="G31" i="1"/>
  <c r="H31" i="1" s="1"/>
  <c r="G39" i="1"/>
  <c r="H39" i="1" s="1"/>
  <c r="G47" i="1"/>
  <c r="H47" i="1" s="1"/>
  <c r="G55" i="1"/>
  <c r="H55" i="1" s="1"/>
  <c r="G63" i="1"/>
  <c r="H63" i="1" s="1"/>
  <c r="G71" i="1"/>
  <c r="H71" i="1" s="1"/>
  <c r="G79" i="1"/>
  <c r="H79" i="1" s="1"/>
  <c r="G87" i="1"/>
  <c r="H87" i="1" s="1"/>
  <c r="I13" i="1"/>
  <c r="I29" i="1"/>
  <c r="I44" i="1"/>
  <c r="I60" i="1"/>
  <c r="I76" i="1"/>
  <c r="I92" i="1"/>
  <c r="I104" i="1"/>
  <c r="I120" i="1"/>
  <c r="I136" i="1"/>
  <c r="I152" i="1"/>
  <c r="I168" i="1"/>
  <c r="I184" i="1"/>
  <c r="I200" i="1"/>
  <c r="I226" i="1"/>
  <c r="I236" i="1"/>
  <c r="I258" i="1"/>
  <c r="I268" i="1"/>
  <c r="I290" i="1"/>
  <c r="I300" i="1"/>
  <c r="I322" i="1"/>
  <c r="I332" i="1"/>
  <c r="I348" i="1"/>
  <c r="G12" i="1"/>
  <c r="H12" i="1" s="1"/>
  <c r="G20" i="1"/>
  <c r="H20" i="1" s="1"/>
  <c r="G28" i="1"/>
  <c r="H28" i="1" s="1"/>
  <c r="G36" i="1"/>
  <c r="H36" i="1" s="1"/>
  <c r="G44" i="1"/>
  <c r="H44" i="1" s="1"/>
  <c r="G52" i="1"/>
  <c r="H52" i="1" s="1"/>
  <c r="G60" i="1"/>
  <c r="H60" i="1" s="1"/>
  <c r="G68" i="1"/>
  <c r="H68" i="1" s="1"/>
  <c r="G76" i="1"/>
  <c r="H76" i="1" s="1"/>
  <c r="G84" i="1"/>
  <c r="H84" i="1" s="1"/>
  <c r="G92" i="1"/>
  <c r="H92" i="1" s="1"/>
  <c r="I216" i="1"/>
  <c r="I238" i="1"/>
  <c r="I248" i="1"/>
  <c r="I270" i="1"/>
  <c r="I280" i="1"/>
  <c r="I302" i="1"/>
  <c r="I312" i="1"/>
  <c r="I334" i="1"/>
  <c r="I344" i="1"/>
  <c r="I349" i="1"/>
  <c r="I353" i="1"/>
  <c r="I357" i="1"/>
  <c r="I361" i="1"/>
  <c r="G9" i="1"/>
  <c r="H9" i="1" s="1"/>
  <c r="G17" i="1"/>
  <c r="H17" i="1" s="1"/>
  <c r="G25" i="1"/>
  <c r="H25" i="1" s="1"/>
  <c r="G33" i="1"/>
  <c r="H33" i="1" s="1"/>
  <c r="G41" i="1"/>
  <c r="H41" i="1" s="1"/>
  <c r="G49" i="1"/>
  <c r="H49" i="1" s="1"/>
  <c r="G57" i="1"/>
  <c r="H57" i="1" s="1"/>
  <c r="G65" i="1"/>
  <c r="H65" i="1" s="1"/>
  <c r="G73" i="1"/>
  <c r="H73" i="1" s="1"/>
  <c r="G81" i="1"/>
  <c r="H81" i="1" s="1"/>
  <c r="G89" i="1"/>
  <c r="H89" i="1" s="1"/>
  <c r="I17" i="1"/>
  <c r="I52" i="1"/>
  <c r="I140" i="1"/>
  <c r="I176" i="1"/>
  <c r="I250" i="1"/>
  <c r="I274" i="1"/>
  <c r="I304" i="1"/>
  <c r="I362" i="1"/>
  <c r="G19" i="1"/>
  <c r="H19" i="1" s="1"/>
  <c r="G40" i="1"/>
  <c r="H40" i="1" s="1"/>
  <c r="G62" i="1"/>
  <c r="H62" i="1" s="1"/>
  <c r="G83" i="1"/>
  <c r="H83" i="1" s="1"/>
  <c r="G104" i="1"/>
  <c r="H104" i="1" s="1"/>
  <c r="G112" i="1"/>
  <c r="H112" i="1" s="1"/>
  <c r="G120" i="1"/>
  <c r="H120" i="1" s="1"/>
  <c r="G128" i="1"/>
  <c r="H128" i="1" s="1"/>
  <c r="G136" i="1"/>
  <c r="H136" i="1" s="1"/>
  <c r="G144" i="1"/>
  <c r="H144" i="1" s="1"/>
  <c r="G152" i="1"/>
  <c r="H152" i="1" s="1"/>
  <c r="G160" i="1"/>
  <c r="H160" i="1" s="1"/>
  <c r="G168" i="1"/>
  <c r="H168" i="1" s="1"/>
  <c r="G176" i="1"/>
  <c r="H176" i="1" s="1"/>
  <c r="G184" i="1"/>
  <c r="H184" i="1" s="1"/>
  <c r="G192" i="1"/>
  <c r="H192" i="1" s="1"/>
  <c r="G200" i="1"/>
  <c r="H200" i="1" s="1"/>
  <c r="G208" i="1"/>
  <c r="H208" i="1" s="1"/>
  <c r="G216" i="1"/>
  <c r="H216" i="1" s="1"/>
  <c r="G224" i="1"/>
  <c r="H224" i="1" s="1"/>
  <c r="G232" i="1"/>
  <c r="H232" i="1" s="1"/>
  <c r="G240" i="1"/>
  <c r="H240" i="1" s="1"/>
  <c r="G248" i="1"/>
  <c r="H248" i="1" s="1"/>
  <c r="G256" i="1"/>
  <c r="H256" i="1" s="1"/>
  <c r="G264" i="1"/>
  <c r="H264" i="1" s="1"/>
  <c r="G272" i="1"/>
  <c r="H272" i="1" s="1"/>
  <c r="G280" i="1"/>
  <c r="H280" i="1" s="1"/>
  <c r="G288" i="1"/>
  <c r="H288" i="1" s="1"/>
  <c r="G296" i="1"/>
  <c r="H296" i="1" s="1"/>
  <c r="G304" i="1"/>
  <c r="H304" i="1" s="1"/>
  <c r="G312" i="1"/>
  <c r="H312" i="1" s="1"/>
  <c r="I64" i="1"/>
  <c r="I96" i="1"/>
  <c r="I188" i="1"/>
  <c r="I220" i="1"/>
  <c r="I282" i="1"/>
  <c r="I306" i="1"/>
  <c r="I336" i="1"/>
  <c r="G11" i="1"/>
  <c r="H11" i="1" s="1"/>
  <c r="G32" i="1"/>
  <c r="H32" i="1" s="1"/>
  <c r="G54" i="1"/>
  <c r="H54" i="1" s="1"/>
  <c r="G75" i="1"/>
  <c r="H75" i="1" s="1"/>
  <c r="G101" i="1"/>
  <c r="H101" i="1" s="1"/>
  <c r="G109" i="1"/>
  <c r="H109" i="1" s="1"/>
  <c r="G117" i="1"/>
  <c r="H117" i="1" s="1"/>
  <c r="G125" i="1"/>
  <c r="H125" i="1" s="1"/>
  <c r="G133" i="1"/>
  <c r="H133" i="1" s="1"/>
  <c r="G141" i="1"/>
  <c r="H141" i="1" s="1"/>
  <c r="G149" i="1"/>
  <c r="H149" i="1" s="1"/>
  <c r="G157" i="1"/>
  <c r="H157" i="1" s="1"/>
  <c r="G165" i="1"/>
  <c r="H165" i="1" s="1"/>
  <c r="G173" i="1"/>
  <c r="H173" i="1" s="1"/>
  <c r="G181" i="1"/>
  <c r="H181" i="1" s="1"/>
  <c r="G189" i="1"/>
  <c r="H189" i="1" s="1"/>
  <c r="G197" i="1"/>
  <c r="H197" i="1" s="1"/>
  <c r="G205" i="1"/>
  <c r="H205" i="1" s="1"/>
  <c r="G213" i="1"/>
  <c r="H213" i="1" s="1"/>
  <c r="G221" i="1"/>
  <c r="H221" i="1" s="1"/>
  <c r="G229" i="1"/>
  <c r="H229" i="1" s="1"/>
  <c r="G237" i="1"/>
  <c r="H237" i="1" s="1"/>
  <c r="G245" i="1"/>
  <c r="H245" i="1" s="1"/>
  <c r="G253" i="1"/>
  <c r="H253" i="1" s="1"/>
  <c r="G261" i="1"/>
  <c r="H261" i="1" s="1"/>
  <c r="G269" i="1"/>
  <c r="H269" i="1" s="1"/>
  <c r="G277" i="1"/>
  <c r="H277" i="1" s="1"/>
  <c r="G285" i="1"/>
  <c r="H285" i="1" s="1"/>
  <c r="G293" i="1"/>
  <c r="H293" i="1" s="1"/>
  <c r="G301" i="1"/>
  <c r="H301" i="1" s="1"/>
  <c r="G309" i="1"/>
  <c r="H309" i="1" s="1"/>
  <c r="I21" i="1"/>
  <c r="I108" i="1"/>
  <c r="I144" i="1"/>
  <c r="I228" i="1"/>
  <c r="I252" i="1"/>
  <c r="I314" i="1"/>
  <c r="I338" i="1"/>
  <c r="I354" i="1"/>
  <c r="G24" i="1"/>
  <c r="H24" i="1" s="1"/>
  <c r="G46" i="1"/>
  <c r="H46" i="1" s="1"/>
  <c r="G67" i="1"/>
  <c r="H67" i="1" s="1"/>
  <c r="G88" i="1"/>
  <c r="H88" i="1" s="1"/>
  <c r="G96" i="1"/>
  <c r="H96" i="1" s="1"/>
  <c r="G98" i="1"/>
  <c r="H98" i="1" s="1"/>
  <c r="G106" i="1"/>
  <c r="H106" i="1" s="1"/>
  <c r="G114" i="1"/>
  <c r="H114" i="1" s="1"/>
  <c r="G122" i="1"/>
  <c r="H122" i="1" s="1"/>
  <c r="G130" i="1"/>
  <c r="H130" i="1" s="1"/>
  <c r="G138" i="1"/>
  <c r="H138" i="1" s="1"/>
  <c r="G146" i="1"/>
  <c r="H146" i="1" s="1"/>
  <c r="G154" i="1"/>
  <c r="H154" i="1" s="1"/>
  <c r="G162" i="1"/>
  <c r="H162" i="1" s="1"/>
  <c r="G170" i="1"/>
  <c r="H170" i="1" s="1"/>
  <c r="G178" i="1"/>
  <c r="H178" i="1" s="1"/>
  <c r="G186" i="1"/>
  <c r="H186" i="1" s="1"/>
  <c r="G194" i="1"/>
  <c r="H194" i="1" s="1"/>
  <c r="G202" i="1"/>
  <c r="H202" i="1" s="1"/>
  <c r="G210" i="1"/>
  <c r="H210" i="1" s="1"/>
  <c r="G218" i="1"/>
  <c r="H218" i="1" s="1"/>
  <c r="G226" i="1"/>
  <c r="H226" i="1" s="1"/>
  <c r="G234" i="1"/>
  <c r="H234" i="1" s="1"/>
  <c r="G242" i="1"/>
  <c r="H242" i="1" s="1"/>
  <c r="G250" i="1"/>
  <c r="H250" i="1" s="1"/>
  <c r="G258" i="1"/>
  <c r="H258" i="1" s="1"/>
  <c r="G266" i="1"/>
  <c r="H266" i="1" s="1"/>
  <c r="G274" i="1"/>
  <c r="H274" i="1" s="1"/>
  <c r="G282" i="1"/>
  <c r="H282" i="1" s="1"/>
  <c r="G290" i="1"/>
  <c r="H290" i="1" s="1"/>
  <c r="G298" i="1"/>
  <c r="H298" i="1" s="1"/>
  <c r="G306" i="1"/>
  <c r="H306" i="1" s="1"/>
  <c r="G314" i="1"/>
  <c r="H314" i="1" s="1"/>
  <c r="I68" i="1"/>
  <c r="I156" i="1"/>
  <c r="I192" i="1"/>
  <c r="I230" i="1"/>
  <c r="I260" i="1"/>
  <c r="I284" i="1"/>
  <c r="I345" i="1"/>
  <c r="G16" i="1"/>
  <c r="H16" i="1" s="1"/>
  <c r="G38" i="1"/>
  <c r="H38" i="1" s="1"/>
  <c r="G59" i="1"/>
  <c r="H59" i="1" s="1"/>
  <c r="G80" i="1"/>
  <c r="H80" i="1" s="1"/>
  <c r="G103" i="1"/>
  <c r="H103" i="1" s="1"/>
  <c r="G111" i="1"/>
  <c r="H111" i="1" s="1"/>
  <c r="G119" i="1"/>
  <c r="H119" i="1" s="1"/>
  <c r="G127" i="1"/>
  <c r="H127" i="1" s="1"/>
  <c r="G135" i="1"/>
  <c r="H135" i="1" s="1"/>
  <c r="G143" i="1"/>
  <c r="H143" i="1" s="1"/>
  <c r="G151" i="1"/>
  <c r="H151" i="1" s="1"/>
  <c r="G159" i="1"/>
  <c r="H159" i="1" s="1"/>
  <c r="G167" i="1"/>
  <c r="H167" i="1" s="1"/>
  <c r="G175" i="1"/>
  <c r="H175" i="1" s="1"/>
  <c r="G183" i="1"/>
  <c r="H183" i="1" s="1"/>
  <c r="G191" i="1"/>
  <c r="H191" i="1" s="1"/>
  <c r="G199" i="1"/>
  <c r="H199" i="1" s="1"/>
  <c r="G207" i="1"/>
  <c r="H207" i="1" s="1"/>
  <c r="G215" i="1"/>
  <c r="H215" i="1" s="1"/>
  <c r="G223" i="1"/>
  <c r="H223" i="1" s="1"/>
  <c r="G231" i="1"/>
  <c r="H231" i="1" s="1"/>
  <c r="G239" i="1"/>
  <c r="H239" i="1" s="1"/>
  <c r="G247" i="1"/>
  <c r="H247" i="1" s="1"/>
  <c r="G255" i="1"/>
  <c r="H255" i="1" s="1"/>
  <c r="G263" i="1"/>
  <c r="H263" i="1" s="1"/>
  <c r="G271" i="1"/>
  <c r="H271" i="1" s="1"/>
  <c r="G279" i="1"/>
  <c r="H279" i="1" s="1"/>
  <c r="G287" i="1"/>
  <c r="H287" i="1" s="1"/>
  <c r="G295" i="1"/>
  <c r="H295" i="1" s="1"/>
  <c r="G303" i="1"/>
  <c r="H303" i="1" s="1"/>
  <c r="G311" i="1"/>
  <c r="H311" i="1" s="1"/>
  <c r="I80" i="1"/>
  <c r="I112" i="1"/>
  <c r="I204" i="1"/>
  <c r="I262" i="1"/>
  <c r="I292" i="1"/>
  <c r="I316" i="1"/>
  <c r="G8" i="1"/>
  <c r="H8" i="1" s="1"/>
  <c r="G30" i="1"/>
  <c r="H30" i="1" s="1"/>
  <c r="G51" i="1"/>
  <c r="H51" i="1" s="1"/>
  <c r="G72" i="1"/>
  <c r="H72" i="1" s="1"/>
  <c r="G94" i="1"/>
  <c r="H94" i="1" s="1"/>
  <c r="G100" i="1"/>
  <c r="H100" i="1" s="1"/>
  <c r="G108" i="1"/>
  <c r="H108" i="1" s="1"/>
  <c r="G116" i="1"/>
  <c r="H116" i="1" s="1"/>
  <c r="G124" i="1"/>
  <c r="H124" i="1" s="1"/>
  <c r="G132" i="1"/>
  <c r="H132" i="1" s="1"/>
  <c r="G140" i="1"/>
  <c r="H140" i="1" s="1"/>
  <c r="G148" i="1"/>
  <c r="H148" i="1" s="1"/>
  <c r="G156" i="1"/>
  <c r="H156" i="1" s="1"/>
  <c r="G164" i="1"/>
  <c r="H164" i="1" s="1"/>
  <c r="G172" i="1"/>
  <c r="H172" i="1" s="1"/>
  <c r="G180" i="1"/>
  <c r="H180" i="1" s="1"/>
  <c r="G188" i="1"/>
  <c r="H188" i="1" s="1"/>
  <c r="G196" i="1"/>
  <c r="H196" i="1" s="1"/>
  <c r="G204" i="1"/>
  <c r="H204" i="1" s="1"/>
  <c r="G212" i="1"/>
  <c r="H212" i="1" s="1"/>
  <c r="G220" i="1"/>
  <c r="H220" i="1" s="1"/>
  <c r="G228" i="1"/>
  <c r="H228" i="1" s="1"/>
  <c r="G236" i="1"/>
  <c r="H236" i="1" s="1"/>
  <c r="G244" i="1"/>
  <c r="H244" i="1" s="1"/>
  <c r="G252" i="1"/>
  <c r="H252" i="1" s="1"/>
  <c r="G260" i="1"/>
  <c r="H260" i="1" s="1"/>
  <c r="G268" i="1"/>
  <c r="H268" i="1" s="1"/>
  <c r="G276" i="1"/>
  <c r="H276" i="1" s="1"/>
  <c r="G284" i="1"/>
  <c r="H284" i="1" s="1"/>
  <c r="G292" i="1"/>
  <c r="H292" i="1" s="1"/>
  <c r="G300" i="1"/>
  <c r="H300" i="1" s="1"/>
  <c r="G308" i="1"/>
  <c r="H308" i="1" s="1"/>
  <c r="G316" i="1"/>
  <c r="H316" i="1" s="1"/>
  <c r="I128" i="1"/>
  <c r="I218" i="1"/>
  <c r="I242" i="1"/>
  <c r="I272" i="1"/>
  <c r="I350" i="1"/>
  <c r="G27" i="1"/>
  <c r="H27" i="1" s="1"/>
  <c r="G48" i="1"/>
  <c r="H48" i="1" s="1"/>
  <c r="G70" i="1"/>
  <c r="H70" i="1" s="1"/>
  <c r="I160" i="1"/>
  <c r="I294" i="1"/>
  <c r="G43" i="1"/>
  <c r="H43" i="1" s="1"/>
  <c r="G110" i="1"/>
  <c r="H110" i="1" s="1"/>
  <c r="G131" i="1"/>
  <c r="H131" i="1" s="1"/>
  <c r="G153" i="1"/>
  <c r="H153" i="1" s="1"/>
  <c r="G174" i="1"/>
  <c r="H174" i="1" s="1"/>
  <c r="G195" i="1"/>
  <c r="H195" i="1" s="1"/>
  <c r="G217" i="1"/>
  <c r="H217" i="1" s="1"/>
  <c r="G238" i="1"/>
  <c r="H238" i="1" s="1"/>
  <c r="G259" i="1"/>
  <c r="H259" i="1" s="1"/>
  <c r="G281" i="1"/>
  <c r="H281" i="1" s="1"/>
  <c r="G302" i="1"/>
  <c r="H302" i="1" s="1"/>
  <c r="G319" i="1"/>
  <c r="H319" i="1" s="1"/>
  <c r="G327" i="1"/>
  <c r="H327" i="1" s="1"/>
  <c r="G335" i="1"/>
  <c r="H335" i="1" s="1"/>
  <c r="G343" i="1"/>
  <c r="H343" i="1" s="1"/>
  <c r="G351" i="1"/>
  <c r="H351" i="1" s="1"/>
  <c r="G359" i="1"/>
  <c r="H359" i="1" s="1"/>
  <c r="I36" i="1"/>
  <c r="I172" i="1"/>
  <c r="G78" i="1"/>
  <c r="H78" i="1" s="1"/>
  <c r="G102" i="1"/>
  <c r="H102" i="1" s="1"/>
  <c r="G123" i="1"/>
  <c r="H123" i="1" s="1"/>
  <c r="G145" i="1"/>
  <c r="H145" i="1" s="1"/>
  <c r="G166" i="1"/>
  <c r="H166" i="1" s="1"/>
  <c r="G187" i="1"/>
  <c r="H187" i="1" s="1"/>
  <c r="G209" i="1"/>
  <c r="H209" i="1" s="1"/>
  <c r="G230" i="1"/>
  <c r="H230" i="1" s="1"/>
  <c r="G251" i="1"/>
  <c r="H251" i="1" s="1"/>
  <c r="G273" i="1"/>
  <c r="H273" i="1" s="1"/>
  <c r="G294" i="1"/>
  <c r="H294" i="1" s="1"/>
  <c r="G315" i="1"/>
  <c r="H315" i="1" s="1"/>
  <c r="G324" i="1"/>
  <c r="H324" i="1" s="1"/>
  <c r="G332" i="1"/>
  <c r="H332" i="1" s="1"/>
  <c r="G340" i="1"/>
  <c r="H340" i="1" s="1"/>
  <c r="G348" i="1"/>
  <c r="H348" i="1" s="1"/>
  <c r="G356" i="1"/>
  <c r="H356" i="1" s="1"/>
  <c r="I48" i="1"/>
  <c r="I324" i="1"/>
  <c r="G64" i="1"/>
  <c r="H64" i="1" s="1"/>
  <c r="G115" i="1"/>
  <c r="H115" i="1" s="1"/>
  <c r="G137" i="1"/>
  <c r="H137" i="1" s="1"/>
  <c r="G158" i="1"/>
  <c r="H158" i="1" s="1"/>
  <c r="G179" i="1"/>
  <c r="H179" i="1" s="1"/>
  <c r="G201" i="1"/>
  <c r="H201" i="1" s="1"/>
  <c r="G222" i="1"/>
  <c r="H222" i="1" s="1"/>
  <c r="G243" i="1"/>
  <c r="H243" i="1" s="1"/>
  <c r="G265" i="1"/>
  <c r="H265" i="1" s="1"/>
  <c r="G286" i="1"/>
  <c r="H286" i="1" s="1"/>
  <c r="G307" i="1"/>
  <c r="H307" i="1" s="1"/>
  <c r="G321" i="1"/>
  <c r="H321" i="1" s="1"/>
  <c r="G329" i="1"/>
  <c r="H329" i="1" s="1"/>
  <c r="G337" i="1"/>
  <c r="H337" i="1" s="1"/>
  <c r="G345" i="1"/>
  <c r="H345" i="1" s="1"/>
  <c r="G353" i="1"/>
  <c r="H353" i="1" s="1"/>
  <c r="G361" i="1"/>
  <c r="H361" i="1" s="1"/>
  <c r="I208" i="1"/>
  <c r="I326" i="1"/>
  <c r="G14" i="1"/>
  <c r="H14" i="1" s="1"/>
  <c r="G91" i="1"/>
  <c r="H91" i="1" s="1"/>
  <c r="G107" i="1"/>
  <c r="H107" i="1" s="1"/>
  <c r="G129" i="1"/>
  <c r="H129" i="1" s="1"/>
  <c r="G150" i="1"/>
  <c r="H150" i="1" s="1"/>
  <c r="G171" i="1"/>
  <c r="H171" i="1" s="1"/>
  <c r="G193" i="1"/>
  <c r="H193" i="1" s="1"/>
  <c r="G214" i="1"/>
  <c r="H214" i="1" s="1"/>
  <c r="G235" i="1"/>
  <c r="H235" i="1" s="1"/>
  <c r="G257" i="1"/>
  <c r="H257" i="1" s="1"/>
  <c r="G278" i="1"/>
  <c r="H278" i="1" s="1"/>
  <c r="G299" i="1"/>
  <c r="H299" i="1" s="1"/>
  <c r="G318" i="1"/>
  <c r="H318" i="1" s="1"/>
  <c r="G326" i="1"/>
  <c r="H326" i="1" s="1"/>
  <c r="G334" i="1"/>
  <c r="H334" i="1" s="1"/>
  <c r="G342" i="1"/>
  <c r="H342" i="1" s="1"/>
  <c r="G350" i="1"/>
  <c r="H350" i="1" s="1"/>
  <c r="G358" i="1"/>
  <c r="H358" i="1" s="1"/>
  <c r="I84" i="1"/>
  <c r="I346" i="1"/>
  <c r="G99" i="1"/>
  <c r="H99" i="1" s="1"/>
  <c r="G121" i="1"/>
  <c r="H121" i="1" s="1"/>
  <c r="G142" i="1"/>
  <c r="H142" i="1" s="1"/>
  <c r="G163" i="1"/>
  <c r="H163" i="1" s="1"/>
  <c r="G185" i="1"/>
  <c r="H185" i="1" s="1"/>
  <c r="G206" i="1"/>
  <c r="H206" i="1" s="1"/>
  <c r="G227" i="1"/>
  <c r="H227" i="1" s="1"/>
  <c r="G249" i="1"/>
  <c r="H249" i="1" s="1"/>
  <c r="G270" i="1"/>
  <c r="H270" i="1" s="1"/>
  <c r="G291" i="1"/>
  <c r="H291" i="1" s="1"/>
  <c r="G313" i="1"/>
  <c r="H313" i="1" s="1"/>
  <c r="G323" i="1"/>
  <c r="H323" i="1" s="1"/>
  <c r="G331" i="1"/>
  <c r="H331" i="1" s="1"/>
  <c r="G339" i="1"/>
  <c r="H339" i="1" s="1"/>
  <c r="G347" i="1"/>
  <c r="H347" i="1" s="1"/>
  <c r="G355" i="1"/>
  <c r="H355" i="1" s="1"/>
  <c r="G363" i="1"/>
  <c r="H363" i="1" s="1"/>
  <c r="G56" i="1"/>
  <c r="H56" i="1" s="1"/>
  <c r="G97" i="1"/>
  <c r="H97" i="1" s="1"/>
  <c r="G118" i="1"/>
  <c r="H118" i="1" s="1"/>
  <c r="G139" i="1"/>
  <c r="H139" i="1" s="1"/>
  <c r="G161" i="1"/>
  <c r="H161" i="1" s="1"/>
  <c r="G182" i="1"/>
  <c r="H182" i="1" s="1"/>
  <c r="G203" i="1"/>
  <c r="H203" i="1" s="1"/>
  <c r="G225" i="1"/>
  <c r="H225" i="1" s="1"/>
  <c r="G246" i="1"/>
  <c r="H246" i="1" s="1"/>
  <c r="G267" i="1"/>
  <c r="H267" i="1" s="1"/>
  <c r="G289" i="1"/>
  <c r="H289" i="1" s="1"/>
  <c r="G310" i="1"/>
  <c r="H310" i="1" s="1"/>
  <c r="G322" i="1"/>
  <c r="H322" i="1" s="1"/>
  <c r="G330" i="1"/>
  <c r="H330" i="1" s="1"/>
  <c r="G338" i="1"/>
  <c r="H338" i="1" s="1"/>
  <c r="G346" i="1"/>
  <c r="H346" i="1" s="1"/>
  <c r="G354" i="1"/>
  <c r="H354" i="1" s="1"/>
  <c r="G344" i="1"/>
  <c r="H344" i="1" s="1"/>
  <c r="G305" i="1"/>
  <c r="H305" i="1" s="1"/>
  <c r="G219" i="1"/>
  <c r="H219" i="1" s="1"/>
  <c r="G134" i="1"/>
  <c r="H134" i="1" s="1"/>
  <c r="I240" i="1"/>
  <c r="G349" i="1"/>
  <c r="H349" i="1" s="1"/>
  <c r="G317" i="1"/>
  <c r="H317" i="1" s="1"/>
  <c r="G233" i="1"/>
  <c r="H233" i="1" s="1"/>
  <c r="G147" i="1"/>
  <c r="H147" i="1" s="1"/>
  <c r="G95" i="1"/>
  <c r="H95" i="1" s="1"/>
  <c r="I124" i="1"/>
  <c r="G360" i="1"/>
  <c r="H360" i="1" s="1"/>
  <c r="G336" i="1"/>
  <c r="H336" i="1" s="1"/>
  <c r="G283" i="1"/>
  <c r="H283" i="1" s="1"/>
  <c r="G198" i="1"/>
  <c r="H198" i="1" s="1"/>
  <c r="G113" i="1"/>
  <c r="H113" i="1" s="1"/>
  <c r="G35" i="1"/>
  <c r="H35" i="1" s="1"/>
  <c r="G341" i="1"/>
  <c r="H341" i="1" s="1"/>
  <c r="G297" i="1"/>
  <c r="H297" i="1" s="1"/>
  <c r="G211" i="1"/>
  <c r="H211" i="1" s="1"/>
  <c r="G126" i="1"/>
  <c r="H126" i="1" s="1"/>
  <c r="G86" i="1"/>
  <c r="H86" i="1" s="1"/>
  <c r="G22" i="1"/>
  <c r="H22" i="1" s="1"/>
  <c r="J262" i="1" l="1"/>
  <c r="J156" i="1"/>
  <c r="J9" i="1"/>
  <c r="J207" i="1"/>
  <c r="J124" i="1"/>
  <c r="J36" i="1"/>
  <c r="J272" i="1"/>
  <c r="J204" i="1"/>
  <c r="J68" i="1"/>
  <c r="J108" i="1"/>
  <c r="J304" i="1"/>
  <c r="J312" i="1"/>
  <c r="J258" i="1"/>
  <c r="J120" i="1"/>
  <c r="J288" i="1"/>
  <c r="J244" i="1"/>
  <c r="J116" i="1"/>
  <c r="J318" i="1"/>
  <c r="J85" i="1"/>
  <c r="J53" i="1"/>
  <c r="J331" i="1"/>
  <c r="J299" i="1"/>
  <c r="J267" i="1"/>
  <c r="J235" i="1"/>
  <c r="J203" i="1"/>
  <c r="J171" i="1"/>
  <c r="J139" i="1"/>
  <c r="J107" i="1"/>
  <c r="J16" i="1"/>
  <c r="J71" i="1"/>
  <c r="J39" i="1"/>
  <c r="J186" i="1"/>
  <c r="J154" i="1"/>
  <c r="J122" i="1"/>
  <c r="J31" i="1"/>
  <c r="J86" i="1"/>
  <c r="J54" i="1"/>
  <c r="J329" i="1"/>
  <c r="J297" i="1"/>
  <c r="J265" i="1"/>
  <c r="J233" i="1"/>
  <c r="J201" i="1"/>
  <c r="J169" i="1"/>
  <c r="J137" i="1"/>
  <c r="J105" i="1"/>
  <c r="J18" i="1"/>
  <c r="J350" i="1"/>
  <c r="J64" i="1"/>
  <c r="J89" i="1"/>
  <c r="J75" i="1"/>
  <c r="J326" i="1"/>
  <c r="J242" i="1"/>
  <c r="J112" i="1"/>
  <c r="J21" i="1"/>
  <c r="J336" i="1"/>
  <c r="J274" i="1"/>
  <c r="J302" i="1"/>
  <c r="J236" i="1"/>
  <c r="J104" i="1"/>
  <c r="J278" i="1"/>
  <c r="J347" i="1"/>
  <c r="J234" i="1"/>
  <c r="J100" i="1"/>
  <c r="J296" i="1"/>
  <c r="J81" i="1"/>
  <c r="J49" i="1"/>
  <c r="J327" i="1"/>
  <c r="J295" i="1"/>
  <c r="J263" i="1"/>
  <c r="J231" i="1"/>
  <c r="J199" i="1"/>
  <c r="J167" i="1"/>
  <c r="J135" i="1"/>
  <c r="J103" i="1"/>
  <c r="J12" i="1"/>
  <c r="J67" i="1"/>
  <c r="J35" i="1"/>
  <c r="J182" i="1"/>
  <c r="J150" i="1"/>
  <c r="J118" i="1"/>
  <c r="J27" i="1"/>
  <c r="J82" i="1"/>
  <c r="J50" i="1"/>
  <c r="J325" i="1"/>
  <c r="J293" i="1"/>
  <c r="J261" i="1"/>
  <c r="J229" i="1"/>
  <c r="J197" i="1"/>
  <c r="J165" i="1"/>
  <c r="J133" i="1"/>
  <c r="J101" i="1"/>
  <c r="J14" i="1"/>
  <c r="J362" i="1"/>
  <c r="J13" i="1"/>
  <c r="J132" i="1"/>
  <c r="J303" i="1"/>
  <c r="J175" i="1"/>
  <c r="J43" i="1"/>
  <c r="J126" i="1"/>
  <c r="J94" i="1"/>
  <c r="J58" i="1"/>
  <c r="J301" i="1"/>
  <c r="J237" i="1"/>
  <c r="J109" i="1"/>
  <c r="J208" i="1"/>
  <c r="J294" i="1"/>
  <c r="J218" i="1"/>
  <c r="J80" i="1"/>
  <c r="J345" i="1"/>
  <c r="J354" i="1"/>
  <c r="J306" i="1"/>
  <c r="J250" i="1"/>
  <c r="J361" i="1"/>
  <c r="J280" i="1"/>
  <c r="J348" i="1"/>
  <c r="J226" i="1"/>
  <c r="J92" i="1"/>
  <c r="J360" i="1"/>
  <c r="J256" i="1"/>
  <c r="J340" i="1"/>
  <c r="J212" i="1"/>
  <c r="J88" i="1"/>
  <c r="J286" i="1"/>
  <c r="J77" i="1"/>
  <c r="J45" i="1"/>
  <c r="J323" i="1"/>
  <c r="J291" i="1"/>
  <c r="J259" i="1"/>
  <c r="J227" i="1"/>
  <c r="J195" i="1"/>
  <c r="J163" i="1"/>
  <c r="J131" i="1"/>
  <c r="J99" i="1"/>
  <c r="J8" i="1"/>
  <c r="J63" i="1"/>
  <c r="J210" i="1"/>
  <c r="J178" i="1"/>
  <c r="J146" i="1"/>
  <c r="J114" i="1"/>
  <c r="J23" i="1"/>
  <c r="J78" i="1"/>
  <c r="J46" i="1"/>
  <c r="J321" i="1"/>
  <c r="J289" i="1"/>
  <c r="J257" i="1"/>
  <c r="J225" i="1"/>
  <c r="J193" i="1"/>
  <c r="J161" i="1"/>
  <c r="J129" i="1"/>
  <c r="J97" i="1"/>
  <c r="J10" i="1"/>
  <c r="J144" i="1"/>
  <c r="J334" i="1"/>
  <c r="J310" i="1"/>
  <c r="J328" i="1"/>
  <c r="J143" i="1"/>
  <c r="J141" i="1"/>
  <c r="J160" i="1"/>
  <c r="J128" i="1"/>
  <c r="J284" i="1"/>
  <c r="J338" i="1"/>
  <c r="J282" i="1"/>
  <c r="J176" i="1"/>
  <c r="J357" i="1"/>
  <c r="J270" i="1"/>
  <c r="J332" i="1"/>
  <c r="J200" i="1"/>
  <c r="J76" i="1"/>
  <c r="J356" i="1"/>
  <c r="J246" i="1"/>
  <c r="J330" i="1"/>
  <c r="J196" i="1"/>
  <c r="J72" i="1"/>
  <c r="J363" i="1"/>
  <c r="J264" i="1"/>
  <c r="J73" i="1"/>
  <c r="J41" i="1"/>
  <c r="J319" i="1"/>
  <c r="J287" i="1"/>
  <c r="J255" i="1"/>
  <c r="J223" i="1"/>
  <c r="J191" i="1"/>
  <c r="J159" i="1"/>
  <c r="J127" i="1"/>
  <c r="J95" i="1"/>
  <c r="J91" i="1"/>
  <c r="J59" i="1"/>
  <c r="J206" i="1"/>
  <c r="J174" i="1"/>
  <c r="J142" i="1"/>
  <c r="J110" i="1"/>
  <c r="J19" i="1"/>
  <c r="J74" i="1"/>
  <c r="J42" i="1"/>
  <c r="J317" i="1"/>
  <c r="J285" i="1"/>
  <c r="J253" i="1"/>
  <c r="J221" i="1"/>
  <c r="J189" i="1"/>
  <c r="J157" i="1"/>
  <c r="J125" i="1"/>
  <c r="J93" i="1"/>
  <c r="H365" i="1"/>
  <c r="J33" i="1"/>
  <c r="J335" i="1"/>
  <c r="J111" i="1"/>
  <c r="J22" i="1"/>
  <c r="J324" i="1"/>
  <c r="J260" i="1"/>
  <c r="J314" i="1"/>
  <c r="J220" i="1"/>
  <c r="J140" i="1"/>
  <c r="J353" i="1"/>
  <c r="J248" i="1"/>
  <c r="J322" i="1"/>
  <c r="J184" i="1"/>
  <c r="J60" i="1"/>
  <c r="J352" i="1"/>
  <c r="J224" i="1"/>
  <c r="J308" i="1"/>
  <c r="J180" i="1"/>
  <c r="J56" i="1"/>
  <c r="J359" i="1"/>
  <c r="J254" i="1"/>
  <c r="J69" i="1"/>
  <c r="J37" i="1"/>
  <c r="J315" i="1"/>
  <c r="J283" i="1"/>
  <c r="J251" i="1"/>
  <c r="J219" i="1"/>
  <c r="J187" i="1"/>
  <c r="J155" i="1"/>
  <c r="J123" i="1"/>
  <c r="J32" i="1"/>
  <c r="J87" i="1"/>
  <c r="J55" i="1"/>
  <c r="J202" i="1"/>
  <c r="J170" i="1"/>
  <c r="J138" i="1"/>
  <c r="J106" i="1"/>
  <c r="J15" i="1"/>
  <c r="J70" i="1"/>
  <c r="J38" i="1"/>
  <c r="J313" i="1"/>
  <c r="J281" i="1"/>
  <c r="J249" i="1"/>
  <c r="J217" i="1"/>
  <c r="J185" i="1"/>
  <c r="J153" i="1"/>
  <c r="J121" i="1"/>
  <c r="J34" i="1"/>
  <c r="J172" i="1"/>
  <c r="J136" i="1"/>
  <c r="J266" i="1"/>
  <c r="J57" i="1"/>
  <c r="J271" i="1"/>
  <c r="J20" i="1"/>
  <c r="J190" i="1"/>
  <c r="J158" i="1"/>
  <c r="J90" i="1"/>
  <c r="J333" i="1"/>
  <c r="J269" i="1"/>
  <c r="J173" i="1"/>
  <c r="J346" i="1"/>
  <c r="J48" i="1"/>
  <c r="J316" i="1"/>
  <c r="J230" i="1"/>
  <c r="J252" i="1"/>
  <c r="J188" i="1"/>
  <c r="J52" i="1"/>
  <c r="J349" i="1"/>
  <c r="J238" i="1"/>
  <c r="J300" i="1"/>
  <c r="J168" i="1"/>
  <c r="J44" i="1"/>
  <c r="J342" i="1"/>
  <c r="J214" i="1"/>
  <c r="J298" i="1"/>
  <c r="J164" i="1"/>
  <c r="J40" i="1"/>
  <c r="J355" i="1"/>
  <c r="J232" i="1"/>
  <c r="J65" i="1"/>
  <c r="J343" i="1"/>
  <c r="J311" i="1"/>
  <c r="J279" i="1"/>
  <c r="J247" i="1"/>
  <c r="J215" i="1"/>
  <c r="J183" i="1"/>
  <c r="J151" i="1"/>
  <c r="J119" i="1"/>
  <c r="J28" i="1"/>
  <c r="J83" i="1"/>
  <c r="J51" i="1"/>
  <c r="J198" i="1"/>
  <c r="J166" i="1"/>
  <c r="J134" i="1"/>
  <c r="J102" i="1"/>
  <c r="J11" i="1"/>
  <c r="J66" i="1"/>
  <c r="J341" i="1"/>
  <c r="J309" i="1"/>
  <c r="J277" i="1"/>
  <c r="J245" i="1"/>
  <c r="J213" i="1"/>
  <c r="J181" i="1"/>
  <c r="J149" i="1"/>
  <c r="J117" i="1"/>
  <c r="J30" i="1"/>
  <c r="J268" i="1"/>
  <c r="J239" i="1"/>
  <c r="J205" i="1"/>
  <c r="J240" i="1"/>
  <c r="J84" i="1"/>
  <c r="J292" i="1"/>
  <c r="J192" i="1"/>
  <c r="J228" i="1"/>
  <c r="J96" i="1"/>
  <c r="J17" i="1"/>
  <c r="J344" i="1"/>
  <c r="J216" i="1"/>
  <c r="J290" i="1"/>
  <c r="J152" i="1"/>
  <c r="J29" i="1"/>
  <c r="J320" i="1"/>
  <c r="J276" i="1"/>
  <c r="J148" i="1"/>
  <c r="J25" i="1"/>
  <c r="J351" i="1"/>
  <c r="J222" i="1"/>
  <c r="J61" i="1"/>
  <c r="J339" i="1"/>
  <c r="J307" i="1"/>
  <c r="J275" i="1"/>
  <c r="J243" i="1"/>
  <c r="J211" i="1"/>
  <c r="J179" i="1"/>
  <c r="J147" i="1"/>
  <c r="J115" i="1"/>
  <c r="J24" i="1"/>
  <c r="J79" i="1"/>
  <c r="J47" i="1"/>
  <c r="J194" i="1"/>
  <c r="J162" i="1"/>
  <c r="J130" i="1"/>
  <c r="J98" i="1"/>
  <c r="J7" i="1"/>
  <c r="J62" i="1"/>
  <c r="J337" i="1"/>
  <c r="J305" i="1"/>
  <c r="J273" i="1"/>
  <c r="J241" i="1"/>
  <c r="J209" i="1"/>
  <c r="J177" i="1"/>
  <c r="J145" i="1"/>
  <c r="J113" i="1"/>
  <c r="J26" i="1"/>
  <c r="J365" i="1" l="1"/>
  <c r="J367" i="1" l="1"/>
  <c r="J368" i="1"/>
  <c r="C4" i="1" l="1"/>
  <c r="K358" i="1"/>
  <c r="L358" i="1" s="1"/>
  <c r="M358" i="1" s="1"/>
  <c r="N358" i="1" s="1"/>
  <c r="O358" i="1" s="1"/>
  <c r="K124" i="1"/>
  <c r="L124" i="1" s="1"/>
  <c r="M124" i="1" s="1"/>
  <c r="N124" i="1" s="1"/>
  <c r="O124" i="1" s="1"/>
  <c r="K204" i="1"/>
  <c r="L204" i="1" s="1"/>
  <c r="M204" i="1" s="1"/>
  <c r="N204" i="1" s="1"/>
  <c r="O204" i="1" s="1"/>
  <c r="K120" i="1"/>
  <c r="L120" i="1" s="1"/>
  <c r="M120" i="1" s="1"/>
  <c r="N120" i="1" s="1"/>
  <c r="O120" i="1" s="1"/>
  <c r="K244" i="1"/>
  <c r="L244" i="1" s="1"/>
  <c r="M244" i="1" s="1"/>
  <c r="N244" i="1" s="1"/>
  <c r="O244" i="1" s="1"/>
  <c r="K85" i="1"/>
  <c r="L85" i="1" s="1"/>
  <c r="M85" i="1" s="1"/>
  <c r="N85" i="1" s="1"/>
  <c r="O85" i="1" s="1"/>
  <c r="K267" i="1"/>
  <c r="L267" i="1" s="1"/>
  <c r="M267" i="1" s="1"/>
  <c r="N267" i="1" s="1"/>
  <c r="O267" i="1" s="1"/>
  <c r="K139" i="1"/>
  <c r="L139" i="1" s="1"/>
  <c r="M139" i="1" s="1"/>
  <c r="N139" i="1" s="1"/>
  <c r="O139" i="1" s="1"/>
  <c r="K39" i="1"/>
  <c r="L39" i="1" s="1"/>
  <c r="M39" i="1" s="1"/>
  <c r="N39" i="1" s="1"/>
  <c r="O39" i="1" s="1"/>
  <c r="K31" i="1"/>
  <c r="L31" i="1" s="1"/>
  <c r="M31" i="1" s="1"/>
  <c r="N31" i="1" s="1"/>
  <c r="O31" i="1" s="1"/>
  <c r="K297" i="1"/>
  <c r="L297" i="1" s="1"/>
  <c r="M297" i="1" s="1"/>
  <c r="N297" i="1" s="1"/>
  <c r="O297" i="1" s="1"/>
  <c r="K169" i="1"/>
  <c r="L169" i="1" s="1"/>
  <c r="M169" i="1" s="1"/>
  <c r="N169" i="1" s="1"/>
  <c r="O169" i="1" s="1"/>
  <c r="K326" i="1"/>
  <c r="L326" i="1" s="1"/>
  <c r="M326" i="1" s="1"/>
  <c r="N326" i="1" s="1"/>
  <c r="O326" i="1" s="1"/>
  <c r="K234" i="1"/>
  <c r="L234" i="1" s="1"/>
  <c r="M234" i="1" s="1"/>
  <c r="N234" i="1" s="1"/>
  <c r="O234" i="1" s="1"/>
  <c r="K81" i="1"/>
  <c r="L81" i="1" s="1"/>
  <c r="M81" i="1" s="1"/>
  <c r="N81" i="1" s="1"/>
  <c r="O81" i="1" s="1"/>
  <c r="K135" i="1"/>
  <c r="L135" i="1" s="1"/>
  <c r="M135" i="1" s="1"/>
  <c r="N135" i="1" s="1"/>
  <c r="O135" i="1" s="1"/>
  <c r="K35" i="1"/>
  <c r="L35" i="1" s="1"/>
  <c r="M35" i="1" s="1"/>
  <c r="N35" i="1" s="1"/>
  <c r="O35" i="1" s="1"/>
  <c r="K27" i="1"/>
  <c r="L27" i="1" s="1"/>
  <c r="M27" i="1" s="1"/>
  <c r="N27" i="1" s="1"/>
  <c r="O27" i="1" s="1"/>
  <c r="K293" i="1"/>
  <c r="L293" i="1" s="1"/>
  <c r="M293" i="1" s="1"/>
  <c r="N293" i="1" s="1"/>
  <c r="O293" i="1" s="1"/>
  <c r="K165" i="1"/>
  <c r="L165" i="1" s="1"/>
  <c r="M165" i="1" s="1"/>
  <c r="N165" i="1" s="1"/>
  <c r="O165" i="1" s="1"/>
  <c r="K218" i="1"/>
  <c r="L218" i="1" s="1"/>
  <c r="M218" i="1" s="1"/>
  <c r="N218" i="1" s="1"/>
  <c r="O218" i="1" s="1"/>
  <c r="K361" i="1"/>
  <c r="L361" i="1" s="1"/>
  <c r="M361" i="1" s="1"/>
  <c r="N361" i="1" s="1"/>
  <c r="O361" i="1" s="1"/>
  <c r="K143" i="1"/>
  <c r="L143" i="1" s="1"/>
  <c r="M143" i="1" s="1"/>
  <c r="N143" i="1" s="1"/>
  <c r="O143" i="1" s="1"/>
  <c r="K284" i="1"/>
  <c r="L284" i="1" s="1"/>
  <c r="M284" i="1" s="1"/>
  <c r="N284" i="1" s="1"/>
  <c r="O284" i="1" s="1"/>
  <c r="K196" i="1"/>
  <c r="L196" i="1" s="1"/>
  <c r="M196" i="1" s="1"/>
  <c r="N196" i="1" s="1"/>
  <c r="O196" i="1" s="1"/>
  <c r="K127" i="1"/>
  <c r="L127" i="1" s="1"/>
  <c r="M127" i="1" s="1"/>
  <c r="N127" i="1" s="1"/>
  <c r="O127" i="1" s="1"/>
  <c r="K224" i="1"/>
  <c r="L224" i="1" s="1"/>
  <c r="M224" i="1" s="1"/>
  <c r="N224" i="1" s="1"/>
  <c r="O224" i="1" s="1"/>
  <c r="K37" i="1"/>
  <c r="L37" i="1" s="1"/>
  <c r="M37" i="1" s="1"/>
  <c r="N37" i="1" s="1"/>
  <c r="O37" i="1" s="1"/>
  <c r="K219" i="1"/>
  <c r="L219" i="1" s="1"/>
  <c r="M219" i="1" s="1"/>
  <c r="N219" i="1" s="1"/>
  <c r="O219" i="1" s="1"/>
  <c r="K170" i="1"/>
  <c r="L170" i="1" s="1"/>
  <c r="M170" i="1" s="1"/>
  <c r="N170" i="1" s="1"/>
  <c r="O170" i="1" s="1"/>
  <c r="K70" i="1"/>
  <c r="L70" i="1" s="1"/>
  <c r="M70" i="1" s="1"/>
  <c r="N70" i="1" s="1"/>
  <c r="O70" i="1" s="1"/>
  <c r="K249" i="1"/>
  <c r="L249" i="1" s="1"/>
  <c r="M249" i="1" s="1"/>
  <c r="N249" i="1" s="1"/>
  <c r="O249" i="1" s="1"/>
  <c r="K121" i="1"/>
  <c r="L121" i="1" s="1"/>
  <c r="M121" i="1" s="1"/>
  <c r="N121" i="1" s="1"/>
  <c r="O121" i="1" s="1"/>
  <c r="K238" i="1"/>
  <c r="L238" i="1" s="1"/>
  <c r="M238" i="1" s="1"/>
  <c r="N238" i="1" s="1"/>
  <c r="O238" i="1" s="1"/>
  <c r="K232" i="1"/>
  <c r="L232" i="1" s="1"/>
  <c r="M232" i="1" s="1"/>
  <c r="N232" i="1" s="1"/>
  <c r="O232" i="1" s="1"/>
  <c r="K279" i="1"/>
  <c r="L279" i="1" s="1"/>
  <c r="M279" i="1" s="1"/>
  <c r="N279" i="1" s="1"/>
  <c r="O279" i="1" s="1"/>
  <c r="K151" i="1"/>
  <c r="L151" i="1" s="1"/>
  <c r="M151" i="1" s="1"/>
  <c r="N151" i="1" s="1"/>
  <c r="O151" i="1" s="1"/>
  <c r="K51" i="1"/>
  <c r="L51" i="1" s="1"/>
  <c r="M51" i="1" s="1"/>
  <c r="N51" i="1" s="1"/>
  <c r="O51" i="1" s="1"/>
  <c r="K102" i="1"/>
  <c r="L102" i="1" s="1"/>
  <c r="M102" i="1" s="1"/>
  <c r="N102" i="1" s="1"/>
  <c r="O102" i="1" s="1"/>
  <c r="K309" i="1"/>
  <c r="L309" i="1" s="1"/>
  <c r="M309" i="1" s="1"/>
  <c r="N309" i="1" s="1"/>
  <c r="O309" i="1" s="1"/>
  <c r="K181" i="1"/>
  <c r="L181" i="1" s="1"/>
  <c r="M181" i="1" s="1"/>
  <c r="N181" i="1" s="1"/>
  <c r="O181" i="1" s="1"/>
  <c r="K239" i="1"/>
  <c r="L239" i="1" s="1"/>
  <c r="M239" i="1" s="1"/>
  <c r="N239" i="1" s="1"/>
  <c r="O239" i="1" s="1"/>
  <c r="K344" i="1"/>
  <c r="L344" i="1" s="1"/>
  <c r="M344" i="1" s="1"/>
  <c r="N344" i="1" s="1"/>
  <c r="O344" i="1" s="1"/>
  <c r="K276" i="1"/>
  <c r="L276" i="1" s="1"/>
  <c r="M276" i="1" s="1"/>
  <c r="N276" i="1" s="1"/>
  <c r="O276" i="1" s="1"/>
  <c r="K149" i="1"/>
  <c r="L149" i="1" s="1"/>
  <c r="M149" i="1" s="1"/>
  <c r="N149" i="1" s="1"/>
  <c r="O149" i="1" s="1"/>
  <c r="K242" i="1"/>
  <c r="L242" i="1" s="1"/>
  <c r="M242" i="1" s="1"/>
  <c r="N242" i="1" s="1"/>
  <c r="O242" i="1" s="1"/>
  <c r="K302" i="1"/>
  <c r="L302" i="1" s="1"/>
  <c r="M302" i="1" s="1"/>
  <c r="N302" i="1" s="1"/>
  <c r="O302" i="1" s="1"/>
  <c r="K132" i="1"/>
  <c r="L132" i="1" s="1"/>
  <c r="M132" i="1" s="1"/>
  <c r="N132" i="1" s="1"/>
  <c r="O132" i="1" s="1"/>
  <c r="K126" i="1"/>
  <c r="L126" i="1" s="1"/>
  <c r="M126" i="1" s="1"/>
  <c r="N126" i="1" s="1"/>
  <c r="O126" i="1" s="1"/>
  <c r="K237" i="1"/>
  <c r="L237" i="1" s="1"/>
  <c r="M237" i="1" s="1"/>
  <c r="N237" i="1" s="1"/>
  <c r="O237" i="1" s="1"/>
  <c r="K354" i="1"/>
  <c r="L354" i="1" s="1"/>
  <c r="M354" i="1" s="1"/>
  <c r="N354" i="1" s="1"/>
  <c r="O354" i="1" s="1"/>
  <c r="K92" i="1"/>
  <c r="L92" i="1" s="1"/>
  <c r="M92" i="1" s="1"/>
  <c r="N92" i="1" s="1"/>
  <c r="O92" i="1" s="1"/>
  <c r="K340" i="1"/>
  <c r="L340" i="1" s="1"/>
  <c r="M340" i="1" s="1"/>
  <c r="N340" i="1" s="1"/>
  <c r="O340" i="1" s="1"/>
  <c r="K286" i="1"/>
  <c r="L286" i="1" s="1"/>
  <c r="M286" i="1" s="1"/>
  <c r="N286" i="1" s="1"/>
  <c r="O286" i="1" s="1"/>
  <c r="K291" i="1"/>
  <c r="L291" i="1" s="1"/>
  <c r="M291" i="1" s="1"/>
  <c r="N291" i="1" s="1"/>
  <c r="O291" i="1" s="1"/>
  <c r="K163" i="1"/>
  <c r="L163" i="1" s="1"/>
  <c r="M163" i="1" s="1"/>
  <c r="N163" i="1" s="1"/>
  <c r="O163" i="1" s="1"/>
  <c r="K63" i="1"/>
  <c r="L63" i="1" s="1"/>
  <c r="M63" i="1" s="1"/>
  <c r="N63" i="1" s="1"/>
  <c r="O63" i="1" s="1"/>
  <c r="K114" i="1"/>
  <c r="L114" i="1" s="1"/>
  <c r="M114" i="1" s="1"/>
  <c r="N114" i="1" s="1"/>
  <c r="O114" i="1" s="1"/>
  <c r="K321" i="1"/>
  <c r="L321" i="1" s="1"/>
  <c r="M321" i="1" s="1"/>
  <c r="N321" i="1" s="1"/>
  <c r="O321" i="1" s="1"/>
  <c r="K193" i="1"/>
  <c r="L193" i="1" s="1"/>
  <c r="M193" i="1" s="1"/>
  <c r="N193" i="1" s="1"/>
  <c r="O193" i="1" s="1"/>
  <c r="K10" i="1"/>
  <c r="L10" i="1" s="1"/>
  <c r="M10" i="1" s="1"/>
  <c r="N10" i="1" s="1"/>
  <c r="O10" i="1" s="1"/>
  <c r="K356" i="1"/>
  <c r="L356" i="1" s="1"/>
  <c r="M356" i="1" s="1"/>
  <c r="N356" i="1" s="1"/>
  <c r="O356" i="1" s="1"/>
  <c r="K72" i="1"/>
  <c r="L72" i="1" s="1"/>
  <c r="M72" i="1" s="1"/>
  <c r="N72" i="1" s="1"/>
  <c r="O72" i="1" s="1"/>
  <c r="K73" i="1"/>
  <c r="L73" i="1" s="1"/>
  <c r="M73" i="1" s="1"/>
  <c r="N73" i="1" s="1"/>
  <c r="O73" i="1" s="1"/>
  <c r="K255" i="1"/>
  <c r="L255" i="1" s="1"/>
  <c r="M255" i="1" s="1"/>
  <c r="N255" i="1" s="1"/>
  <c r="O255" i="1" s="1"/>
  <c r="K206" i="1"/>
  <c r="L206" i="1" s="1"/>
  <c r="M206" i="1" s="1"/>
  <c r="N206" i="1" s="1"/>
  <c r="O206" i="1" s="1"/>
  <c r="K19" i="1"/>
  <c r="L19" i="1" s="1"/>
  <c r="M19" i="1" s="1"/>
  <c r="N19" i="1" s="1"/>
  <c r="O19" i="1" s="1"/>
  <c r="K285" i="1"/>
  <c r="L285" i="1" s="1"/>
  <c r="M285" i="1" s="1"/>
  <c r="N285" i="1" s="1"/>
  <c r="O285" i="1" s="1"/>
  <c r="K157" i="1"/>
  <c r="L157" i="1" s="1"/>
  <c r="M157" i="1" s="1"/>
  <c r="N157" i="1" s="1"/>
  <c r="O157" i="1" s="1"/>
  <c r="K33" i="1"/>
  <c r="L33" i="1" s="1"/>
  <c r="M33" i="1" s="1"/>
  <c r="N33" i="1" s="1"/>
  <c r="O33" i="1" s="1"/>
  <c r="K220" i="1"/>
  <c r="L220" i="1" s="1"/>
  <c r="M220" i="1" s="1"/>
  <c r="N220" i="1" s="1"/>
  <c r="O220" i="1" s="1"/>
  <c r="K184" i="1"/>
  <c r="L184" i="1" s="1"/>
  <c r="M184" i="1" s="1"/>
  <c r="N184" i="1" s="1"/>
  <c r="O184" i="1" s="1"/>
  <c r="K315" i="1"/>
  <c r="L315" i="1" s="1"/>
  <c r="M315" i="1" s="1"/>
  <c r="N315" i="1" s="1"/>
  <c r="O315" i="1" s="1"/>
  <c r="K57" i="1"/>
  <c r="L57" i="1" s="1"/>
  <c r="M57" i="1" s="1"/>
  <c r="N57" i="1" s="1"/>
  <c r="O57" i="1" s="1"/>
  <c r="K158" i="1"/>
  <c r="L158" i="1" s="1"/>
  <c r="M158" i="1" s="1"/>
  <c r="N158" i="1" s="1"/>
  <c r="O158" i="1" s="1"/>
  <c r="K173" i="1"/>
  <c r="L173" i="1" s="1"/>
  <c r="M173" i="1" s="1"/>
  <c r="N173" i="1" s="1"/>
  <c r="O173" i="1" s="1"/>
  <c r="K230" i="1"/>
  <c r="L230" i="1" s="1"/>
  <c r="M230" i="1" s="1"/>
  <c r="N230" i="1" s="1"/>
  <c r="O230" i="1" s="1"/>
  <c r="K164" i="1"/>
  <c r="L164" i="1" s="1"/>
  <c r="M164" i="1" s="1"/>
  <c r="N164" i="1" s="1"/>
  <c r="O164" i="1" s="1"/>
  <c r="K228" i="1"/>
  <c r="L228" i="1" s="1"/>
  <c r="M228" i="1" s="1"/>
  <c r="N228" i="1" s="1"/>
  <c r="O228" i="1" s="1"/>
  <c r="K29" i="1"/>
  <c r="L29" i="1" s="1"/>
  <c r="M29" i="1" s="1"/>
  <c r="N29" i="1" s="1"/>
  <c r="O29" i="1" s="1"/>
  <c r="K222" i="1"/>
  <c r="L222" i="1" s="1"/>
  <c r="M222" i="1" s="1"/>
  <c r="N222" i="1" s="1"/>
  <c r="O222" i="1" s="1"/>
  <c r="K275" i="1"/>
  <c r="L275" i="1" s="1"/>
  <c r="M275" i="1" s="1"/>
  <c r="N275" i="1" s="1"/>
  <c r="O275" i="1" s="1"/>
  <c r="K147" i="1"/>
  <c r="L147" i="1" s="1"/>
  <c r="M147" i="1" s="1"/>
  <c r="N147" i="1" s="1"/>
  <c r="O147" i="1" s="1"/>
  <c r="K47" i="1"/>
  <c r="L47" i="1" s="1"/>
  <c r="M47" i="1" s="1"/>
  <c r="N47" i="1" s="1"/>
  <c r="O47" i="1" s="1"/>
  <c r="K98" i="1"/>
  <c r="L98" i="1" s="1"/>
  <c r="M98" i="1" s="1"/>
  <c r="N98" i="1" s="1"/>
  <c r="O98" i="1" s="1"/>
  <c r="K305" i="1"/>
  <c r="L305" i="1" s="1"/>
  <c r="M305" i="1" s="1"/>
  <c r="N305" i="1" s="1"/>
  <c r="O305" i="1" s="1"/>
  <c r="K177" i="1"/>
  <c r="L177" i="1" s="1"/>
  <c r="M177" i="1" s="1"/>
  <c r="N177" i="1" s="1"/>
  <c r="O177" i="1" s="1"/>
  <c r="K216" i="1"/>
  <c r="L216" i="1" s="1"/>
  <c r="M216" i="1" s="1"/>
  <c r="N216" i="1" s="1"/>
  <c r="O216" i="1" s="1"/>
  <c r="K272" i="1"/>
  <c r="L272" i="1" s="1"/>
  <c r="M272" i="1" s="1"/>
  <c r="N272" i="1" s="1"/>
  <c r="O272" i="1" s="1"/>
  <c r="K312" i="1"/>
  <c r="L312" i="1" s="1"/>
  <c r="M312" i="1" s="1"/>
  <c r="N312" i="1" s="1"/>
  <c r="O312" i="1" s="1"/>
  <c r="K116" i="1"/>
  <c r="L116" i="1" s="1"/>
  <c r="M116" i="1" s="1"/>
  <c r="N116" i="1" s="1"/>
  <c r="O116" i="1" s="1"/>
  <c r="K53" i="1"/>
  <c r="L53" i="1" s="1"/>
  <c r="M53" i="1" s="1"/>
  <c r="N53" i="1" s="1"/>
  <c r="O53" i="1" s="1"/>
  <c r="K235" i="1"/>
  <c r="L235" i="1" s="1"/>
  <c r="M235" i="1" s="1"/>
  <c r="N235" i="1" s="1"/>
  <c r="O235" i="1" s="1"/>
  <c r="K107" i="1"/>
  <c r="L107" i="1" s="1"/>
  <c r="M107" i="1" s="1"/>
  <c r="N107" i="1" s="1"/>
  <c r="O107" i="1" s="1"/>
  <c r="K186" i="1"/>
  <c r="L186" i="1" s="1"/>
  <c r="M186" i="1" s="1"/>
  <c r="N186" i="1" s="1"/>
  <c r="O186" i="1" s="1"/>
  <c r="K86" i="1"/>
  <c r="L86" i="1" s="1"/>
  <c r="M86" i="1" s="1"/>
  <c r="N86" i="1" s="1"/>
  <c r="O86" i="1" s="1"/>
  <c r="K265" i="1"/>
  <c r="L265" i="1" s="1"/>
  <c r="M265" i="1" s="1"/>
  <c r="N265" i="1" s="1"/>
  <c r="O265" i="1" s="1"/>
  <c r="K137" i="1"/>
  <c r="L137" i="1" s="1"/>
  <c r="M137" i="1" s="1"/>
  <c r="N137" i="1" s="1"/>
  <c r="O137" i="1" s="1"/>
  <c r="K21" i="1"/>
  <c r="L21" i="1" s="1"/>
  <c r="M21" i="1" s="1"/>
  <c r="N21" i="1" s="1"/>
  <c r="O21" i="1" s="1"/>
  <c r="K100" i="1"/>
  <c r="L100" i="1" s="1"/>
  <c r="M100" i="1" s="1"/>
  <c r="N100" i="1" s="1"/>
  <c r="O100" i="1" s="1"/>
  <c r="K49" i="1"/>
  <c r="L49" i="1" s="1"/>
  <c r="M49" i="1" s="1"/>
  <c r="N49" i="1" s="1"/>
  <c r="O49" i="1" s="1"/>
  <c r="K231" i="1"/>
  <c r="L231" i="1" s="1"/>
  <c r="M231" i="1" s="1"/>
  <c r="N231" i="1" s="1"/>
  <c r="O231" i="1" s="1"/>
  <c r="K103" i="1"/>
  <c r="L103" i="1" s="1"/>
  <c r="M103" i="1" s="1"/>
  <c r="N103" i="1" s="1"/>
  <c r="O103" i="1" s="1"/>
  <c r="K182" i="1"/>
  <c r="L182" i="1" s="1"/>
  <c r="M182" i="1" s="1"/>
  <c r="N182" i="1" s="1"/>
  <c r="O182" i="1" s="1"/>
  <c r="K82" i="1"/>
  <c r="L82" i="1" s="1"/>
  <c r="M82" i="1" s="1"/>
  <c r="N82" i="1" s="1"/>
  <c r="O82" i="1" s="1"/>
  <c r="K261" i="1"/>
  <c r="L261" i="1" s="1"/>
  <c r="M261" i="1" s="1"/>
  <c r="N261" i="1" s="1"/>
  <c r="O261" i="1" s="1"/>
  <c r="K133" i="1"/>
  <c r="L133" i="1" s="1"/>
  <c r="M133" i="1" s="1"/>
  <c r="N133" i="1" s="1"/>
  <c r="O133" i="1" s="1"/>
  <c r="K280" i="1"/>
  <c r="L280" i="1" s="1"/>
  <c r="M280" i="1" s="1"/>
  <c r="N280" i="1" s="1"/>
  <c r="O280" i="1" s="1"/>
  <c r="K334" i="1"/>
  <c r="L334" i="1" s="1"/>
  <c r="M334" i="1" s="1"/>
  <c r="N334" i="1" s="1"/>
  <c r="O334" i="1" s="1"/>
  <c r="K141" i="1"/>
  <c r="L141" i="1" s="1"/>
  <c r="M141" i="1" s="1"/>
  <c r="N141" i="1" s="1"/>
  <c r="O141" i="1" s="1"/>
  <c r="K176" i="1"/>
  <c r="L176" i="1" s="1"/>
  <c r="M176" i="1" s="1"/>
  <c r="N176" i="1" s="1"/>
  <c r="O176" i="1" s="1"/>
  <c r="K332" i="1"/>
  <c r="L332" i="1" s="1"/>
  <c r="M332" i="1" s="1"/>
  <c r="N332" i="1" s="1"/>
  <c r="O332" i="1" s="1"/>
  <c r="K95" i="1"/>
  <c r="L95" i="1" s="1"/>
  <c r="M95" i="1" s="1"/>
  <c r="N95" i="1" s="1"/>
  <c r="O95" i="1" s="1"/>
  <c r="K353" i="1"/>
  <c r="L353" i="1" s="1"/>
  <c r="M353" i="1" s="1"/>
  <c r="N353" i="1" s="1"/>
  <c r="O353" i="1" s="1"/>
  <c r="K359" i="1"/>
  <c r="L359" i="1" s="1"/>
  <c r="M359" i="1" s="1"/>
  <c r="N359" i="1" s="1"/>
  <c r="O359" i="1" s="1"/>
  <c r="K187" i="1"/>
  <c r="L187" i="1" s="1"/>
  <c r="M187" i="1" s="1"/>
  <c r="N187" i="1" s="1"/>
  <c r="O187" i="1" s="1"/>
  <c r="K87" i="1"/>
  <c r="L87" i="1" s="1"/>
  <c r="M87" i="1" s="1"/>
  <c r="N87" i="1" s="1"/>
  <c r="O87" i="1" s="1"/>
  <c r="K138" i="1"/>
  <c r="L138" i="1" s="1"/>
  <c r="M138" i="1" s="1"/>
  <c r="N138" i="1" s="1"/>
  <c r="O138" i="1" s="1"/>
  <c r="K38" i="1"/>
  <c r="L38" i="1" s="1"/>
  <c r="M38" i="1" s="1"/>
  <c r="N38" i="1" s="1"/>
  <c r="O38" i="1" s="1"/>
  <c r="K217" i="1"/>
  <c r="L217" i="1" s="1"/>
  <c r="M217" i="1" s="1"/>
  <c r="N217" i="1" s="1"/>
  <c r="O217" i="1" s="1"/>
  <c r="K34" i="1"/>
  <c r="L34" i="1" s="1"/>
  <c r="M34" i="1" s="1"/>
  <c r="N34" i="1" s="1"/>
  <c r="O34" i="1" s="1"/>
  <c r="K346" i="1"/>
  <c r="L346" i="1" s="1"/>
  <c r="M346" i="1" s="1"/>
  <c r="N346" i="1" s="1"/>
  <c r="O346" i="1" s="1"/>
  <c r="K342" i="1"/>
  <c r="L342" i="1" s="1"/>
  <c r="M342" i="1" s="1"/>
  <c r="N342" i="1" s="1"/>
  <c r="O342" i="1" s="1"/>
  <c r="K40" i="1"/>
  <c r="L40" i="1" s="1"/>
  <c r="M40" i="1" s="1"/>
  <c r="N40" i="1" s="1"/>
  <c r="O40" i="1" s="1"/>
  <c r="K65" i="1"/>
  <c r="L65" i="1" s="1"/>
  <c r="M65" i="1" s="1"/>
  <c r="N65" i="1" s="1"/>
  <c r="O65" i="1" s="1"/>
  <c r="K247" i="1"/>
  <c r="L247" i="1" s="1"/>
  <c r="M247" i="1" s="1"/>
  <c r="N247" i="1" s="1"/>
  <c r="O247" i="1" s="1"/>
  <c r="K119" i="1"/>
  <c r="L119" i="1" s="1"/>
  <c r="M119" i="1" s="1"/>
  <c r="N119" i="1" s="1"/>
  <c r="O119" i="1" s="1"/>
  <c r="K198" i="1"/>
  <c r="L198" i="1" s="1"/>
  <c r="M198" i="1" s="1"/>
  <c r="N198" i="1" s="1"/>
  <c r="O198" i="1" s="1"/>
  <c r="K11" i="1"/>
  <c r="L11" i="1" s="1"/>
  <c r="M11" i="1" s="1"/>
  <c r="N11" i="1" s="1"/>
  <c r="O11" i="1" s="1"/>
  <c r="K277" i="1"/>
  <c r="L277" i="1" s="1"/>
  <c r="M277" i="1" s="1"/>
  <c r="N277" i="1" s="1"/>
  <c r="O277" i="1" s="1"/>
  <c r="K148" i="1"/>
  <c r="L148" i="1" s="1"/>
  <c r="M148" i="1" s="1"/>
  <c r="N148" i="1" s="1"/>
  <c r="O148" i="1" s="1"/>
  <c r="K9" i="1"/>
  <c r="L9" i="1" s="1"/>
  <c r="M9" i="1" s="1"/>
  <c r="N9" i="1" s="1"/>
  <c r="O9" i="1" s="1"/>
  <c r="K16" i="1"/>
  <c r="L16" i="1" s="1"/>
  <c r="M16" i="1" s="1"/>
  <c r="N16" i="1" s="1"/>
  <c r="O16" i="1" s="1"/>
  <c r="K350" i="1"/>
  <c r="L350" i="1" s="1"/>
  <c r="M350" i="1" s="1"/>
  <c r="N350" i="1" s="1"/>
  <c r="O350" i="1" s="1"/>
  <c r="K89" i="1"/>
  <c r="L89" i="1" s="1"/>
  <c r="M89" i="1" s="1"/>
  <c r="N89" i="1" s="1"/>
  <c r="O89" i="1" s="1"/>
  <c r="K278" i="1"/>
  <c r="L278" i="1" s="1"/>
  <c r="M278" i="1" s="1"/>
  <c r="N278" i="1" s="1"/>
  <c r="O278" i="1" s="1"/>
  <c r="K303" i="1"/>
  <c r="L303" i="1" s="1"/>
  <c r="M303" i="1" s="1"/>
  <c r="N303" i="1" s="1"/>
  <c r="O303" i="1" s="1"/>
  <c r="K94" i="1"/>
  <c r="L94" i="1" s="1"/>
  <c r="M94" i="1" s="1"/>
  <c r="N94" i="1" s="1"/>
  <c r="O94" i="1" s="1"/>
  <c r="K109" i="1"/>
  <c r="L109" i="1" s="1"/>
  <c r="M109" i="1" s="1"/>
  <c r="N109" i="1" s="1"/>
  <c r="O109" i="1" s="1"/>
  <c r="K345" i="1"/>
  <c r="L345" i="1" s="1"/>
  <c r="M345" i="1" s="1"/>
  <c r="N345" i="1" s="1"/>
  <c r="O345" i="1" s="1"/>
  <c r="K212" i="1"/>
  <c r="L212" i="1" s="1"/>
  <c r="M212" i="1" s="1"/>
  <c r="N212" i="1" s="1"/>
  <c r="O212" i="1" s="1"/>
  <c r="K77" i="1"/>
  <c r="L77" i="1" s="1"/>
  <c r="M77" i="1" s="1"/>
  <c r="N77" i="1" s="1"/>
  <c r="O77" i="1" s="1"/>
  <c r="K259" i="1"/>
  <c r="L259" i="1" s="1"/>
  <c r="M259" i="1" s="1"/>
  <c r="N259" i="1" s="1"/>
  <c r="O259" i="1" s="1"/>
  <c r="K131" i="1"/>
  <c r="L131" i="1" s="1"/>
  <c r="M131" i="1" s="1"/>
  <c r="N131" i="1" s="1"/>
  <c r="O131" i="1" s="1"/>
  <c r="K210" i="1"/>
  <c r="L210" i="1" s="1"/>
  <c r="M210" i="1" s="1"/>
  <c r="N210" i="1" s="1"/>
  <c r="O210" i="1" s="1"/>
  <c r="K23" i="1"/>
  <c r="L23" i="1" s="1"/>
  <c r="M23" i="1" s="1"/>
  <c r="N23" i="1" s="1"/>
  <c r="O23" i="1" s="1"/>
  <c r="K289" i="1"/>
  <c r="L289" i="1" s="1"/>
  <c r="M289" i="1" s="1"/>
  <c r="N289" i="1" s="1"/>
  <c r="O289" i="1" s="1"/>
  <c r="K161" i="1"/>
  <c r="L161" i="1" s="1"/>
  <c r="M161" i="1" s="1"/>
  <c r="N161" i="1" s="1"/>
  <c r="O161" i="1" s="1"/>
  <c r="K246" i="1"/>
  <c r="L246" i="1" s="1"/>
  <c r="M246" i="1" s="1"/>
  <c r="N246" i="1" s="1"/>
  <c r="O246" i="1" s="1"/>
  <c r="K41" i="1"/>
  <c r="L41" i="1" s="1"/>
  <c r="M41" i="1" s="1"/>
  <c r="N41" i="1" s="1"/>
  <c r="O41" i="1" s="1"/>
  <c r="K223" i="1"/>
  <c r="L223" i="1" s="1"/>
  <c r="M223" i="1" s="1"/>
  <c r="N223" i="1" s="1"/>
  <c r="O223" i="1" s="1"/>
  <c r="K174" i="1"/>
  <c r="L174" i="1" s="1"/>
  <c r="M174" i="1" s="1"/>
  <c r="N174" i="1" s="1"/>
  <c r="O174" i="1" s="1"/>
  <c r="K74" i="1"/>
  <c r="L74" i="1" s="1"/>
  <c r="M74" i="1" s="1"/>
  <c r="N74" i="1" s="1"/>
  <c r="O74" i="1" s="1"/>
  <c r="K253" i="1"/>
  <c r="L253" i="1" s="1"/>
  <c r="M253" i="1" s="1"/>
  <c r="N253" i="1" s="1"/>
  <c r="O253" i="1" s="1"/>
  <c r="K125" i="1"/>
  <c r="L125" i="1" s="1"/>
  <c r="M125" i="1" s="1"/>
  <c r="N125" i="1" s="1"/>
  <c r="O125" i="1" s="1"/>
  <c r="K335" i="1"/>
  <c r="L335" i="1" s="1"/>
  <c r="M335" i="1" s="1"/>
  <c r="N335" i="1" s="1"/>
  <c r="O335" i="1" s="1"/>
  <c r="K314" i="1"/>
  <c r="L314" i="1" s="1"/>
  <c r="M314" i="1" s="1"/>
  <c r="N314" i="1" s="1"/>
  <c r="O314" i="1" s="1"/>
  <c r="K60" i="1"/>
  <c r="L60" i="1" s="1"/>
  <c r="M60" i="1" s="1"/>
  <c r="N60" i="1" s="1"/>
  <c r="O60" i="1" s="1"/>
  <c r="K308" i="1"/>
  <c r="L308" i="1" s="1"/>
  <c r="M308" i="1" s="1"/>
  <c r="N308" i="1" s="1"/>
  <c r="O308" i="1" s="1"/>
  <c r="K283" i="1"/>
  <c r="L283" i="1" s="1"/>
  <c r="M283" i="1" s="1"/>
  <c r="N283" i="1" s="1"/>
  <c r="O283" i="1" s="1"/>
  <c r="K271" i="1"/>
  <c r="L271" i="1" s="1"/>
  <c r="M271" i="1" s="1"/>
  <c r="N271" i="1" s="1"/>
  <c r="O271" i="1" s="1"/>
  <c r="K90" i="1"/>
  <c r="L90" i="1" s="1"/>
  <c r="M90" i="1" s="1"/>
  <c r="N90" i="1" s="1"/>
  <c r="O90" i="1" s="1"/>
  <c r="K316" i="1"/>
  <c r="L316" i="1" s="1"/>
  <c r="M316" i="1" s="1"/>
  <c r="N316" i="1" s="1"/>
  <c r="O316" i="1" s="1"/>
  <c r="K52" i="1"/>
  <c r="L52" i="1" s="1"/>
  <c r="M52" i="1" s="1"/>
  <c r="N52" i="1" s="1"/>
  <c r="O52" i="1" s="1"/>
  <c r="K300" i="1"/>
  <c r="L300" i="1" s="1"/>
  <c r="M300" i="1" s="1"/>
  <c r="N300" i="1" s="1"/>
  <c r="O300" i="1" s="1"/>
  <c r="K205" i="1"/>
  <c r="L205" i="1" s="1"/>
  <c r="M205" i="1" s="1"/>
  <c r="N205" i="1" s="1"/>
  <c r="O205" i="1" s="1"/>
  <c r="K192" i="1"/>
  <c r="L192" i="1" s="1"/>
  <c r="M192" i="1" s="1"/>
  <c r="N192" i="1" s="1"/>
  <c r="O192" i="1" s="1"/>
  <c r="K61" i="1"/>
  <c r="L61" i="1" s="1"/>
  <c r="M61" i="1" s="1"/>
  <c r="N61" i="1" s="1"/>
  <c r="O61" i="1" s="1"/>
  <c r="K243" i="1"/>
  <c r="L243" i="1" s="1"/>
  <c r="M243" i="1" s="1"/>
  <c r="N243" i="1" s="1"/>
  <c r="O243" i="1" s="1"/>
  <c r="K115" i="1"/>
  <c r="L115" i="1" s="1"/>
  <c r="M115" i="1" s="1"/>
  <c r="N115" i="1" s="1"/>
  <c r="O115" i="1" s="1"/>
  <c r="K194" i="1"/>
  <c r="L194" i="1" s="1"/>
  <c r="M194" i="1" s="1"/>
  <c r="N194" i="1" s="1"/>
  <c r="O194" i="1" s="1"/>
  <c r="K7" i="1"/>
  <c r="L7" i="1" s="1"/>
  <c r="K273" i="1"/>
  <c r="L273" i="1" s="1"/>
  <c r="M273" i="1" s="1"/>
  <c r="N273" i="1" s="1"/>
  <c r="O273" i="1" s="1"/>
  <c r="K145" i="1"/>
  <c r="L145" i="1" s="1"/>
  <c r="M145" i="1" s="1"/>
  <c r="N145" i="1" s="1"/>
  <c r="O145" i="1" s="1"/>
  <c r="K262" i="1"/>
  <c r="L262" i="1" s="1"/>
  <c r="M262" i="1" s="1"/>
  <c r="N262" i="1" s="1"/>
  <c r="O262" i="1" s="1"/>
  <c r="K108" i="1"/>
  <c r="L108" i="1" s="1"/>
  <c r="M108" i="1" s="1"/>
  <c r="N108" i="1" s="1"/>
  <c r="O108" i="1" s="1"/>
  <c r="K288" i="1"/>
  <c r="L288" i="1" s="1"/>
  <c r="M288" i="1" s="1"/>
  <c r="N288" i="1" s="1"/>
  <c r="O288" i="1" s="1"/>
  <c r="K331" i="1"/>
  <c r="L331" i="1" s="1"/>
  <c r="M331" i="1" s="1"/>
  <c r="N331" i="1" s="1"/>
  <c r="O331" i="1" s="1"/>
  <c r="K203" i="1"/>
  <c r="L203" i="1" s="1"/>
  <c r="M203" i="1" s="1"/>
  <c r="N203" i="1" s="1"/>
  <c r="O203" i="1" s="1"/>
  <c r="K154" i="1"/>
  <c r="L154" i="1" s="1"/>
  <c r="M154" i="1" s="1"/>
  <c r="N154" i="1" s="1"/>
  <c r="O154" i="1" s="1"/>
  <c r="K54" i="1"/>
  <c r="L54" i="1" s="1"/>
  <c r="M54" i="1" s="1"/>
  <c r="N54" i="1" s="1"/>
  <c r="O54" i="1" s="1"/>
  <c r="K233" i="1"/>
  <c r="L233" i="1" s="1"/>
  <c r="M233" i="1" s="1"/>
  <c r="N233" i="1" s="1"/>
  <c r="O233" i="1" s="1"/>
  <c r="K105" i="1"/>
  <c r="L105" i="1" s="1"/>
  <c r="M105" i="1" s="1"/>
  <c r="N105" i="1" s="1"/>
  <c r="O105" i="1" s="1"/>
  <c r="K327" i="1"/>
  <c r="L327" i="1" s="1"/>
  <c r="M327" i="1" s="1"/>
  <c r="N327" i="1" s="1"/>
  <c r="O327" i="1" s="1"/>
  <c r="K199" i="1"/>
  <c r="L199" i="1" s="1"/>
  <c r="M199" i="1" s="1"/>
  <c r="N199" i="1" s="1"/>
  <c r="O199" i="1" s="1"/>
  <c r="K12" i="1"/>
  <c r="L12" i="1" s="1"/>
  <c r="M12" i="1" s="1"/>
  <c r="N12" i="1" s="1"/>
  <c r="O12" i="1" s="1"/>
  <c r="K150" i="1"/>
  <c r="L150" i="1" s="1"/>
  <c r="M150" i="1" s="1"/>
  <c r="N150" i="1" s="1"/>
  <c r="O150" i="1" s="1"/>
  <c r="K50" i="1"/>
  <c r="L50" i="1" s="1"/>
  <c r="M50" i="1" s="1"/>
  <c r="N50" i="1" s="1"/>
  <c r="O50" i="1" s="1"/>
  <c r="K229" i="1"/>
  <c r="L229" i="1" s="1"/>
  <c r="M229" i="1" s="1"/>
  <c r="N229" i="1" s="1"/>
  <c r="O229" i="1" s="1"/>
  <c r="K101" i="1"/>
  <c r="L101" i="1" s="1"/>
  <c r="M101" i="1" s="1"/>
  <c r="N101" i="1" s="1"/>
  <c r="O101" i="1" s="1"/>
  <c r="K360" i="1"/>
  <c r="L360" i="1" s="1"/>
  <c r="M360" i="1" s="1"/>
  <c r="N360" i="1" s="1"/>
  <c r="O360" i="1" s="1"/>
  <c r="K88" i="1"/>
  <c r="L88" i="1" s="1"/>
  <c r="M88" i="1" s="1"/>
  <c r="N88" i="1" s="1"/>
  <c r="O88" i="1" s="1"/>
  <c r="K310" i="1"/>
  <c r="L310" i="1" s="1"/>
  <c r="M310" i="1" s="1"/>
  <c r="N310" i="1" s="1"/>
  <c r="O310" i="1" s="1"/>
  <c r="K160" i="1"/>
  <c r="L160" i="1" s="1"/>
  <c r="M160" i="1" s="1"/>
  <c r="N160" i="1" s="1"/>
  <c r="O160" i="1" s="1"/>
  <c r="K282" i="1"/>
  <c r="L282" i="1" s="1"/>
  <c r="M282" i="1" s="1"/>
  <c r="N282" i="1" s="1"/>
  <c r="O282" i="1" s="1"/>
  <c r="K200" i="1"/>
  <c r="L200" i="1" s="1"/>
  <c r="M200" i="1" s="1"/>
  <c r="N200" i="1" s="1"/>
  <c r="O200" i="1" s="1"/>
  <c r="K248" i="1"/>
  <c r="L248" i="1" s="1"/>
  <c r="M248" i="1" s="1"/>
  <c r="N248" i="1" s="1"/>
  <c r="O248" i="1" s="1"/>
  <c r="K254" i="1"/>
  <c r="L254" i="1" s="1"/>
  <c r="M254" i="1" s="1"/>
  <c r="N254" i="1" s="1"/>
  <c r="O254" i="1" s="1"/>
  <c r="K155" i="1"/>
  <c r="L155" i="1" s="1"/>
  <c r="M155" i="1" s="1"/>
  <c r="N155" i="1" s="1"/>
  <c r="O155" i="1" s="1"/>
  <c r="K55" i="1"/>
  <c r="L55" i="1" s="1"/>
  <c r="M55" i="1" s="1"/>
  <c r="N55" i="1" s="1"/>
  <c r="O55" i="1" s="1"/>
  <c r="K106" i="1"/>
  <c r="L106" i="1" s="1"/>
  <c r="M106" i="1" s="1"/>
  <c r="N106" i="1" s="1"/>
  <c r="O106" i="1" s="1"/>
  <c r="K313" i="1"/>
  <c r="L313" i="1" s="1"/>
  <c r="M313" i="1" s="1"/>
  <c r="N313" i="1" s="1"/>
  <c r="O313" i="1" s="1"/>
  <c r="K185" i="1"/>
  <c r="L185" i="1" s="1"/>
  <c r="M185" i="1" s="1"/>
  <c r="N185" i="1" s="1"/>
  <c r="O185" i="1" s="1"/>
  <c r="K214" i="1"/>
  <c r="L214" i="1" s="1"/>
  <c r="M214" i="1" s="1"/>
  <c r="N214" i="1" s="1"/>
  <c r="O214" i="1" s="1"/>
  <c r="K343" i="1"/>
  <c r="L343" i="1" s="1"/>
  <c r="M343" i="1" s="1"/>
  <c r="N343" i="1" s="1"/>
  <c r="O343" i="1" s="1"/>
  <c r="K215" i="1"/>
  <c r="L215" i="1" s="1"/>
  <c r="M215" i="1" s="1"/>
  <c r="N215" i="1" s="1"/>
  <c r="O215" i="1" s="1"/>
  <c r="K28" i="1"/>
  <c r="L28" i="1" s="1"/>
  <c r="M28" i="1" s="1"/>
  <c r="N28" i="1" s="1"/>
  <c r="O28" i="1" s="1"/>
  <c r="K166" i="1"/>
  <c r="L166" i="1" s="1"/>
  <c r="M166" i="1" s="1"/>
  <c r="N166" i="1" s="1"/>
  <c r="O166" i="1" s="1"/>
  <c r="K66" i="1"/>
  <c r="L66" i="1" s="1"/>
  <c r="M66" i="1" s="1"/>
  <c r="N66" i="1" s="1"/>
  <c r="O66" i="1" s="1"/>
  <c r="K245" i="1"/>
  <c r="L245" i="1" s="1"/>
  <c r="M245" i="1" s="1"/>
  <c r="N245" i="1" s="1"/>
  <c r="O245" i="1" s="1"/>
  <c r="K117" i="1"/>
  <c r="L117" i="1" s="1"/>
  <c r="M117" i="1" s="1"/>
  <c r="N117" i="1" s="1"/>
  <c r="O117" i="1" s="1"/>
  <c r="K320" i="1"/>
  <c r="L320" i="1" s="1"/>
  <c r="M320" i="1" s="1"/>
  <c r="N320" i="1" s="1"/>
  <c r="O320" i="1" s="1"/>
  <c r="K25" i="1"/>
  <c r="L25" i="1" s="1"/>
  <c r="M25" i="1" s="1"/>
  <c r="N25" i="1" s="1"/>
  <c r="O25" i="1" s="1"/>
  <c r="K207" i="1"/>
  <c r="L207" i="1" s="1"/>
  <c r="M207" i="1" s="1"/>
  <c r="N207" i="1" s="1"/>
  <c r="O207" i="1" s="1"/>
  <c r="K75" i="1"/>
  <c r="L75" i="1" s="1"/>
  <c r="M75" i="1" s="1"/>
  <c r="N75" i="1" s="1"/>
  <c r="O75" i="1" s="1"/>
  <c r="K274" i="1"/>
  <c r="L274" i="1" s="1"/>
  <c r="M274" i="1" s="1"/>
  <c r="N274" i="1" s="1"/>
  <c r="O274" i="1" s="1"/>
  <c r="K236" i="1"/>
  <c r="L236" i="1" s="1"/>
  <c r="M236" i="1" s="1"/>
  <c r="N236" i="1" s="1"/>
  <c r="O236" i="1" s="1"/>
  <c r="K362" i="1"/>
  <c r="L362" i="1" s="1"/>
  <c r="M362" i="1" s="1"/>
  <c r="N362" i="1" s="1"/>
  <c r="O362" i="1" s="1"/>
  <c r="K175" i="1"/>
  <c r="L175" i="1" s="1"/>
  <c r="M175" i="1" s="1"/>
  <c r="N175" i="1" s="1"/>
  <c r="O175" i="1" s="1"/>
  <c r="K58" i="1"/>
  <c r="L58" i="1" s="1"/>
  <c r="M58" i="1" s="1"/>
  <c r="N58" i="1" s="1"/>
  <c r="O58" i="1" s="1"/>
  <c r="K80" i="1"/>
  <c r="L80" i="1" s="1"/>
  <c r="M80" i="1" s="1"/>
  <c r="N80" i="1" s="1"/>
  <c r="O80" i="1" s="1"/>
  <c r="K250" i="1"/>
  <c r="L250" i="1" s="1"/>
  <c r="M250" i="1" s="1"/>
  <c r="N250" i="1" s="1"/>
  <c r="O250" i="1" s="1"/>
  <c r="K348" i="1"/>
  <c r="L348" i="1" s="1"/>
  <c r="M348" i="1" s="1"/>
  <c r="N348" i="1" s="1"/>
  <c r="O348" i="1" s="1"/>
  <c r="K45" i="1"/>
  <c r="L45" i="1" s="1"/>
  <c r="M45" i="1" s="1"/>
  <c r="N45" i="1" s="1"/>
  <c r="O45" i="1" s="1"/>
  <c r="K227" i="1"/>
  <c r="L227" i="1" s="1"/>
  <c r="M227" i="1" s="1"/>
  <c r="N227" i="1" s="1"/>
  <c r="O227" i="1" s="1"/>
  <c r="K99" i="1"/>
  <c r="L99" i="1" s="1"/>
  <c r="M99" i="1" s="1"/>
  <c r="N99" i="1" s="1"/>
  <c r="O99" i="1" s="1"/>
  <c r="K178" i="1"/>
  <c r="L178" i="1" s="1"/>
  <c r="M178" i="1" s="1"/>
  <c r="N178" i="1" s="1"/>
  <c r="O178" i="1" s="1"/>
  <c r="K78" i="1"/>
  <c r="L78" i="1" s="1"/>
  <c r="M78" i="1" s="1"/>
  <c r="N78" i="1" s="1"/>
  <c r="O78" i="1" s="1"/>
  <c r="K257" i="1"/>
  <c r="L257" i="1" s="1"/>
  <c r="M257" i="1" s="1"/>
  <c r="N257" i="1" s="1"/>
  <c r="O257" i="1" s="1"/>
  <c r="K129" i="1"/>
  <c r="L129" i="1" s="1"/>
  <c r="M129" i="1" s="1"/>
  <c r="N129" i="1" s="1"/>
  <c r="O129" i="1" s="1"/>
  <c r="K357" i="1"/>
  <c r="L357" i="1" s="1"/>
  <c r="M357" i="1" s="1"/>
  <c r="N357" i="1" s="1"/>
  <c r="O357" i="1" s="1"/>
  <c r="K363" i="1"/>
  <c r="L363" i="1" s="1"/>
  <c r="M363" i="1" s="1"/>
  <c r="N363" i="1" s="1"/>
  <c r="O363" i="1" s="1"/>
  <c r="K319" i="1"/>
  <c r="L319" i="1" s="1"/>
  <c r="M319" i="1" s="1"/>
  <c r="N319" i="1" s="1"/>
  <c r="O319" i="1" s="1"/>
  <c r="K191" i="1"/>
  <c r="L191" i="1" s="1"/>
  <c r="M191" i="1" s="1"/>
  <c r="N191" i="1" s="1"/>
  <c r="O191" i="1" s="1"/>
  <c r="K91" i="1"/>
  <c r="L91" i="1" s="1"/>
  <c r="M91" i="1" s="1"/>
  <c r="N91" i="1" s="1"/>
  <c r="O91" i="1" s="1"/>
  <c r="K142" i="1"/>
  <c r="L142" i="1" s="1"/>
  <c r="M142" i="1" s="1"/>
  <c r="N142" i="1" s="1"/>
  <c r="O142" i="1" s="1"/>
  <c r="K42" i="1"/>
  <c r="L42" i="1" s="1"/>
  <c r="M42" i="1" s="1"/>
  <c r="N42" i="1" s="1"/>
  <c r="O42" i="1" s="1"/>
  <c r="K221" i="1"/>
  <c r="L221" i="1" s="1"/>
  <c r="M221" i="1" s="1"/>
  <c r="N221" i="1" s="1"/>
  <c r="O221" i="1" s="1"/>
  <c r="K93" i="1"/>
  <c r="L93" i="1" s="1"/>
  <c r="M93" i="1" s="1"/>
  <c r="N93" i="1" s="1"/>
  <c r="O93" i="1" s="1"/>
  <c r="K111" i="1"/>
  <c r="L111" i="1" s="1"/>
  <c r="M111" i="1" s="1"/>
  <c r="N111" i="1" s="1"/>
  <c r="O111" i="1" s="1"/>
  <c r="K324" i="1"/>
  <c r="L324" i="1" s="1"/>
  <c r="M324" i="1" s="1"/>
  <c r="N324" i="1" s="1"/>
  <c r="O324" i="1" s="1"/>
  <c r="K260" i="1"/>
  <c r="L260" i="1" s="1"/>
  <c r="M260" i="1" s="1"/>
  <c r="N260" i="1" s="1"/>
  <c r="O260" i="1" s="1"/>
  <c r="K180" i="1"/>
  <c r="L180" i="1" s="1"/>
  <c r="M180" i="1" s="1"/>
  <c r="N180" i="1" s="1"/>
  <c r="O180" i="1" s="1"/>
  <c r="K136" i="1"/>
  <c r="L136" i="1" s="1"/>
  <c r="M136" i="1" s="1"/>
  <c r="N136" i="1" s="1"/>
  <c r="O136" i="1" s="1"/>
  <c r="K20" i="1"/>
  <c r="L20" i="1" s="1"/>
  <c r="M20" i="1" s="1"/>
  <c r="N20" i="1" s="1"/>
  <c r="O20" i="1" s="1"/>
  <c r="K333" i="1"/>
  <c r="L333" i="1" s="1"/>
  <c r="M333" i="1" s="1"/>
  <c r="N333" i="1" s="1"/>
  <c r="O333" i="1" s="1"/>
  <c r="K188" i="1"/>
  <c r="L188" i="1" s="1"/>
  <c r="M188" i="1" s="1"/>
  <c r="N188" i="1" s="1"/>
  <c r="O188" i="1" s="1"/>
  <c r="K349" i="1"/>
  <c r="L349" i="1" s="1"/>
  <c r="M349" i="1" s="1"/>
  <c r="N349" i="1" s="1"/>
  <c r="O349" i="1" s="1"/>
  <c r="K168" i="1"/>
  <c r="L168" i="1" s="1"/>
  <c r="M168" i="1" s="1"/>
  <c r="N168" i="1" s="1"/>
  <c r="O168" i="1" s="1"/>
  <c r="K84" i="1"/>
  <c r="L84" i="1" s="1"/>
  <c r="M84" i="1" s="1"/>
  <c r="N84" i="1" s="1"/>
  <c r="O84" i="1" s="1"/>
  <c r="K292" i="1"/>
  <c r="L292" i="1" s="1"/>
  <c r="M292" i="1" s="1"/>
  <c r="N292" i="1" s="1"/>
  <c r="O292" i="1" s="1"/>
  <c r="K17" i="1"/>
  <c r="L17" i="1" s="1"/>
  <c r="M17" i="1" s="1"/>
  <c r="N17" i="1" s="1"/>
  <c r="O17" i="1" s="1"/>
  <c r="K290" i="1"/>
  <c r="L290" i="1" s="1"/>
  <c r="M290" i="1" s="1"/>
  <c r="N290" i="1" s="1"/>
  <c r="O290" i="1" s="1"/>
  <c r="K339" i="1"/>
  <c r="L339" i="1" s="1"/>
  <c r="M339" i="1" s="1"/>
  <c r="N339" i="1" s="1"/>
  <c r="O339" i="1" s="1"/>
  <c r="K211" i="1"/>
  <c r="L211" i="1" s="1"/>
  <c r="M211" i="1" s="1"/>
  <c r="N211" i="1" s="1"/>
  <c r="O211" i="1" s="1"/>
  <c r="K24" i="1"/>
  <c r="L24" i="1" s="1"/>
  <c r="M24" i="1" s="1"/>
  <c r="N24" i="1" s="1"/>
  <c r="O24" i="1" s="1"/>
  <c r="K162" i="1"/>
  <c r="L162" i="1" s="1"/>
  <c r="M162" i="1" s="1"/>
  <c r="N162" i="1" s="1"/>
  <c r="O162" i="1" s="1"/>
  <c r="K62" i="1"/>
  <c r="L62" i="1" s="1"/>
  <c r="M62" i="1" s="1"/>
  <c r="N62" i="1" s="1"/>
  <c r="O62" i="1" s="1"/>
  <c r="K241" i="1"/>
  <c r="L241" i="1" s="1"/>
  <c r="M241" i="1" s="1"/>
  <c r="N241" i="1" s="1"/>
  <c r="O241" i="1" s="1"/>
  <c r="K113" i="1"/>
  <c r="L113" i="1" s="1"/>
  <c r="M113" i="1" s="1"/>
  <c r="N113" i="1" s="1"/>
  <c r="O113" i="1" s="1"/>
  <c r="K156" i="1"/>
  <c r="L156" i="1" s="1"/>
  <c r="M156" i="1" s="1"/>
  <c r="N156" i="1" s="1"/>
  <c r="O156" i="1" s="1"/>
  <c r="K36" i="1"/>
  <c r="L36" i="1" s="1"/>
  <c r="M36" i="1" s="1"/>
  <c r="N36" i="1" s="1"/>
  <c r="O36" i="1" s="1"/>
  <c r="K68" i="1"/>
  <c r="L68" i="1" s="1"/>
  <c r="M68" i="1" s="1"/>
  <c r="N68" i="1" s="1"/>
  <c r="O68" i="1" s="1"/>
  <c r="K304" i="1"/>
  <c r="L304" i="1" s="1"/>
  <c r="M304" i="1" s="1"/>
  <c r="N304" i="1" s="1"/>
  <c r="O304" i="1" s="1"/>
  <c r="K258" i="1"/>
  <c r="L258" i="1" s="1"/>
  <c r="M258" i="1" s="1"/>
  <c r="N258" i="1" s="1"/>
  <c r="O258" i="1" s="1"/>
  <c r="K318" i="1"/>
  <c r="L318" i="1" s="1"/>
  <c r="M318" i="1" s="1"/>
  <c r="N318" i="1" s="1"/>
  <c r="O318" i="1" s="1"/>
  <c r="K299" i="1"/>
  <c r="L299" i="1" s="1"/>
  <c r="M299" i="1" s="1"/>
  <c r="N299" i="1" s="1"/>
  <c r="O299" i="1" s="1"/>
  <c r="K171" i="1"/>
  <c r="L171" i="1" s="1"/>
  <c r="M171" i="1" s="1"/>
  <c r="N171" i="1" s="1"/>
  <c r="O171" i="1" s="1"/>
  <c r="K71" i="1"/>
  <c r="L71" i="1" s="1"/>
  <c r="M71" i="1" s="1"/>
  <c r="N71" i="1" s="1"/>
  <c r="O71" i="1" s="1"/>
  <c r="K122" i="1"/>
  <c r="L122" i="1" s="1"/>
  <c r="M122" i="1" s="1"/>
  <c r="N122" i="1" s="1"/>
  <c r="O122" i="1" s="1"/>
  <c r="K329" i="1"/>
  <c r="L329" i="1" s="1"/>
  <c r="M329" i="1" s="1"/>
  <c r="N329" i="1" s="1"/>
  <c r="O329" i="1" s="1"/>
  <c r="K201" i="1"/>
  <c r="L201" i="1" s="1"/>
  <c r="M201" i="1" s="1"/>
  <c r="N201" i="1" s="1"/>
  <c r="O201" i="1" s="1"/>
  <c r="K18" i="1"/>
  <c r="L18" i="1" s="1"/>
  <c r="M18" i="1" s="1"/>
  <c r="N18" i="1" s="1"/>
  <c r="O18" i="1" s="1"/>
  <c r="K64" i="1"/>
  <c r="L64" i="1" s="1"/>
  <c r="M64" i="1" s="1"/>
  <c r="N64" i="1" s="1"/>
  <c r="O64" i="1" s="1"/>
  <c r="K347" i="1"/>
  <c r="L347" i="1" s="1"/>
  <c r="M347" i="1" s="1"/>
  <c r="N347" i="1" s="1"/>
  <c r="O347" i="1" s="1"/>
  <c r="K296" i="1"/>
  <c r="L296" i="1" s="1"/>
  <c r="M296" i="1" s="1"/>
  <c r="N296" i="1" s="1"/>
  <c r="O296" i="1" s="1"/>
  <c r="K295" i="1"/>
  <c r="L295" i="1" s="1"/>
  <c r="M295" i="1" s="1"/>
  <c r="N295" i="1" s="1"/>
  <c r="O295" i="1" s="1"/>
  <c r="K167" i="1"/>
  <c r="L167" i="1" s="1"/>
  <c r="M167" i="1" s="1"/>
  <c r="N167" i="1" s="1"/>
  <c r="O167" i="1" s="1"/>
  <c r="K67" i="1"/>
  <c r="L67" i="1" s="1"/>
  <c r="M67" i="1" s="1"/>
  <c r="N67" i="1" s="1"/>
  <c r="O67" i="1" s="1"/>
  <c r="K118" i="1"/>
  <c r="L118" i="1" s="1"/>
  <c r="M118" i="1" s="1"/>
  <c r="N118" i="1" s="1"/>
  <c r="O118" i="1" s="1"/>
  <c r="K325" i="1"/>
  <c r="L325" i="1" s="1"/>
  <c r="M325" i="1" s="1"/>
  <c r="N325" i="1" s="1"/>
  <c r="O325" i="1" s="1"/>
  <c r="K197" i="1"/>
  <c r="L197" i="1" s="1"/>
  <c r="M197" i="1" s="1"/>
  <c r="N197" i="1" s="1"/>
  <c r="O197" i="1" s="1"/>
  <c r="K14" i="1"/>
  <c r="L14" i="1" s="1"/>
  <c r="M14" i="1" s="1"/>
  <c r="N14" i="1" s="1"/>
  <c r="O14" i="1" s="1"/>
  <c r="K208" i="1"/>
  <c r="L208" i="1" s="1"/>
  <c r="M208" i="1" s="1"/>
  <c r="N208" i="1" s="1"/>
  <c r="O208" i="1" s="1"/>
  <c r="K294" i="1"/>
  <c r="L294" i="1" s="1"/>
  <c r="M294" i="1" s="1"/>
  <c r="N294" i="1" s="1"/>
  <c r="O294" i="1" s="1"/>
  <c r="K256" i="1"/>
  <c r="L256" i="1" s="1"/>
  <c r="M256" i="1" s="1"/>
  <c r="N256" i="1" s="1"/>
  <c r="O256" i="1" s="1"/>
  <c r="K328" i="1"/>
  <c r="L328" i="1" s="1"/>
  <c r="M328" i="1" s="1"/>
  <c r="N328" i="1" s="1"/>
  <c r="O328" i="1" s="1"/>
  <c r="K128" i="1"/>
  <c r="L128" i="1" s="1"/>
  <c r="M128" i="1" s="1"/>
  <c r="N128" i="1" s="1"/>
  <c r="O128" i="1" s="1"/>
  <c r="K338" i="1"/>
  <c r="L338" i="1" s="1"/>
  <c r="M338" i="1" s="1"/>
  <c r="N338" i="1" s="1"/>
  <c r="O338" i="1" s="1"/>
  <c r="K76" i="1"/>
  <c r="L76" i="1" s="1"/>
  <c r="M76" i="1" s="1"/>
  <c r="N76" i="1" s="1"/>
  <c r="O76" i="1" s="1"/>
  <c r="K330" i="1"/>
  <c r="L330" i="1" s="1"/>
  <c r="M330" i="1" s="1"/>
  <c r="N330" i="1" s="1"/>
  <c r="O330" i="1" s="1"/>
  <c r="K352" i="1"/>
  <c r="L352" i="1" s="1"/>
  <c r="M352" i="1" s="1"/>
  <c r="N352" i="1" s="1"/>
  <c r="O352" i="1" s="1"/>
  <c r="K56" i="1"/>
  <c r="L56" i="1" s="1"/>
  <c r="M56" i="1" s="1"/>
  <c r="N56" i="1" s="1"/>
  <c r="O56" i="1" s="1"/>
  <c r="K69" i="1"/>
  <c r="L69" i="1" s="1"/>
  <c r="M69" i="1" s="1"/>
  <c r="N69" i="1" s="1"/>
  <c r="O69" i="1" s="1"/>
  <c r="K251" i="1"/>
  <c r="L251" i="1" s="1"/>
  <c r="M251" i="1" s="1"/>
  <c r="N251" i="1" s="1"/>
  <c r="O251" i="1" s="1"/>
  <c r="K123" i="1"/>
  <c r="L123" i="1" s="1"/>
  <c r="M123" i="1" s="1"/>
  <c r="N123" i="1" s="1"/>
  <c r="O123" i="1" s="1"/>
  <c r="K202" i="1"/>
  <c r="L202" i="1" s="1"/>
  <c r="M202" i="1" s="1"/>
  <c r="N202" i="1" s="1"/>
  <c r="O202" i="1" s="1"/>
  <c r="K15" i="1"/>
  <c r="L15" i="1" s="1"/>
  <c r="M15" i="1" s="1"/>
  <c r="N15" i="1" s="1"/>
  <c r="O15" i="1" s="1"/>
  <c r="K281" i="1"/>
  <c r="L281" i="1" s="1"/>
  <c r="M281" i="1" s="1"/>
  <c r="N281" i="1" s="1"/>
  <c r="O281" i="1" s="1"/>
  <c r="K153" i="1"/>
  <c r="L153" i="1" s="1"/>
  <c r="M153" i="1" s="1"/>
  <c r="N153" i="1" s="1"/>
  <c r="O153" i="1" s="1"/>
  <c r="K355" i="1"/>
  <c r="L355" i="1" s="1"/>
  <c r="M355" i="1" s="1"/>
  <c r="N355" i="1" s="1"/>
  <c r="O355" i="1" s="1"/>
  <c r="K311" i="1"/>
  <c r="L311" i="1" s="1"/>
  <c r="M311" i="1" s="1"/>
  <c r="N311" i="1" s="1"/>
  <c r="O311" i="1" s="1"/>
  <c r="K183" i="1"/>
  <c r="L183" i="1" s="1"/>
  <c r="M183" i="1" s="1"/>
  <c r="N183" i="1" s="1"/>
  <c r="O183" i="1" s="1"/>
  <c r="K83" i="1"/>
  <c r="L83" i="1" s="1"/>
  <c r="M83" i="1" s="1"/>
  <c r="N83" i="1" s="1"/>
  <c r="O83" i="1" s="1"/>
  <c r="K134" i="1"/>
  <c r="L134" i="1" s="1"/>
  <c r="M134" i="1" s="1"/>
  <c r="N134" i="1" s="1"/>
  <c r="O134" i="1" s="1"/>
  <c r="K341" i="1"/>
  <c r="L341" i="1" s="1"/>
  <c r="M341" i="1" s="1"/>
  <c r="N341" i="1" s="1"/>
  <c r="O341" i="1" s="1"/>
  <c r="K213" i="1"/>
  <c r="L213" i="1" s="1"/>
  <c r="M213" i="1" s="1"/>
  <c r="N213" i="1" s="1"/>
  <c r="O213" i="1" s="1"/>
  <c r="K30" i="1"/>
  <c r="L30" i="1" s="1"/>
  <c r="M30" i="1" s="1"/>
  <c r="N30" i="1" s="1"/>
  <c r="O30" i="1" s="1"/>
  <c r="K268" i="1"/>
  <c r="L268" i="1" s="1"/>
  <c r="M268" i="1" s="1"/>
  <c r="N268" i="1" s="1"/>
  <c r="O268" i="1" s="1"/>
  <c r="K104" i="1"/>
  <c r="L104" i="1" s="1"/>
  <c r="M104" i="1" s="1"/>
  <c r="N104" i="1" s="1"/>
  <c r="O104" i="1" s="1"/>
  <c r="K301" i="1"/>
  <c r="L301" i="1" s="1"/>
  <c r="M301" i="1" s="1"/>
  <c r="N301" i="1" s="1"/>
  <c r="O301" i="1" s="1"/>
  <c r="K146" i="1"/>
  <c r="L146" i="1" s="1"/>
  <c r="M146" i="1" s="1"/>
  <c r="N146" i="1" s="1"/>
  <c r="O146" i="1" s="1"/>
  <c r="K59" i="1"/>
  <c r="L59" i="1" s="1"/>
  <c r="M59" i="1" s="1"/>
  <c r="N59" i="1" s="1"/>
  <c r="O59" i="1" s="1"/>
  <c r="K322" i="1"/>
  <c r="L322" i="1" s="1"/>
  <c r="M322" i="1" s="1"/>
  <c r="N322" i="1" s="1"/>
  <c r="O322" i="1" s="1"/>
  <c r="K48" i="1"/>
  <c r="L48" i="1" s="1"/>
  <c r="M48" i="1" s="1"/>
  <c r="N48" i="1" s="1"/>
  <c r="O48" i="1" s="1"/>
  <c r="K44" i="1"/>
  <c r="L44" i="1" s="1"/>
  <c r="M44" i="1" s="1"/>
  <c r="N44" i="1" s="1"/>
  <c r="O44" i="1" s="1"/>
  <c r="K79" i="1"/>
  <c r="L79" i="1" s="1"/>
  <c r="M79" i="1" s="1"/>
  <c r="N79" i="1" s="1"/>
  <c r="O79" i="1" s="1"/>
  <c r="K323" i="1"/>
  <c r="L323" i="1" s="1"/>
  <c r="M323" i="1" s="1"/>
  <c r="N323" i="1" s="1"/>
  <c r="O323" i="1" s="1"/>
  <c r="K264" i="1"/>
  <c r="L264" i="1" s="1"/>
  <c r="M264" i="1" s="1"/>
  <c r="N264" i="1" s="1"/>
  <c r="O264" i="1" s="1"/>
  <c r="K22" i="1"/>
  <c r="L22" i="1" s="1"/>
  <c r="M22" i="1" s="1"/>
  <c r="N22" i="1" s="1"/>
  <c r="O22" i="1" s="1"/>
  <c r="K351" i="1"/>
  <c r="L351" i="1" s="1"/>
  <c r="M351" i="1" s="1"/>
  <c r="N351" i="1" s="1"/>
  <c r="O351" i="1" s="1"/>
  <c r="K336" i="1"/>
  <c r="L336" i="1" s="1"/>
  <c r="M336" i="1" s="1"/>
  <c r="N336" i="1" s="1"/>
  <c r="O336" i="1" s="1"/>
  <c r="K263" i="1"/>
  <c r="L263" i="1" s="1"/>
  <c r="M263" i="1" s="1"/>
  <c r="N263" i="1" s="1"/>
  <c r="O263" i="1" s="1"/>
  <c r="K225" i="1"/>
  <c r="L225" i="1" s="1"/>
  <c r="M225" i="1" s="1"/>
  <c r="N225" i="1" s="1"/>
  <c r="O225" i="1" s="1"/>
  <c r="K144" i="1"/>
  <c r="L144" i="1" s="1"/>
  <c r="M144" i="1" s="1"/>
  <c r="N144" i="1" s="1"/>
  <c r="O144" i="1" s="1"/>
  <c r="K317" i="1"/>
  <c r="L317" i="1" s="1"/>
  <c r="M317" i="1" s="1"/>
  <c r="N317" i="1" s="1"/>
  <c r="O317" i="1" s="1"/>
  <c r="K266" i="1"/>
  <c r="L266" i="1" s="1"/>
  <c r="M266" i="1" s="1"/>
  <c r="N266" i="1" s="1"/>
  <c r="O266" i="1" s="1"/>
  <c r="K240" i="1"/>
  <c r="L240" i="1" s="1"/>
  <c r="M240" i="1" s="1"/>
  <c r="N240" i="1" s="1"/>
  <c r="O240" i="1" s="1"/>
  <c r="K152" i="1"/>
  <c r="L152" i="1" s="1"/>
  <c r="M152" i="1" s="1"/>
  <c r="N152" i="1" s="1"/>
  <c r="O152" i="1" s="1"/>
  <c r="K337" i="1"/>
  <c r="L337" i="1" s="1"/>
  <c r="M337" i="1" s="1"/>
  <c r="N337" i="1" s="1"/>
  <c r="O337" i="1" s="1"/>
  <c r="K306" i="1"/>
  <c r="L306" i="1" s="1"/>
  <c r="M306" i="1" s="1"/>
  <c r="N306" i="1" s="1"/>
  <c r="O306" i="1" s="1"/>
  <c r="K43" i="1"/>
  <c r="L43" i="1" s="1"/>
  <c r="M43" i="1" s="1"/>
  <c r="N43" i="1" s="1"/>
  <c r="O43" i="1" s="1"/>
  <c r="K8" i="1"/>
  <c r="L8" i="1" s="1"/>
  <c r="M8" i="1" s="1"/>
  <c r="N8" i="1" s="1"/>
  <c r="O8" i="1" s="1"/>
  <c r="K159" i="1"/>
  <c r="L159" i="1" s="1"/>
  <c r="M159" i="1" s="1"/>
  <c r="N159" i="1" s="1"/>
  <c r="O159" i="1" s="1"/>
  <c r="K32" i="1"/>
  <c r="L32" i="1" s="1"/>
  <c r="M32" i="1" s="1"/>
  <c r="N32" i="1" s="1"/>
  <c r="O32" i="1" s="1"/>
  <c r="K179" i="1"/>
  <c r="L179" i="1" s="1"/>
  <c r="M179" i="1" s="1"/>
  <c r="N179" i="1" s="1"/>
  <c r="O179" i="1" s="1"/>
  <c r="K195" i="1"/>
  <c r="L195" i="1" s="1"/>
  <c r="M195" i="1" s="1"/>
  <c r="N195" i="1" s="1"/>
  <c r="O195" i="1" s="1"/>
  <c r="K226" i="1"/>
  <c r="L226" i="1" s="1"/>
  <c r="M226" i="1" s="1"/>
  <c r="N226" i="1" s="1"/>
  <c r="O226" i="1" s="1"/>
  <c r="K140" i="1"/>
  <c r="L140" i="1" s="1"/>
  <c r="M140" i="1" s="1"/>
  <c r="N140" i="1" s="1"/>
  <c r="O140" i="1" s="1"/>
  <c r="K269" i="1"/>
  <c r="L269" i="1" s="1"/>
  <c r="M269" i="1" s="1"/>
  <c r="N269" i="1" s="1"/>
  <c r="O269" i="1" s="1"/>
  <c r="K298" i="1"/>
  <c r="L298" i="1" s="1"/>
  <c r="M298" i="1" s="1"/>
  <c r="N298" i="1" s="1"/>
  <c r="O298" i="1" s="1"/>
  <c r="K96" i="1"/>
  <c r="L96" i="1" s="1"/>
  <c r="M96" i="1" s="1"/>
  <c r="N96" i="1" s="1"/>
  <c r="O96" i="1" s="1"/>
  <c r="K26" i="1"/>
  <c r="L26" i="1" s="1"/>
  <c r="M26" i="1" s="1"/>
  <c r="N26" i="1" s="1"/>
  <c r="O26" i="1" s="1"/>
  <c r="K13" i="1"/>
  <c r="L13" i="1" s="1"/>
  <c r="M13" i="1" s="1"/>
  <c r="N13" i="1" s="1"/>
  <c r="O13" i="1" s="1"/>
  <c r="K287" i="1"/>
  <c r="L287" i="1" s="1"/>
  <c r="M287" i="1" s="1"/>
  <c r="N287" i="1" s="1"/>
  <c r="O287" i="1" s="1"/>
  <c r="K307" i="1"/>
  <c r="L307" i="1" s="1"/>
  <c r="M307" i="1" s="1"/>
  <c r="N307" i="1" s="1"/>
  <c r="O307" i="1" s="1"/>
  <c r="K46" i="1"/>
  <c r="L46" i="1" s="1"/>
  <c r="M46" i="1" s="1"/>
  <c r="N46" i="1" s="1"/>
  <c r="O46" i="1" s="1"/>
  <c r="K270" i="1"/>
  <c r="L270" i="1" s="1"/>
  <c r="M270" i="1" s="1"/>
  <c r="N270" i="1" s="1"/>
  <c r="O270" i="1" s="1"/>
  <c r="K110" i="1"/>
  <c r="L110" i="1" s="1"/>
  <c r="M110" i="1" s="1"/>
  <c r="N110" i="1" s="1"/>
  <c r="O110" i="1" s="1"/>
  <c r="K130" i="1"/>
  <c r="L130" i="1" s="1"/>
  <c r="M130" i="1" s="1"/>
  <c r="N130" i="1" s="1"/>
  <c r="O130" i="1" s="1"/>
  <c r="K97" i="1"/>
  <c r="L97" i="1" s="1"/>
  <c r="M97" i="1" s="1"/>
  <c r="N97" i="1" s="1"/>
  <c r="O97" i="1" s="1"/>
  <c r="K189" i="1"/>
  <c r="L189" i="1" s="1"/>
  <c r="M189" i="1" s="1"/>
  <c r="N189" i="1" s="1"/>
  <c r="O189" i="1" s="1"/>
  <c r="K172" i="1"/>
  <c r="L172" i="1" s="1"/>
  <c r="M172" i="1" s="1"/>
  <c r="N172" i="1" s="1"/>
  <c r="O172" i="1" s="1"/>
  <c r="K190" i="1"/>
  <c r="L190" i="1" s="1"/>
  <c r="M190" i="1" s="1"/>
  <c r="N190" i="1" s="1"/>
  <c r="O190" i="1" s="1"/>
  <c r="K252" i="1"/>
  <c r="L252" i="1" s="1"/>
  <c r="M252" i="1" s="1"/>
  <c r="N252" i="1" s="1"/>
  <c r="O252" i="1" s="1"/>
  <c r="K209" i="1"/>
  <c r="L209" i="1" s="1"/>
  <c r="M209" i="1" s="1"/>
  <c r="N209" i="1" s="1"/>
  <c r="O209" i="1" s="1"/>
  <c r="K112" i="1"/>
  <c r="L112" i="1" s="1"/>
  <c r="M112" i="1" s="1"/>
  <c r="N112" i="1" s="1"/>
  <c r="O112" i="1" s="1"/>
  <c r="L365" i="1" l="1"/>
  <c r="M7" i="1"/>
  <c r="M365" i="1" l="1"/>
  <c r="N7" i="1"/>
  <c r="O7" i="1" l="1"/>
  <c r="N365" i="1"/>
  <c r="O365" i="1" s="1"/>
  <c r="P365" i="1" l="1"/>
  <c r="P32" i="1"/>
  <c r="P96" i="1"/>
  <c r="P167" i="1"/>
  <c r="P207" i="1"/>
  <c r="P41" i="1"/>
  <c r="P305" i="1"/>
  <c r="P361" i="1"/>
  <c r="P103" i="1"/>
  <c r="P79" i="1"/>
  <c r="P290" i="1"/>
  <c r="P229" i="1"/>
  <c r="P65" i="1"/>
  <c r="P10" i="1"/>
  <c r="P183" i="1"/>
  <c r="P44" i="1"/>
  <c r="P17" i="1"/>
  <c r="P50" i="1"/>
  <c r="P9" i="1"/>
  <c r="P285" i="1"/>
  <c r="P120" i="1"/>
  <c r="P140" i="1"/>
  <c r="P347" i="1"/>
  <c r="P117" i="1"/>
  <c r="P289" i="1"/>
  <c r="P147" i="1"/>
  <c r="P293" i="1"/>
  <c r="P220" i="1"/>
  <c r="P341" i="1"/>
  <c r="P260" i="1"/>
  <c r="P331" i="1"/>
  <c r="P353" i="1"/>
  <c r="P237" i="1"/>
  <c r="P251" i="1"/>
  <c r="P195" i="1"/>
  <c r="P18" i="1"/>
  <c r="P66" i="1"/>
  <c r="P210" i="1"/>
  <c r="P222" i="1"/>
  <c r="P35" i="1"/>
  <c r="P177" i="1"/>
  <c r="P83" i="1"/>
  <c r="P111" i="1"/>
  <c r="P108" i="1"/>
  <c r="P332" i="1"/>
  <c r="P132" i="1"/>
  <c r="P223" i="1"/>
  <c r="P12" i="1"/>
  <c r="P327" i="1"/>
  <c r="P328" i="1"/>
  <c r="P159" i="1"/>
  <c r="P122" i="1"/>
  <c r="P215" i="1"/>
  <c r="P77" i="1"/>
  <c r="P164" i="1"/>
  <c r="P234" i="1"/>
  <c r="P72" i="1"/>
  <c r="P268" i="1"/>
  <c r="P20" i="1"/>
  <c r="P54" i="1"/>
  <c r="P87" i="1"/>
  <c r="P340" i="1"/>
  <c r="P186" i="1"/>
  <c r="P30" i="1"/>
  <c r="P136" i="1"/>
  <c r="P154" i="1"/>
  <c r="P40" i="1"/>
  <c r="P193" i="1"/>
  <c r="P26" i="1"/>
  <c r="P306" i="1"/>
  <c r="P299" i="1"/>
  <c r="P185" i="1"/>
  <c r="P109" i="1"/>
  <c r="P158" i="1"/>
  <c r="P297" i="1"/>
  <c r="P143" i="1"/>
  <c r="P15" i="1"/>
  <c r="P191" i="1"/>
  <c r="P115" i="1"/>
  <c r="P261" i="1"/>
  <c r="P239" i="1"/>
  <c r="P211" i="1"/>
  <c r="P152" i="1"/>
  <c r="P258" i="1"/>
  <c r="P106" i="1"/>
  <c r="P303" i="1"/>
  <c r="P315" i="1"/>
  <c r="P39" i="1"/>
  <c r="P291" i="1"/>
  <c r="P123" i="1"/>
  <c r="P363" i="1"/>
  <c r="P61" i="1"/>
  <c r="P182" i="1"/>
  <c r="P309" i="1"/>
  <c r="P107" i="1"/>
  <c r="P144" i="1"/>
  <c r="P156" i="1"/>
  <c r="P157" i="1"/>
  <c r="P225" i="1"/>
  <c r="P345" i="1"/>
  <c r="P14" i="1"/>
  <c r="P224" i="1"/>
  <c r="P97" i="1"/>
  <c r="P272" i="1"/>
  <c r="P217" i="1"/>
  <c r="P188" i="1"/>
  <c r="P317" i="1"/>
  <c r="P36" i="1"/>
  <c r="P254" i="1"/>
  <c r="P350" i="1"/>
  <c r="P33" i="1"/>
  <c r="P85" i="1"/>
  <c r="P102" i="1"/>
  <c r="P355" i="1"/>
  <c r="P42" i="1"/>
  <c r="P273" i="1"/>
  <c r="P334" i="1"/>
  <c r="P149" i="1"/>
  <c r="P81" i="1"/>
  <c r="P153" i="1"/>
  <c r="P142" i="1"/>
  <c r="P187" i="1"/>
  <c r="P92" i="1"/>
  <c r="P75" i="1"/>
  <c r="P263" i="1"/>
  <c r="P241" i="1"/>
  <c r="P282" i="1"/>
  <c r="P148" i="1"/>
  <c r="P19" i="1"/>
  <c r="P204" i="1"/>
  <c r="P190" i="1"/>
  <c r="P76" i="1"/>
  <c r="P99" i="1"/>
  <c r="P90" i="1"/>
  <c r="P137" i="1"/>
  <c r="P238" i="1"/>
  <c r="P28" i="1"/>
  <c r="P351" i="1"/>
  <c r="P162" i="1"/>
  <c r="P310" i="1"/>
  <c r="P11" i="1"/>
  <c r="P255" i="1"/>
  <c r="P358" i="1"/>
  <c r="P189" i="1"/>
  <c r="P128" i="1"/>
  <c r="P45" i="1"/>
  <c r="P283" i="1"/>
  <c r="P86" i="1"/>
  <c r="P249" i="1"/>
  <c r="P60" i="1"/>
  <c r="P169" i="1"/>
  <c r="P322" i="1"/>
  <c r="P325" i="1"/>
  <c r="P259" i="1"/>
  <c r="P360" i="1"/>
  <c r="P323" i="1"/>
  <c r="P339" i="1"/>
  <c r="P101" i="1"/>
  <c r="P247" i="1"/>
  <c r="P356" i="1"/>
  <c r="P301" i="1"/>
  <c r="P112" i="1"/>
  <c r="P56" i="1"/>
  <c r="P257" i="1"/>
  <c r="P300" i="1"/>
  <c r="P49" i="1"/>
  <c r="P151" i="1"/>
  <c r="P209" i="1"/>
  <c r="P352" i="1"/>
  <c r="P78" i="1"/>
  <c r="P280" i="1"/>
  <c r="P276" i="1"/>
  <c r="P192" i="1"/>
  <c r="P48" i="1"/>
  <c r="P292" i="1"/>
  <c r="P150" i="1"/>
  <c r="P342" i="1"/>
  <c r="P321" i="1"/>
  <c r="P266" i="1"/>
  <c r="P307" i="1"/>
  <c r="P197" i="1"/>
  <c r="P362" i="1"/>
  <c r="P253" i="1"/>
  <c r="P312" i="1"/>
  <c r="P127" i="1"/>
  <c r="P308" i="1"/>
  <c r="P59" i="1"/>
  <c r="P168" i="1"/>
  <c r="P199" i="1"/>
  <c r="P34" i="1"/>
  <c r="P63" i="1"/>
  <c r="P264" i="1"/>
  <c r="P13" i="1"/>
  <c r="P118" i="1"/>
  <c r="P274" i="1"/>
  <c r="P174" i="1"/>
  <c r="P216" i="1"/>
  <c r="P284" i="1"/>
  <c r="P170" i="1"/>
  <c r="P114" i="1"/>
  <c r="P163" i="1"/>
  <c r="P89" i="1"/>
  <c r="P104" i="1"/>
  <c r="P333" i="1"/>
  <c r="P233" i="1"/>
  <c r="P138" i="1"/>
  <c r="P286" i="1"/>
  <c r="P329" i="1"/>
  <c r="P110" i="1"/>
  <c r="P294" i="1"/>
  <c r="P80" i="1"/>
  <c r="P314" i="1"/>
  <c r="P235" i="1"/>
  <c r="P219" i="1"/>
  <c r="P270" i="1"/>
  <c r="P208" i="1"/>
  <c r="P58" i="1"/>
  <c r="P52" i="1"/>
  <c r="P100" i="1"/>
  <c r="P279" i="1"/>
  <c r="P38" i="1"/>
  <c r="P213" i="1"/>
  <c r="P180" i="1"/>
  <c r="P203" i="1"/>
  <c r="P359" i="1"/>
  <c r="P354" i="1"/>
  <c r="P67" i="1"/>
  <c r="P226" i="1"/>
  <c r="P64" i="1"/>
  <c r="P245" i="1"/>
  <c r="P23" i="1"/>
  <c r="P275" i="1"/>
  <c r="P27" i="1"/>
  <c r="P176" i="1"/>
  <c r="P134" i="1"/>
  <c r="P324" i="1"/>
  <c r="P288" i="1"/>
  <c r="P95" i="1"/>
  <c r="P126" i="1"/>
  <c r="P68" i="1"/>
  <c r="P179" i="1"/>
  <c r="P201" i="1"/>
  <c r="P166" i="1"/>
  <c r="P131" i="1"/>
  <c r="P29" i="1"/>
  <c r="P135" i="1"/>
  <c r="P256" i="1"/>
  <c r="P244" i="1"/>
  <c r="P173" i="1"/>
  <c r="P125" i="1"/>
  <c r="P119" i="1"/>
  <c r="P287" i="1"/>
  <c r="P196" i="1"/>
  <c r="P228" i="1"/>
  <c r="P311" i="1"/>
  <c r="P221" i="1"/>
  <c r="P145" i="1"/>
  <c r="P141" i="1"/>
  <c r="P242" i="1"/>
  <c r="P348" i="1"/>
  <c r="P298" i="1"/>
  <c r="P295" i="1"/>
  <c r="P25" i="1"/>
  <c r="P246" i="1"/>
  <c r="P98" i="1"/>
  <c r="P218" i="1"/>
  <c r="P269" i="1"/>
  <c r="P296" i="1"/>
  <c r="P320" i="1"/>
  <c r="P335" i="1"/>
  <c r="P53" i="1"/>
  <c r="P37" i="1"/>
  <c r="P70" i="1"/>
  <c r="P281" i="1"/>
  <c r="P91" i="1"/>
  <c r="P194" i="1"/>
  <c r="P133" i="1"/>
  <c r="P344" i="1"/>
  <c r="P93" i="1"/>
  <c r="P337" i="1"/>
  <c r="P318" i="1"/>
  <c r="P313" i="1"/>
  <c r="P94" i="1"/>
  <c r="P57" i="1"/>
  <c r="P31" i="1"/>
  <c r="P302" i="1"/>
  <c r="P202" i="1"/>
  <c r="P319" i="1"/>
  <c r="P243" i="1"/>
  <c r="P82" i="1"/>
  <c r="P181" i="1"/>
  <c r="P357" i="1"/>
  <c r="P240" i="1"/>
  <c r="P304" i="1"/>
  <c r="P55" i="1"/>
  <c r="P278" i="1"/>
  <c r="P184" i="1"/>
  <c r="P139" i="1"/>
  <c r="P250" i="1"/>
  <c r="P16" i="1"/>
  <c r="P200" i="1"/>
  <c r="P175" i="1"/>
  <c r="P84" i="1"/>
  <c r="P236" i="1"/>
  <c r="P146" i="1"/>
  <c r="P267" i="1"/>
  <c r="P69" i="1"/>
  <c r="P129" i="1"/>
  <c r="P205" i="1"/>
  <c r="P231" i="1"/>
  <c r="P51" i="1"/>
  <c r="P155" i="1"/>
  <c r="P8" i="1"/>
  <c r="P71" i="1"/>
  <c r="P343" i="1"/>
  <c r="P212" i="1"/>
  <c r="P230" i="1"/>
  <c r="P326" i="1"/>
  <c r="P43" i="1"/>
  <c r="P171" i="1"/>
  <c r="P214" i="1"/>
  <c r="P161" i="1"/>
  <c r="P47" i="1"/>
  <c r="P165" i="1"/>
  <c r="P252" i="1"/>
  <c r="P330" i="1"/>
  <c r="P178" i="1"/>
  <c r="P316" i="1"/>
  <c r="P21" i="1"/>
  <c r="P232" i="1"/>
  <c r="P105" i="1"/>
  <c r="P336" i="1"/>
  <c r="P62" i="1"/>
  <c r="P160" i="1"/>
  <c r="P277" i="1"/>
  <c r="P206" i="1"/>
  <c r="P124" i="1"/>
  <c r="P172" i="1"/>
  <c r="P338" i="1"/>
  <c r="P227" i="1"/>
  <c r="P271" i="1"/>
  <c r="P265" i="1"/>
  <c r="P121" i="1"/>
  <c r="P262" i="1"/>
  <c r="P22" i="1"/>
  <c r="P24" i="1"/>
  <c r="P88" i="1"/>
  <c r="P198" i="1"/>
  <c r="P73" i="1"/>
  <c r="P130" i="1"/>
  <c r="P248" i="1"/>
  <c r="P113" i="1"/>
  <c r="P46" i="1"/>
  <c r="P116" i="1"/>
  <c r="P346" i="1"/>
  <c r="P74" i="1"/>
  <c r="P349" i="1"/>
  <c r="P7" i="1"/>
</calcChain>
</file>

<file path=xl/sharedStrings.xml><?xml version="1.0" encoding="utf-8"?>
<sst xmlns="http://schemas.openxmlformats.org/spreadsheetml/2006/main" count="501" uniqueCount="452">
  <si>
    <t>Nr</t>
  </si>
  <si>
    <t>Kommunenavn</t>
  </si>
  <si>
    <t>Skatter 2025</t>
  </si>
  <si>
    <t>Symmetrisk</t>
  </si>
  <si>
    <t>Skatt under 90% av landsgjennomsnittet</t>
  </si>
  <si>
    <t>Netto utjevn. 25</t>
  </si>
  <si>
    <t>Skatt og netto skatteutjevning</t>
  </si>
  <si>
    <t>Nto skatteutj.</t>
  </si>
  <si>
    <t>Endring fra 2024</t>
  </si>
  <si>
    <t>Innb.-</t>
  </si>
  <si>
    <t>Skatt 2024</t>
  </si>
  <si>
    <t>Korreksjon av inntektsutjevning</t>
  </si>
  <si>
    <t>1) Finansieringstrekk</t>
  </si>
  <si>
    <t>Jan-des</t>
  </si>
  <si>
    <t>inntektsutjevning</t>
  </si>
  <si>
    <t>Tilleggskomp med 35%</t>
  </si>
  <si>
    <t>i prosent</t>
  </si>
  <si>
    <t>tall pr.</t>
  </si>
  <si>
    <t>for lavere skattesats formue</t>
  </si>
  <si>
    <t xml:space="preserve">   for perioden</t>
  </si>
  <si>
    <t>Pst av</t>
  </si>
  <si>
    <t>(trekk/komp 62%)</t>
  </si>
  <si>
    <t>Brutto</t>
  </si>
  <si>
    <t>Netto 1)</t>
  </si>
  <si>
    <t xml:space="preserve">(kol 5+9) </t>
  </si>
  <si>
    <t>(kol 1+10)</t>
  </si>
  <si>
    <t>pst av</t>
  </si>
  <si>
    <t>2025   2)</t>
  </si>
  <si>
    <t>Skatt</t>
  </si>
  <si>
    <t xml:space="preserve">Skatt </t>
  </si>
  <si>
    <t>1000 kr</t>
  </si>
  <si>
    <t>kr pr innb</t>
  </si>
  <si>
    <t>landsgj.</t>
  </si>
  <si>
    <t>kr.pr.innb.</t>
  </si>
  <si>
    <t>landsgj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</si>
  <si>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</si>
  <si>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</si>
  <si>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</si>
  <si>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</si>
  <si>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</si>
  <si>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</si>
  <si>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</si>
  <si>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</si>
  <si>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</si>
  <si>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</si>
  <si>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</si>
  <si>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</si>
  <si>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</si>
  <si>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</si>
  <si>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</si>
  <si>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</si>
  <si>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</si>
  <si>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</si>
  <si>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</si>
  <si>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</si>
  <si>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</si>
  <si>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</si>
  <si>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</si>
  <si>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</si>
  <si>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</si>
  <si>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</si>
  <si>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</si>
  <si>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Ålesund*</t>
  </si>
  <si>
    <t>Vanylven</t>
  </si>
  <si>
    <t>Sande</t>
  </si>
  <si>
    <t>pr aug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</si>
  <si>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</si>
  <si>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</si>
  <si>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</si>
  <si>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</si>
  <si>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</si>
  <si>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</si>
  <si>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</si>
  <si>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</si>
  <si>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</si>
  <si>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</si>
  <si>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</si>
  <si>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</si>
  <si>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</si>
  <si>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</si>
  <si>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</si>
  <si>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</si>
  <si>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</si>
  <si>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</si>
  <si>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</si>
  <si>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</si>
  <si>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</si>
  <si>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Haram*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</si>
  <si>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</si>
  <si>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</si>
  <si>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</si>
  <si>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</si>
  <si>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</si>
  <si>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</si>
  <si>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</si>
  <si>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</si>
  <si>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</si>
  <si>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</si>
  <si>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</si>
  <si>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</si>
  <si>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</si>
  <si>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</si>
  <si>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</si>
  <si>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</si>
  <si>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</si>
  <si>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</si>
  <si>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</si>
  <si>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</si>
  <si>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</si>
  <si>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</si>
  <si>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</si>
  <si>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</si>
  <si>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</si>
  <si>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</si>
  <si>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</si>
  <si>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</si>
  <si>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</si>
  <si>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</si>
  <si>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</si>
  <si>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</si>
  <si>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</si>
  <si>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</si>
  <si>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Bø</t>
  </si>
  <si>
    <t>pr.aug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</si>
  <si>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</si>
  <si>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</si>
  <si>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</si>
  <si>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</si>
  <si>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</si>
  <si>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</si>
  <si>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</si>
  <si>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</si>
  <si>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</si>
  <si>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Hvaler</t>
  </si>
  <si>
    <t>Råde</t>
  </si>
  <si>
    <t>Våler (Østfold)</t>
  </si>
  <si>
    <t>Skiptvet</t>
  </si>
  <si>
    <t>Indre Østfold</t>
  </si>
  <si>
    <t>Rakkestad</t>
  </si>
  <si>
    <t>Marker</t>
  </si>
  <si>
    <t>Aremark</t>
  </si>
  <si>
    <t>Bærum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</si>
  <si>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</si>
  <si>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</si>
  <si>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</si>
  <si>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</si>
  <si>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</si>
  <si>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</si>
  <si>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</si>
  <si>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</si>
  <si>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</si>
  <si>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</si>
  <si>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</si>
  <si>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</si>
  <si>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</si>
  <si>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</si>
  <si>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</si>
  <si>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</si>
  <si>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</si>
  <si>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</si>
  <si>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</si>
  <si>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</si>
  <si>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Drammen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</si>
  <si>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</si>
  <si>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</si>
  <si>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</si>
  <si>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</si>
  <si>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</si>
  <si>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</si>
  <si>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</si>
  <si>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</si>
  <si>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</si>
  <si>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</si>
  <si>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</si>
  <si>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</si>
  <si>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</si>
  <si>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</si>
  <si>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</si>
  <si>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</si>
  <si>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</si>
  <si>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</si>
  <si>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</si>
  <si>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</si>
  <si>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</si>
  <si>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</si>
  <si>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</si>
  <si>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</si>
  <si>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</si>
  <si>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</si>
  <si>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</si>
  <si>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</si>
  <si>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</si>
  <si>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</si>
  <si>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</si>
  <si>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</si>
  <si>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</si>
  <si>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</si>
  <si>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</si>
  <si>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</si>
  <si>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</si>
  <si>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</si>
  <si>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</si>
  <si>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</si>
  <si>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</si>
  <si>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</si>
  <si>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</si>
  <si>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</si>
  <si>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</si>
  <si>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</si>
  <si>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</si>
  <si>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</si>
  <si>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</si>
  <si>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</si>
  <si>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</si>
  <si>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</si>
  <si>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</si>
  <si>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</si>
  <si>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</si>
  <si>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</si>
  <si>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</si>
  <si>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</si>
  <si>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</si>
  <si>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</si>
  <si>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</si>
  <si>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</si>
  <si>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</si>
  <si>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</si>
  <si>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</si>
  <si>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</si>
  <si>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</si>
  <si>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</si>
  <si>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Færder</t>
  </si>
  <si>
    <t>Porsgrunn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</si>
  <si>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</si>
  <si>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</si>
  <si>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</si>
  <si>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</si>
  <si>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</si>
  <si>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</si>
  <si>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</si>
  <si>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</si>
  <si>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</si>
  <si>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</si>
  <si>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</si>
  <si>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</si>
  <si>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</si>
  <si>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</si>
  <si>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</si>
  <si>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</si>
  <si>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</si>
  <si>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</si>
  <si>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</si>
  <si>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</si>
  <si>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</si>
  <si>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</si>
  <si>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</si>
  <si>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</si>
  <si>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</si>
  <si>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</si>
  <si>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</si>
  <si>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</si>
  <si>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</si>
  <si>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</si>
  <si>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</si>
  <si>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</si>
  <si>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</si>
  <si>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</si>
  <si>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</si>
  <si>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</si>
  <si>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</si>
  <si>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</si>
  <si>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</si>
  <si>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</si>
  <si>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</si>
  <si>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</si>
  <si>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</si>
  <si>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</si>
  <si>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</si>
  <si>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</si>
  <si>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</si>
  <si>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</si>
  <si>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</si>
  <si>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</si>
  <si>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</si>
  <si>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</si>
  <si>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</si>
  <si>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</si>
  <si>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</si>
  <si>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</si>
  <si>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</si>
  <si>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</si>
  <si>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</si>
  <si>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</si>
  <si>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</si>
  <si>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</si>
  <si>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</si>
  <si>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</si>
  <si>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</si>
  <si>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</si>
  <si>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</si>
  <si>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</si>
  <si>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</si>
  <si>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</si>
  <si>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</si>
  <si>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</si>
  <si>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</si>
  <si>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</si>
  <si>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</si>
  <si>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</si>
  <si>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</si>
  <si>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</si>
  <si>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</si>
  <si>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</si>
  <si>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</si>
  <si>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</si>
  <si>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</si>
  <si>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</si>
  <si>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</si>
  <si>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</si>
  <si>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</si>
  <si>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</si>
  <si>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</si>
  <si>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</si>
  <si>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</si>
  <si>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</si>
  <si>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</si>
  <si>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</si>
  <si>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</si>
  <si>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</si>
  <si>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</si>
  <si>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</si>
  <si>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</si>
  <si>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</si>
  <si>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</si>
  <si>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</si>
  <si>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</si>
  <si>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</si>
  <si>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</si>
  <si>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</si>
  <si>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</si>
  <si>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</si>
  <si>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</si>
  <si>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</si>
  <si>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</si>
  <si>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</si>
  <si>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</si>
  <si>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</si>
  <si>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</si>
  <si>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</si>
  <si>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</si>
  <si>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</si>
  <si>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</si>
  <si>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</si>
  <si>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</si>
  <si>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</si>
  <si>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</si>
  <si>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</si>
  <si>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</si>
  <si>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</si>
  <si>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</si>
  <si>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</si>
  <si>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</si>
  <si>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</si>
  <si>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</si>
  <si>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</si>
  <si>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</si>
  <si>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</si>
  <si>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</si>
  <si>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</si>
  <si>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</si>
  <si>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</si>
  <si>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</si>
  <si>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</si>
  <si>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</si>
  <si>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</si>
  <si>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</si>
  <si>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Alta</t>
  </si>
  <si>
    <t>Hammerfest</t>
  </si>
  <si>
    <t>Sør-Varanger</t>
  </si>
  <si>
    <t>Vadsø</t>
  </si>
  <si>
    <t>Karasjok</t>
  </si>
  <si>
    <t>Kautokeino</t>
  </si>
  <si>
    <t>Loppa</t>
  </si>
  <si>
    <t>Hasvik</t>
  </si>
  <si>
    <t>Måsøy</t>
  </si>
  <si>
    <t>Nordkapp</t>
  </si>
  <si>
    <t>Porsanger</t>
  </si>
  <si>
    <t>Lebesby</t>
  </si>
  <si>
    <t>Gamvik</t>
  </si>
  <si>
    <t>Tana</t>
  </si>
  <si>
    <t>Berlevåg</t>
  </si>
  <si>
    <t>Båtsfjord</t>
  </si>
  <si>
    <t>Vardø</t>
  </si>
  <si>
    <t>Nesseby</t>
  </si>
  <si>
    <t>Hele landet</t>
  </si>
  <si>
    <t>1)</t>
  </si>
  <si>
    <t>Trekk for finansiering av inntektsutjevningen - kr pr innb:</t>
  </si>
  <si>
    <t xml:space="preserve">Finansieringstrekk i prosent av samlet skatteinngang </t>
  </si>
  <si>
    <t>2)</t>
  </si>
  <si>
    <t>Utbetales/trekkes ved 2. termin rammetilskudd i februar 2025</t>
  </si>
  <si>
    <t xml:space="preserve">*Skatteinntekter for Ålesund og Haram kommune er korrigert for tidligere skatteår som blir bokført i 2025. Haram kommune skal ha en andel av disse skatteinntektene. Andelen er fordelt med 12,84 prosent til Haram, og 87,16 prosent til Ålesund kommune. </t>
  </si>
  <si>
    <t>Skatt 2025</t>
  </si>
  <si>
    <t>Skatteutjevning (87,5 pst utjevning)</t>
  </si>
  <si>
    <t>Skatt og netto skatteutjevning 2025</t>
  </si>
  <si>
    <t>Netto skatte-</t>
  </si>
  <si>
    <t>Endring fra i fjor</t>
  </si>
  <si>
    <t>Januar-desember</t>
  </si>
  <si>
    <t>utjevning for</t>
  </si>
  <si>
    <t>1.1.2025</t>
  </si>
  <si>
    <t xml:space="preserve">skatt </t>
  </si>
  <si>
    <t>Nr.</t>
  </si>
  <si>
    <t>Fylkeskommune</t>
  </si>
  <si>
    <t>1000 kr   1)</t>
  </si>
  <si>
    <t>i kr pr innb.</t>
  </si>
  <si>
    <t>kr pr innb.</t>
  </si>
  <si>
    <t>Rogaland</t>
  </si>
  <si>
    <t>Møre og Romsdal</t>
  </si>
  <si>
    <t>Nordland</t>
  </si>
  <si>
    <t>Østfold</t>
  </si>
  <si>
    <t>Akershus</t>
  </si>
  <si>
    <t>Buskerud</t>
  </si>
  <si>
    <t>Innlandet</t>
  </si>
  <si>
    <t>Vestfold</t>
  </si>
  <si>
    <t>Telemark</t>
  </si>
  <si>
    <t>Agder</t>
  </si>
  <si>
    <t>Vestland</t>
  </si>
  <si>
    <t>Trøndelag</t>
  </si>
  <si>
    <t>Troms</t>
  </si>
  <si>
    <t>Finnmark</t>
  </si>
  <si>
    <t>Alle tall i 1000 kr</t>
  </si>
  <si>
    <t>2023-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</si>
  <si>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</si>
  <si>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</si>
  <si>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</si>
  <si>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</si>
  <si>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</si>
  <si>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</si>
  <si>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</si>
  <si>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</si>
  <si>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</si>
  <si>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</si>
  <si>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</si>
  <si>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</si>
  <si>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Folketall 1.1.2025</t>
  </si>
  <si>
    <t>Anslag SB2025</t>
  </si>
  <si>
    <t>Anslag RNB2025</t>
  </si>
  <si>
    <t>Anslag NB2026</t>
  </si>
  <si>
    <t>Pst-vis endring</t>
  </si>
  <si>
    <t>fra året før</t>
  </si>
  <si>
    <t>Analyse pr måned:</t>
  </si>
  <si>
    <t>endring 24-25</t>
  </si>
  <si>
    <t>Hele året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</si>
</sst>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5" formatCode="&quot;kr&quot;\ #,##0;&quot;kr&quot;\ \-#,##0"/>
    <numFmt numFmtId="7" formatCode="&quot;kr&quot;\ #,##0.00;&quot;kr&quot;\ \-#,##0.00"/>
    <numFmt numFmtId="43" formatCode="_ * #,##0.00_ ;_ * \-#,##0.00_ ;_ * &quot;-&quot;??_ ;_ @_ "/>
    <numFmt numFmtId="164" formatCode="_(* #,##0.00_);_(* \(#,##0.00\);_(* &quot;-&quot;??_);_(@_)"/>
    <numFmt numFmtId="165" formatCode="_-* #,##0.00_-;\-* #,##0.00_-;_-* &quot;-&quot;??_-;_-@_-"/>
    <numFmt numFmtId="166" formatCode="_ * #,##0_ ;_ * \-#,##0_ ;_ * &quot;-&quot;??_ ;_ @_ "/>
    <numFmt numFmtId="167" formatCode="_ * #,##0.00000000_ ;_ * \-#,##0.00000000_ ;_ * &quot;-&quot;??_ ;_ @_ "/>
    <numFmt numFmtId="168" formatCode="0.0\ %"/>
    <numFmt numFmtId="169" formatCode="_-* #,##0_-;\-* #,##0_-;_-* &quot;-&quot;??_-;_-@_-"/>
    <numFmt numFmtId="170" formatCode="&quot; &quot;#,##0.00&quot; &quot;;&quot; -&quot;#,##0.00&quot; &quot;;&quot; -&quot;00&quot; &quot;;&quot; &quot;@&quot; &quot;"/>
    <numFmt numFmtId="171" formatCode="#,##0_ ;\-#,##0\ "/>
    <numFmt numFmtId="172" formatCode="0000"/>
    <numFmt numFmtId="173" formatCode="_ * #,##0.0_ ;_ * \-#,##0.0_ ;_ * &quot;-&quot;??_ ;_ @_ "/>
    <numFmt numFmtId="174" formatCode="#,##0.0_ ;\-#,##0.0\ 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B050"/>
      <name val="Calibri"/>
      <family val="2"/>
    </font>
    <font>
      <sz val="9"/>
      <color rgb="FF00B050"/>
      <name val="Calibri"/>
      <family val="2"/>
    </font>
    <font>
      <sz val="10"/>
      <color rgb="FF000000"/>
      <name val="DepCentury Old Style"/>
      <family val="1"/>
    </font>
    <font>
      <sz val="10"/>
      <color rgb="FFBFBFBF"/>
      <name val="DepCentury Old Style"/>
      <family val="1"/>
    </font>
    <font>
      <sz val="10"/>
      <color rgb="FFBFBFBF"/>
      <name val="Times New Roman"/>
      <family val="1"/>
    </font>
    <font>
      <i/>
      <sz val="11"/>
      <color rgb="FFFF0000"/>
      <name val="Calibri Light"/>
      <family val="2"/>
      <scheme val="major"/>
    </font>
    <font>
      <sz val="9"/>
      <color rgb="FF00B050"/>
      <name val="Calibri"/>
      <family val="2"/>
      <scheme val="minor"/>
    </font>
    <font>
      <b/>
      <sz val="9"/>
      <color rgb="FF00B050"/>
      <name val="Calibri"/>
      <family val="2"/>
      <scheme val="minor"/>
    </font>
    <font>
      <sz val="11"/>
      <name val="Calibri Light"/>
      <scheme val="major"/>
    </font>
  </fonts>
  <fills count="1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165" fontId="1" fillId="0" borderId="0" applyFont="0" applyFill="0" applyBorder="0" applyAlignment="0" applyProtection="0"/>
    <xf numFmtId="0" fontId="3" fillId="0" borderId="0"/>
    <xf numFmtId="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2" fillId="0" borderId="0"/>
    <xf numFmtId="170" fontId="12" fillId="0" borderId="0" applyFont="0" applyFill="0" applyBorder="0" applyAlignment="0" applyProtection="0"/>
    <xf numFmtId="0" fontId="13" fillId="0" borderId="0" applyNumberFormat="0" applyBorder="0" applyProtection="0"/>
    <xf numFmtId="0" fontId="3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</cellStyleXfs>
  <cellXfs count="278">
    <xf numFmtId="0" fontId="0" fillId="0" borderId="0" xfId="0"/>
    <xf numFmtId="3" fontId="0" fillId="0" borderId="0" xfId="0" applyNumberFormat="1"/>
    <xf numFmtId="0" fontId="6" fillId="0" borderId="1" xfId="2" applyFont="1" applyBorder="1" applyAlignment="1">
      <alignment horizontal="left"/>
    </xf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"/>
    </xf>
    <xf numFmtId="0" fontId="8" fillId="3" borderId="3" xfId="2" applyFont="1" applyFill="1" applyBorder="1" applyAlignment="1">
      <alignment horizontal="right"/>
    </xf>
    <xf numFmtId="0" fontId="8" fillId="3" borderId="3" xfId="2" applyFont="1" applyFill="1" applyBorder="1" applyAlignment="1">
      <alignment horizontal="center"/>
    </xf>
    <xf numFmtId="166" fontId="6" fillId="0" borderId="0" xfId="1" applyNumberFormat="1" applyFont="1"/>
    <xf numFmtId="0" fontId="17" fillId="3" borderId="3" xfId="2" applyFont="1" applyFill="1" applyBorder="1" applyAlignment="1">
      <alignment horizontal="center"/>
    </xf>
    <xf numFmtId="0" fontId="9" fillId="0" borderId="0" xfId="2" applyFont="1"/>
    <xf numFmtId="0" fontId="17" fillId="0" borderId="0" xfId="2" applyFont="1" applyAlignment="1">
      <alignment horizontal="right"/>
    </xf>
    <xf numFmtId="0" fontId="14" fillId="0" borderId="0" xfId="2" applyFont="1"/>
    <xf numFmtId="0" fontId="15" fillId="0" borderId="0" xfId="2" applyFont="1"/>
    <xf numFmtId="0" fontId="18" fillId="8" borderId="0" xfId="0" applyFont="1" applyFill="1"/>
    <xf numFmtId="172" fontId="9" fillId="0" borderId="0" xfId="2" applyNumberFormat="1" applyFont="1"/>
    <xf numFmtId="0" fontId="0" fillId="8" borderId="0" xfId="0" applyFill="1"/>
    <xf numFmtId="166" fontId="16" fillId="0" borderId="0" xfId="0" applyNumberFormat="1" applyFont="1"/>
    <xf numFmtId="0" fontId="10" fillId="0" borderId="4" xfId="2" applyFont="1" applyBorder="1"/>
    <xf numFmtId="0" fontId="9" fillId="0" borderId="4" xfId="2" applyFont="1" applyBorder="1"/>
    <xf numFmtId="3" fontId="0" fillId="8" borderId="4" xfId="0" applyNumberFormat="1" applyFill="1" applyBorder="1"/>
    <xf numFmtId="1" fontId="6" fillId="0" borderId="0" xfId="9" applyNumberFormat="1" applyFont="1"/>
    <xf numFmtId="0" fontId="6" fillId="0" borderId="0" xfId="9" applyFont="1"/>
    <xf numFmtId="0" fontId="16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0" applyFont="1"/>
    <xf numFmtId="166" fontId="0" fillId="0" borderId="0" xfId="0" applyNumberFormat="1"/>
    <xf numFmtId="3" fontId="16" fillId="0" borderId="0" xfId="0" applyNumberFormat="1" applyFont="1"/>
    <xf numFmtId="0" fontId="0" fillId="0" borderId="3" xfId="0" applyBorder="1"/>
    <xf numFmtId="168" fontId="0" fillId="0" borderId="0" xfId="5" applyNumberFormat="1" applyFont="1" applyBorder="1"/>
    <xf numFmtId="3" fontId="6" fillId="0" borderId="0" xfId="11" applyNumberFormat="1" applyFont="1" applyFill="1"/>
    <xf numFmtId="0" fontId="1" fillId="0" borderId="0" xfId="0" applyFont="1"/>
    <xf numFmtId="166" fontId="19" fillId="0" borderId="5" xfId="1" applyNumberFormat="1" applyFont="1" applyBorder="1"/>
    <xf numFmtId="166" fontId="1" fillId="0" borderId="0" xfId="0" applyNumberFormat="1" applyFont="1"/>
    <xf numFmtId="0" fontId="19" fillId="0" borderId="0" xfId="0" applyFont="1"/>
    <xf numFmtId="166" fontId="19" fillId="0" borderId="0" xfId="0" applyNumberFormat="1" applyFont="1"/>
    <xf numFmtId="166" fontId="6" fillId="0" borderId="1" xfId="1" applyNumberFormat="1" applyFont="1" applyBorder="1" applyAlignment="1">
      <alignment horizontal="center"/>
    </xf>
    <xf numFmtId="166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168" fontId="6" fillId="0" borderId="0" xfId="5" applyNumberFormat="1" applyFont="1"/>
    <xf numFmtId="166" fontId="6" fillId="0" borderId="0" xfId="1" applyNumberFormat="1" applyFont="1" applyBorder="1"/>
    <xf numFmtId="168" fontId="6" fillId="0" borderId="0" xfId="5" applyNumberFormat="1" applyFont="1" applyBorder="1"/>
    <xf numFmtId="166" fontId="6" fillId="0" borderId="0" xfId="11" applyNumberFormat="1" applyFont="1"/>
    <xf numFmtId="166" fontId="6" fillId="0" borderId="6" xfId="1" applyNumberFormat="1" applyFont="1" applyBorder="1"/>
    <xf numFmtId="166" fontId="6" fillId="0" borderId="0" xfId="1" applyNumberFormat="1" applyFont="1" applyFill="1" applyBorder="1"/>
    <xf numFmtId="166" fontId="21" fillId="0" borderId="0" xfId="0" applyNumberFormat="1" applyFont="1"/>
    <xf numFmtId="0" fontId="6" fillId="0" borderId="0" xfId="0" applyFont="1"/>
    <xf numFmtId="1" fontId="0" fillId="0" borderId="0" xfId="0" applyNumberFormat="1"/>
    <xf numFmtId="3" fontId="6" fillId="0" borderId="0" xfId="3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" xfId="2" applyFont="1" applyBorder="1"/>
    <xf numFmtId="3" fontId="6" fillId="8" borderId="1" xfId="3" applyNumberFormat="1" applyFont="1" applyFill="1" applyBorder="1" applyAlignment="1">
      <alignment horizontal="center"/>
    </xf>
    <xf numFmtId="3" fontId="6" fillId="9" borderId="0" xfId="3" applyNumberFormat="1" applyFont="1" applyFill="1" applyBorder="1" applyAlignment="1">
      <alignment horizontal="center"/>
    </xf>
    <xf numFmtId="0" fontId="22" fillId="10" borderId="3" xfId="2" applyFont="1" applyFill="1" applyBorder="1" applyAlignment="1">
      <alignment horizontal="center"/>
    </xf>
    <xf numFmtId="166" fontId="6" fillId="0" borderId="0" xfId="7" applyNumberFormat="1" applyFont="1"/>
    <xf numFmtId="166" fontId="6" fillId="0" borderId="0" xfId="10" applyNumberFormat="1" applyFont="1"/>
    <xf numFmtId="3" fontId="6" fillId="0" borderId="0" xfId="3" applyNumberFormat="1" applyFont="1"/>
    <xf numFmtId="166" fontId="2" fillId="0" borderId="0" xfId="7" applyNumberFormat="1" applyFont="1"/>
    <xf numFmtId="173" fontId="6" fillId="0" borderId="0" xfId="7" applyNumberFormat="1" applyFont="1"/>
    <xf numFmtId="168" fontId="7" fillId="0" borderId="0" xfId="5" applyNumberFormat="1" applyFont="1" applyFill="1"/>
    <xf numFmtId="166" fontId="6" fillId="0" borderId="4" xfId="7" applyNumberFormat="1" applyFont="1" applyBorder="1"/>
    <xf numFmtId="168" fontId="6" fillId="0" borderId="4" xfId="5" applyNumberFormat="1" applyFont="1" applyBorder="1"/>
    <xf numFmtId="173" fontId="6" fillId="0" borderId="4" xfId="7" applyNumberFormat="1" applyFont="1" applyBorder="1"/>
    <xf numFmtId="3" fontId="6" fillId="0" borderId="4" xfId="3" applyNumberFormat="1" applyFont="1" applyBorder="1"/>
    <xf numFmtId="166" fontId="7" fillId="0" borderId="4" xfId="7" applyNumberFormat="1" applyFont="1" applyFill="1" applyBorder="1"/>
    <xf numFmtId="3" fontId="6" fillId="8" borderId="0" xfId="0" applyNumberFormat="1" applyFont="1" applyFill="1"/>
    <xf numFmtId="0" fontId="23" fillId="0" borderId="0" xfId="0" applyFont="1" applyAlignment="1">
      <alignment horizontal="right"/>
    </xf>
    <xf numFmtId="0" fontId="23" fillId="0" borderId="0" xfId="0" applyFont="1"/>
    <xf numFmtId="10" fontId="0" fillId="0" borderId="0" xfId="0" applyNumberFormat="1"/>
    <xf numFmtId="0" fontId="24" fillId="0" borderId="1" xfId="2" applyFont="1" applyBorder="1" applyAlignment="1">
      <alignment horizontal="left"/>
    </xf>
    <xf numFmtId="0" fontId="25" fillId="0" borderId="1" xfId="2" applyFont="1" applyBorder="1" applyAlignment="1">
      <alignment horizontal="center"/>
    </xf>
    <xf numFmtId="0" fontId="25" fillId="0" borderId="1" xfId="2" applyFont="1" applyBorder="1" applyAlignment="1">
      <alignment horizontal="center" wrapText="1"/>
    </xf>
    <xf numFmtId="3" fontId="24" fillId="2" borderId="1" xfId="3" applyNumberFormat="1" applyFont="1" applyFill="1" applyBorder="1" applyAlignment="1">
      <alignment horizontal="center"/>
    </xf>
    <xf numFmtId="3" fontId="24" fillId="0" borderId="1" xfId="3" applyNumberFormat="1" applyFont="1" applyFill="1" applyBorder="1" applyAlignment="1">
      <alignment horizontal="center"/>
    </xf>
    <xf numFmtId="3" fontId="24" fillId="2" borderId="0" xfId="3" applyNumberFormat="1" applyFont="1" applyFill="1" applyBorder="1" applyAlignment="1">
      <alignment horizontal="center"/>
    </xf>
    <xf numFmtId="166" fontId="24" fillId="0" borderId="0" xfId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Continuous"/>
    </xf>
    <xf numFmtId="3" fontId="24" fillId="0" borderId="0" xfId="3" quotePrefix="1" applyNumberFormat="1" applyFont="1" applyFill="1" applyBorder="1" applyAlignment="1">
      <alignment horizontal="center"/>
    </xf>
    <xf numFmtId="7" fontId="25" fillId="2" borderId="2" xfId="2" applyNumberFormat="1" applyFont="1" applyFill="1" applyBorder="1" applyAlignment="1">
      <alignment horizontal="left"/>
    </xf>
    <xf numFmtId="167" fontId="24" fillId="0" borderId="0" xfId="1" applyNumberFormat="1" applyFont="1" applyFill="1" applyBorder="1" applyAlignment="1">
      <alignment horizontal="center"/>
    </xf>
    <xf numFmtId="0" fontId="26" fillId="3" borderId="3" xfId="2" applyFont="1" applyFill="1" applyBorder="1" applyAlignment="1">
      <alignment horizontal="right"/>
    </xf>
    <xf numFmtId="0" fontId="26" fillId="3" borderId="3" xfId="2" applyFont="1" applyFill="1" applyBorder="1" applyAlignment="1">
      <alignment horizontal="center"/>
    </xf>
    <xf numFmtId="0" fontId="26" fillId="7" borderId="3" xfId="2" applyFont="1" applyFill="1" applyBorder="1" applyAlignment="1">
      <alignment horizontal="center"/>
    </xf>
    <xf numFmtId="0" fontId="26" fillId="4" borderId="3" xfId="2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28" fillId="5" borderId="0" xfId="0" applyFont="1" applyFill="1"/>
    <xf numFmtId="169" fontId="24" fillId="0" borderId="0" xfId="1" applyNumberFormat="1" applyFont="1" applyBorder="1"/>
    <xf numFmtId="9" fontId="28" fillId="0" borderId="0" xfId="5" applyFont="1"/>
    <xf numFmtId="166" fontId="24" fillId="0" borderId="0" xfId="1" applyNumberFormat="1" applyFont="1"/>
    <xf numFmtId="166" fontId="28" fillId="0" borderId="0" xfId="0" applyNumberFormat="1" applyFont="1"/>
    <xf numFmtId="168" fontId="28" fillId="0" borderId="0" xfId="5" applyNumberFormat="1" applyFont="1"/>
    <xf numFmtId="171" fontId="29" fillId="0" borderId="0" xfId="1" applyNumberFormat="1" applyFont="1"/>
    <xf numFmtId="3" fontId="24" fillId="2" borderId="0" xfId="8" applyNumberFormat="1" applyFont="1" applyFill="1" applyBorder="1" applyAlignment="1" applyProtection="1">
      <alignment horizontal="right"/>
    </xf>
    <xf numFmtId="168" fontId="28" fillId="0" borderId="0" xfId="5" applyNumberFormat="1" applyFont="1" applyFill="1"/>
    <xf numFmtId="168" fontId="24" fillId="0" borderId="0" xfId="5" applyNumberFormat="1" applyFont="1" applyFill="1"/>
    <xf numFmtId="0" fontId="29" fillId="0" borderId="4" xfId="0" applyFont="1" applyBorder="1"/>
    <xf numFmtId="3" fontId="29" fillId="0" borderId="4" xfId="0" applyNumberFormat="1" applyFont="1" applyBorder="1"/>
    <xf numFmtId="166" fontId="29" fillId="0" borderId="4" xfId="0" applyNumberFormat="1" applyFont="1" applyBorder="1"/>
    <xf numFmtId="3" fontId="31" fillId="2" borderId="0" xfId="3" applyNumberFormat="1" applyFont="1" applyFill="1" applyBorder="1"/>
    <xf numFmtId="4" fontId="31" fillId="2" borderId="0" xfId="1" applyNumberFormat="1" applyFont="1" applyFill="1" applyBorder="1"/>
    <xf numFmtId="10" fontId="28" fillId="0" borderId="0" xfId="0" applyNumberFormat="1" applyFont="1"/>
    <xf numFmtId="0" fontId="32" fillId="2" borderId="0" xfId="0" applyFont="1" applyFill="1" applyAlignment="1">
      <alignment horizontal="right"/>
    </xf>
    <xf numFmtId="0" fontId="31" fillId="2" borderId="0" xfId="2" applyFont="1" applyFill="1"/>
    <xf numFmtId="168" fontId="31" fillId="2" borderId="0" xfId="5" applyNumberFormat="1" applyFont="1" applyFill="1"/>
    <xf numFmtId="0" fontId="32" fillId="2" borderId="0" xfId="0" applyFont="1" applyFill="1"/>
    <xf numFmtId="3" fontId="7" fillId="0" borderId="0" xfId="2" applyNumberFormat="1" applyFont="1" applyAlignment="1">
      <alignment horizontal="center"/>
    </xf>
    <xf numFmtId="0" fontId="7" fillId="0" borderId="3" xfId="2" applyFont="1" applyBorder="1" applyAlignment="1">
      <alignment horizontal="center"/>
    </xf>
    <xf numFmtId="3" fontId="6" fillId="8" borderId="3" xfId="3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2" applyFont="1" applyBorder="1"/>
    <xf numFmtId="5" fontId="6" fillId="0" borderId="3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2" fillId="8" borderId="1" xfId="2" applyFont="1" applyFill="1" applyBorder="1" applyAlignment="1">
      <alignment horizontal="center"/>
    </xf>
    <xf numFmtId="0" fontId="6" fillId="0" borderId="1" xfId="0" applyFont="1" applyBorder="1"/>
    <xf numFmtId="0" fontId="6" fillId="9" borderId="1" xfId="0" applyFont="1" applyFill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3" fontId="6" fillId="9" borderId="9" xfId="3" applyNumberFormat="1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0" fillId="0" borderId="9" xfId="0" applyBorder="1"/>
    <xf numFmtId="168" fontId="0" fillId="0" borderId="9" xfId="5" applyNumberFormat="1" applyFont="1" applyBorder="1"/>
    <xf numFmtId="0" fontId="16" fillId="0" borderId="10" xfId="0" applyFont="1" applyBorder="1" applyAlignment="1">
      <alignment horizontal="center"/>
    </xf>
    <xf numFmtId="0" fontId="17" fillId="3" borderId="8" xfId="2" applyFont="1" applyFill="1" applyBorder="1" applyAlignment="1">
      <alignment horizontal="center"/>
    </xf>
    <xf numFmtId="0" fontId="16" fillId="0" borderId="9" xfId="0" applyFont="1" applyBorder="1"/>
    <xf numFmtId="169" fontId="10" fillId="0" borderId="0" xfId="1" applyNumberFormat="1" applyFont="1" applyBorder="1"/>
    <xf numFmtId="166" fontId="16" fillId="0" borderId="4" xfId="0" applyNumberFormat="1" applyFont="1" applyBorder="1"/>
    <xf numFmtId="168" fontId="0" fillId="0" borderId="4" xfId="5" applyNumberFormat="1" applyFont="1" applyBorder="1"/>
    <xf numFmtId="168" fontId="28" fillId="5" borderId="0" xfId="0" applyNumberFormat="1" applyFont="1" applyFill="1"/>
    <xf numFmtId="0" fontId="1" fillId="0" borderId="1" xfId="0" applyFont="1" applyBorder="1" applyAlignment="1">
      <alignment horizontal="center"/>
    </xf>
    <xf numFmtId="166" fontId="6" fillId="0" borderId="1" xfId="11" applyNumberFormat="1" applyFont="1" applyBorder="1"/>
    <xf numFmtId="0" fontId="1" fillId="0" borderId="1" xfId="0" applyFont="1" applyBorder="1"/>
    <xf numFmtId="168" fontId="6" fillId="0" borderId="1" xfId="5" applyNumberFormat="1" applyFont="1" applyBorder="1"/>
    <xf numFmtId="0" fontId="7" fillId="0" borderId="3" xfId="0" applyFont="1" applyBorder="1" applyAlignment="1">
      <alignment horizontal="center"/>
    </xf>
    <xf numFmtId="166" fontId="6" fillId="0" borderId="1" xfId="1" applyNumberFormat="1" applyFont="1" applyBorder="1"/>
    <xf numFmtId="0" fontId="1" fillId="0" borderId="3" xfId="0" applyFont="1" applyBorder="1"/>
    <xf numFmtId="166" fontId="34" fillId="0" borderId="0" xfId="0" applyNumberFormat="1" applyFont="1"/>
    <xf numFmtId="3" fontId="6" fillId="0" borderId="0" xfId="1" applyNumberFormat="1" applyFont="1" applyFill="1" applyAlignment="1">
      <alignment horizontal="right"/>
    </xf>
    <xf numFmtId="166" fontId="35" fillId="0" borderId="0" xfId="11" applyNumberFormat="1" applyFont="1"/>
    <xf numFmtId="166" fontId="36" fillId="0" borderId="0" xfId="0" applyNumberFormat="1" applyFont="1"/>
    <xf numFmtId="168" fontId="35" fillId="0" borderId="0" xfId="5" applyNumberFormat="1" applyFont="1"/>
    <xf numFmtId="166" fontId="37" fillId="0" borderId="0" xfId="1" applyNumberFormat="1" applyFont="1" applyBorder="1"/>
    <xf numFmtId="166" fontId="35" fillId="0" borderId="0" xfId="1" applyNumberFormat="1" applyFont="1"/>
    <xf numFmtId="10" fontId="19" fillId="0" borderId="0" xfId="5" applyNumberFormat="1" applyFont="1"/>
    <xf numFmtId="168" fontId="1" fillId="0" borderId="0" xfId="0" applyNumberFormat="1" applyFont="1"/>
    <xf numFmtId="168" fontId="1" fillId="0" borderId="0" xfId="5" applyNumberFormat="1" applyFont="1"/>
    <xf numFmtId="168" fontId="19" fillId="0" borderId="0" xfId="5" applyNumberFormat="1" applyFont="1"/>
    <xf numFmtId="166" fontId="19" fillId="0" borderId="0" xfId="11" applyNumberFormat="1" applyFont="1"/>
    <xf numFmtId="0" fontId="38" fillId="0" borderId="0" xfId="0" applyFont="1"/>
    <xf numFmtId="3" fontId="38" fillId="0" borderId="0" xfId="0" applyNumberFormat="1" applyFont="1"/>
    <xf numFmtId="0" fontId="39" fillId="0" borderId="3" xfId="0" applyFont="1" applyBorder="1" applyAlignment="1">
      <alignment horizontal="center"/>
    </xf>
    <xf numFmtId="168" fontId="1" fillId="0" borderId="0" xfId="5" applyNumberFormat="1" applyFont="1" applyBorder="1"/>
    <xf numFmtId="10" fontId="1" fillId="0" borderId="0" xfId="5" applyNumberFormat="1" applyFont="1"/>
    <xf numFmtId="166" fontId="1" fillId="0" borderId="4" xfId="0" applyNumberFormat="1" applyFont="1" applyBorder="1"/>
    <xf numFmtId="168" fontId="1" fillId="0" borderId="4" xfId="5" applyNumberFormat="1" applyFont="1" applyBorder="1"/>
    <xf numFmtId="168" fontId="1" fillId="0" borderId="1" xfId="0" applyNumberFormat="1" applyFont="1" applyBorder="1"/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40" fillId="0" borderId="0" xfId="0" applyNumberFormat="1" applyFont="1" applyAlignment="1">
      <alignment horizontal="right"/>
    </xf>
    <xf numFmtId="166" fontId="41" fillId="0" borderId="0" xfId="11" applyNumberFormat="1" applyFont="1" applyFill="1" applyAlignment="1">
      <alignment horizontal="right"/>
    </xf>
    <xf numFmtId="166" fontId="41" fillId="0" borderId="0" xfId="0" applyNumberFormat="1" applyFont="1" applyAlignment="1">
      <alignment horizontal="right"/>
    </xf>
    <xf numFmtId="166" fontId="41" fillId="0" borderId="0" xfId="1" applyNumberFormat="1" applyFont="1" applyFill="1" applyAlignment="1">
      <alignment horizontal="right"/>
    </xf>
    <xf numFmtId="3" fontId="1" fillId="0" borderId="0" xfId="0" applyNumberFormat="1" applyFont="1"/>
    <xf numFmtId="14" fontId="7" fillId="5" borderId="0" xfId="3" quotePrefix="1" applyNumberFormat="1" applyFont="1" applyFill="1" applyBorder="1" applyAlignment="1">
      <alignment horizontal="center"/>
    </xf>
    <xf numFmtId="166" fontId="19" fillId="0" borderId="3" xfId="1" applyNumberFormat="1" applyFont="1" applyBorder="1" applyAlignment="1">
      <alignment horizontal="center"/>
    </xf>
    <xf numFmtId="0" fontId="31" fillId="2" borderId="0" xfId="0" applyFont="1" applyFill="1"/>
    <xf numFmtId="3" fontId="33" fillId="0" borderId="4" xfId="0" applyNumberFormat="1" applyFont="1" applyBorder="1"/>
    <xf numFmtId="166" fontId="6" fillId="0" borderId="0" xfId="7" applyNumberFormat="1" applyFont="1" applyBorder="1" applyProtection="1"/>
    <xf numFmtId="166" fontId="6" fillId="0" borderId="0" xfId="7" applyNumberFormat="1" applyFont="1" applyFill="1" applyBorder="1" applyAlignment="1" applyProtection="1">
      <alignment horizontal="center"/>
    </xf>
    <xf numFmtId="171" fontId="6" fillId="0" borderId="0" xfId="1" applyNumberFormat="1" applyFont="1" applyBorder="1"/>
    <xf numFmtId="166" fontId="6" fillId="0" borderId="7" xfId="1" applyNumberFormat="1" applyFont="1" applyBorder="1"/>
    <xf numFmtId="169" fontId="1" fillId="0" borderId="0" xfId="1" applyNumberFormat="1" applyFont="1"/>
    <xf numFmtId="0" fontId="20" fillId="0" borderId="12" xfId="2" applyFont="1" applyBorder="1"/>
    <xf numFmtId="3" fontId="24" fillId="0" borderId="0" xfId="3" applyNumberFormat="1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0" fontId="26" fillId="0" borderId="0" xfId="2" applyFont="1" applyAlignment="1">
      <alignment horizontal="left"/>
    </xf>
    <xf numFmtId="0" fontId="24" fillId="0" borderId="0" xfId="2" applyFont="1"/>
    <xf numFmtId="0" fontId="24" fillId="0" borderId="0" xfId="2" applyFont="1" applyAlignment="1">
      <alignment horizontal="centerContinuous"/>
    </xf>
    <xf numFmtId="49" fontId="25" fillId="0" borderId="0" xfId="2" applyNumberFormat="1" applyFont="1" applyAlignment="1">
      <alignment horizontal="center"/>
    </xf>
    <xf numFmtId="0" fontId="25" fillId="0" borderId="0" xfId="2" applyFont="1" applyAlignment="1">
      <alignment horizontal="center"/>
    </xf>
    <xf numFmtId="0" fontId="26" fillId="0" borderId="0" xfId="2" applyFont="1"/>
    <xf numFmtId="0" fontId="24" fillId="0" borderId="0" xfId="2" applyFont="1" applyAlignment="1">
      <alignment horizontal="right"/>
    </xf>
    <xf numFmtId="0" fontId="24" fillId="0" borderId="0" xfId="2" applyFont="1" applyAlignment="1">
      <alignment horizontal="center"/>
    </xf>
    <xf numFmtId="17" fontId="25" fillId="0" borderId="0" xfId="2" applyNumberFormat="1" applyFont="1" applyAlignment="1">
      <alignment horizontal="center"/>
    </xf>
    <xf numFmtId="0" fontId="24" fillId="6" borderId="0" xfId="2" applyFont="1" applyFill="1" applyAlignment="1">
      <alignment horizontal="center"/>
    </xf>
    <xf numFmtId="0" fontId="24" fillId="0" borderId="0" xfId="4" applyFont="1" applyAlignment="1">
      <alignment horizontal="center"/>
    </xf>
    <xf numFmtId="14" fontId="27" fillId="2" borderId="0" xfId="2" applyNumberFormat="1" applyFont="1" applyFill="1" applyAlignment="1">
      <alignment horizontal="center"/>
    </xf>
    <xf numFmtId="3" fontId="24" fillId="0" borderId="0" xfId="2" applyNumberFormat="1" applyFont="1"/>
    <xf numFmtId="4" fontId="0" fillId="0" borderId="0" xfId="0" applyNumberFormat="1"/>
    <xf numFmtId="0" fontId="30" fillId="2" borderId="0" xfId="0" applyFont="1" applyFill="1" applyAlignment="1">
      <alignment horizontal="right"/>
    </xf>
    <xf numFmtId="0" fontId="1" fillId="5" borderId="0" xfId="0" applyFont="1" applyFill="1"/>
    <xf numFmtId="3" fontId="6" fillId="5" borderId="0" xfId="1" applyNumberFormat="1" applyFont="1" applyFill="1" applyAlignment="1">
      <alignment horizontal="right"/>
    </xf>
    <xf numFmtId="3" fontId="11" fillId="0" borderId="0" xfId="7" applyNumberFormat="1" applyFont="1" applyAlignment="1">
      <alignment horizontal="right" indent="1"/>
    </xf>
    <xf numFmtId="168" fontId="11" fillId="0" borderId="0" xfId="5" applyNumberFormat="1" applyFont="1"/>
    <xf numFmtId="171" fontId="0" fillId="0" borderId="0" xfId="0" applyNumberFormat="1"/>
    <xf numFmtId="0" fontId="28" fillId="0" borderId="4" xfId="0" applyFont="1" applyBorder="1"/>
    <xf numFmtId="3" fontId="0" fillId="0" borderId="4" xfId="0" applyNumberFormat="1" applyBorder="1"/>
    <xf numFmtId="0" fontId="39" fillId="0" borderId="3" xfId="0" applyFont="1" applyBorder="1"/>
    <xf numFmtId="0" fontId="42" fillId="0" borderId="0" xfId="0" applyFont="1" applyAlignment="1">
      <alignment horizontal="center"/>
    </xf>
    <xf numFmtId="0" fontId="42" fillId="5" borderId="0" xfId="0" applyFont="1" applyFill="1" applyAlignment="1">
      <alignment horizontal="center"/>
    </xf>
    <xf numFmtId="0" fontId="0" fillId="5" borderId="0" xfId="0" applyFill="1"/>
    <xf numFmtId="0" fontId="42" fillId="12" borderId="0" xfId="0" applyFont="1" applyFill="1" applyAlignment="1">
      <alignment horizontal="center"/>
    </xf>
    <xf numFmtId="0" fontId="0" fillId="12" borderId="0" xfId="0" applyFill="1"/>
    <xf numFmtId="0" fontId="0" fillId="13" borderId="0" xfId="0" applyFill="1"/>
    <xf numFmtId="0" fontId="33" fillId="0" borderId="4" xfId="0" applyFont="1" applyBorder="1"/>
    <xf numFmtId="169" fontId="10" fillId="0" borderId="4" xfId="1" applyNumberFormat="1" applyFont="1" applyBorder="1"/>
    <xf numFmtId="9" fontId="33" fillId="0" borderId="4" xfId="5" applyFont="1" applyBorder="1"/>
    <xf numFmtId="3" fontId="7" fillId="0" borderId="4" xfId="2" applyNumberFormat="1" applyFont="1" applyBorder="1"/>
    <xf numFmtId="3" fontId="10" fillId="0" borderId="4" xfId="2" applyNumberFormat="1" applyFont="1" applyBorder="1"/>
    <xf numFmtId="166" fontId="33" fillId="0" borderId="4" xfId="0" applyNumberFormat="1" applyFont="1" applyBorder="1"/>
    <xf numFmtId="168" fontId="33" fillId="0" borderId="4" xfId="5" applyNumberFormat="1" applyFont="1" applyBorder="1"/>
    <xf numFmtId="169" fontId="24" fillId="5" borderId="0" xfId="1" applyNumberFormat="1" applyFont="1" applyFill="1" applyBorder="1"/>
    <xf numFmtId="9" fontId="28" fillId="5" borderId="0" xfId="5" applyFont="1" applyFill="1"/>
    <xf numFmtId="3" fontId="24" fillId="5" borderId="0" xfId="2" applyNumberFormat="1" applyFont="1" applyFill="1"/>
    <xf numFmtId="166" fontId="24" fillId="5" borderId="0" xfId="1" applyNumberFormat="1" applyFont="1" applyFill="1"/>
    <xf numFmtId="166" fontId="28" fillId="5" borderId="0" xfId="0" applyNumberFormat="1" applyFont="1" applyFill="1"/>
    <xf numFmtId="168" fontId="28" fillId="5" borderId="0" xfId="5" applyNumberFormat="1" applyFont="1" applyFill="1"/>
    <xf numFmtId="171" fontId="0" fillId="5" borderId="0" xfId="0" applyNumberFormat="1" applyFill="1"/>
    <xf numFmtId="168" fontId="0" fillId="0" borderId="11" xfId="5" applyNumberFormat="1" applyFont="1" applyBorder="1"/>
    <xf numFmtId="0" fontId="0" fillId="14" borderId="0" xfId="0" applyFill="1"/>
    <xf numFmtId="166" fontId="43" fillId="0" borderId="0" xfId="7" applyNumberFormat="1" applyFont="1" applyFill="1" applyBorder="1" applyProtection="1"/>
    <xf numFmtId="166" fontId="44" fillId="0" borderId="0" xfId="1" applyNumberFormat="1" applyFont="1" applyFill="1" applyBorder="1"/>
    <xf numFmtId="166" fontId="44" fillId="0" borderId="0" xfId="7" applyNumberFormat="1" applyFont="1" applyFill="1" applyBorder="1" applyAlignment="1" applyProtection="1">
      <alignment horizontal="center"/>
    </xf>
    <xf numFmtId="49" fontId="6" fillId="0" borderId="0" xfId="3" quotePrefix="1" applyNumberFormat="1" applyFont="1" applyFill="1" applyBorder="1" applyAlignment="1">
      <alignment horizontal="center"/>
    </xf>
    <xf numFmtId="3" fontId="33" fillId="0" borderId="0" xfId="0" applyNumberFormat="1" applyFont="1"/>
    <xf numFmtId="166" fontId="6" fillId="0" borderId="0" xfId="11" applyNumberFormat="1" applyFont="1" applyBorder="1"/>
    <xf numFmtId="166" fontId="6" fillId="0" borderId="3" xfId="1" applyNumberFormat="1" applyFont="1" applyBorder="1"/>
    <xf numFmtId="3" fontId="6" fillId="0" borderId="3" xfId="11" applyNumberFormat="1" applyFont="1" applyFill="1" applyBorder="1"/>
    <xf numFmtId="166" fontId="19" fillId="0" borderId="13" xfId="1" applyNumberFormat="1" applyFont="1" applyBorder="1"/>
    <xf numFmtId="0" fontId="45" fillId="0" borderId="0" xfId="0" applyFont="1"/>
    <xf numFmtId="169" fontId="35" fillId="0" borderId="0" xfId="1" applyNumberFormat="1" applyFont="1"/>
    <xf numFmtId="166" fontId="0" fillId="0" borderId="4" xfId="0" applyNumberFormat="1" applyBorder="1"/>
    <xf numFmtId="3" fontId="2" fillId="0" borderId="0" xfId="0" applyNumberFormat="1" applyFont="1"/>
    <xf numFmtId="169" fontId="0" fillId="0" borderId="0" xfId="1" applyNumberFormat="1" applyFont="1" applyFill="1"/>
    <xf numFmtId="169" fontId="0" fillId="0" borderId="0" xfId="0" applyNumberFormat="1"/>
    <xf numFmtId="166" fontId="46" fillId="0" borderId="0" xfId="1" applyNumberFormat="1" applyFont="1" applyBorder="1"/>
    <xf numFmtId="166" fontId="47" fillId="0" borderId="0" xfId="0" applyNumberFormat="1" applyFont="1"/>
    <xf numFmtId="168" fontId="47" fillId="0" borderId="0" xfId="5" applyNumberFormat="1" applyFont="1"/>
    <xf numFmtId="166" fontId="47" fillId="0" borderId="0" xfId="1" applyNumberFormat="1" applyFont="1" applyBorder="1"/>
    <xf numFmtId="169" fontId="47" fillId="0" borderId="0" xfId="1" applyNumberFormat="1" applyFont="1"/>
    <xf numFmtId="168" fontId="37" fillId="0" borderId="0" xfId="5" applyNumberFormat="1" applyFont="1" applyBorder="1"/>
    <xf numFmtId="169" fontId="24" fillId="0" borderId="0" xfId="1" applyNumberFormat="1" applyFont="1" applyFill="1" applyBorder="1"/>
    <xf numFmtId="9" fontId="28" fillId="0" borderId="0" xfId="5" applyFont="1" applyFill="1"/>
    <xf numFmtId="166" fontId="24" fillId="0" borderId="0" xfId="1" applyNumberFormat="1" applyFont="1" applyFill="1"/>
    <xf numFmtId="3" fontId="48" fillId="2" borderId="0" xfId="8" applyNumberFormat="1" applyFont="1" applyFill="1" applyAlignment="1">
      <alignment horizontal="right"/>
    </xf>
    <xf numFmtId="174" fontId="37" fillId="0" borderId="0" xfId="1" applyNumberFormat="1" applyFont="1" applyBorder="1"/>
    <xf numFmtId="3" fontId="24" fillId="6" borderId="1" xfId="3" applyNumberFormat="1" applyFont="1" applyFill="1" applyBorder="1" applyAlignment="1">
      <alignment horizontal="center"/>
    </xf>
    <xf numFmtId="49" fontId="24" fillId="11" borderId="0" xfId="3" applyNumberFormat="1" applyFont="1" applyFill="1" applyBorder="1" applyAlignment="1">
      <alignment horizontal="center"/>
    </xf>
    <xf numFmtId="49" fontId="24" fillId="11" borderId="0" xfId="3" quotePrefix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"/>
    </xf>
    <xf numFmtId="49" fontId="24" fillId="0" borderId="0" xfId="2" applyNumberFormat="1" applyFont="1" applyAlignment="1">
      <alignment horizontal="center"/>
    </xf>
    <xf numFmtId="0" fontId="24" fillId="0" borderId="0" xfId="2" applyFont="1" applyAlignment="1">
      <alignment horizontal="center"/>
    </xf>
    <xf numFmtId="3" fontId="24" fillId="5" borderId="1" xfId="3" applyNumberFormat="1" applyFont="1" applyFill="1" applyBorder="1" applyAlignment="1">
      <alignment horizontal="center"/>
    </xf>
    <xf numFmtId="3" fontId="24" fillId="0" borderId="1" xfId="3" applyNumberFormat="1" applyFont="1" applyBorder="1" applyAlignment="1">
      <alignment horizontal="center"/>
    </xf>
    <xf numFmtId="0" fontId="24" fillId="0" borderId="1" xfId="2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3" fontId="6" fillId="0" borderId="0" xfId="3" applyNumberFormat="1" applyFont="1" applyBorder="1" applyAlignment="1">
      <alignment horizontal="center"/>
    </xf>
    <xf numFmtId="3" fontId="6" fillId="0" borderId="0" xfId="3" quotePrefix="1" applyNumberFormat="1" applyFont="1" applyBorder="1" applyAlignment="1">
      <alignment horizontal="center"/>
    </xf>
    <xf numFmtId="3" fontId="6" fillId="0" borderId="0" xfId="2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3" fontId="6" fillId="0" borderId="1" xfId="3" applyNumberFormat="1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9" borderId="9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3" fontId="6" fillId="0" borderId="3" xfId="3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3" fontId="6" fillId="9" borderId="8" xfId="3" applyNumberFormat="1" applyFont="1" applyFill="1" applyBorder="1" applyAlignment="1">
      <alignment horizontal="center"/>
    </xf>
    <xf numFmtId="3" fontId="6" fillId="9" borderId="3" xfId="3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3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chartsheet" Target="chartsheets/sheet2.xml"/><Relationship Id="rId10" Type="http://schemas.openxmlformats.org/officeDocument/2006/relationships/customXml" Target="../customXml/item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komm!$F$31:$F$57</c:f>
              <c:numCache>
                <c:formatCode>0%</c:formatCode>
                <c:ptCount val="27"/>
                <c:pt idx="0">
                  <c:v>0.87911511096849093</c:v>
                </c:pt>
                <c:pt idx="1">
                  <c:v>0.96164145369417053</c:v>
                </c:pt>
                <c:pt idx="2">
                  <c:v>0.99144618732151235</c:v>
                </c:pt>
                <c:pt idx="3">
                  <c:v>0.9201744080681481</c:v>
                </c:pt>
                <c:pt idx="4">
                  <c:v>1.0749048947728912</c:v>
                </c:pt>
                <c:pt idx="5">
                  <c:v>1.0399874489741756</c:v>
                </c:pt>
                <c:pt idx="6">
                  <c:v>1.0348257848862996</c:v>
                </c:pt>
                <c:pt idx="7">
                  <c:v>0.84041684500584657</c:v>
                </c:pt>
                <c:pt idx="8">
                  <c:v>0.86180371595554428</c:v>
                </c:pt>
                <c:pt idx="9">
                  <c:v>0.97076028327115083</c:v>
                </c:pt>
                <c:pt idx="10">
                  <c:v>0.8520101236199048</c:v>
                </c:pt>
                <c:pt idx="11">
                  <c:v>0.82403294838395502</c:v>
                </c:pt>
                <c:pt idx="12">
                  <c:v>0.90575370232902996</c:v>
                </c:pt>
                <c:pt idx="13">
                  <c:v>0.95127923811976611</c:v>
                </c:pt>
                <c:pt idx="14">
                  <c:v>0.91056524287032081</c:v>
                </c:pt>
                <c:pt idx="15">
                  <c:v>0.95703964167865063</c:v>
                </c:pt>
                <c:pt idx="16">
                  <c:v>0.95152650116724802</c:v>
                </c:pt>
                <c:pt idx="17">
                  <c:v>0.81302459473433941</c:v>
                </c:pt>
                <c:pt idx="18">
                  <c:v>0.80926406632472514</c:v>
                </c:pt>
                <c:pt idx="19">
                  <c:v>0.98598659654025189</c:v>
                </c:pt>
                <c:pt idx="20">
                  <c:v>0.81585443842151217</c:v>
                </c:pt>
                <c:pt idx="21">
                  <c:v>0.90958462358129766</c:v>
                </c:pt>
                <c:pt idx="22">
                  <c:v>0.89743045632350371</c:v>
                </c:pt>
                <c:pt idx="23">
                  <c:v>0.79214913831104539</c:v>
                </c:pt>
                <c:pt idx="24">
                  <c:v>0.89676437746127347</c:v>
                </c:pt>
                <c:pt idx="25">
                  <c:v>0.85748310166070318</c:v>
                </c:pt>
                <c:pt idx="26">
                  <c:v>0.89463855879496446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1-4CE3-80F6-79062E1F762B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komm!$P$31:$P$57</c:f>
              <c:numCache>
                <c:formatCode>0.0\ %</c:formatCode>
                <c:ptCount val="27"/>
                <c:pt idx="0">
                  <c:v>0.95252089842746579</c:v>
                </c:pt>
                <c:pt idx="1">
                  <c:v>0.97653945526489938</c:v>
                </c:pt>
                <c:pt idx="2">
                  <c:v>0.98786525404328918</c:v>
                </c:pt>
                <c:pt idx="3">
                  <c:v>0.96078197792701103</c:v>
                </c:pt>
                <c:pt idx="4">
                  <c:v>0.99465007577563758</c:v>
                </c:pt>
                <c:pt idx="5">
                  <c:v>1.0063109334713014</c:v>
                </c:pt>
                <c:pt idx="6">
                  <c:v>1.0043495011179084</c:v>
                </c:pt>
                <c:pt idx="7">
                  <c:v>0.95135995044858623</c:v>
                </c:pt>
                <c:pt idx="8">
                  <c:v>0.9520015565770773</c:v>
                </c:pt>
                <c:pt idx="9">
                  <c:v>0.98000461050415189</c:v>
                </c:pt>
                <c:pt idx="10">
                  <c:v>0.95170774880700826</c:v>
                </c:pt>
                <c:pt idx="11">
                  <c:v>0.95086843354992978</c:v>
                </c:pt>
                <c:pt idx="12">
                  <c:v>0.95530210974614593</c:v>
                </c:pt>
                <c:pt idx="13">
                  <c:v>0.97260181334662577</c:v>
                </c:pt>
                <c:pt idx="14">
                  <c:v>0.95713049515183657</c:v>
                </c:pt>
                <c:pt idx="15">
                  <c:v>0.97479076669900155</c:v>
                </c:pt>
                <c:pt idx="16">
                  <c:v>0.97269577330466872</c:v>
                </c:pt>
                <c:pt idx="17">
                  <c:v>0.95053818294044123</c:v>
                </c:pt>
                <c:pt idx="18">
                  <c:v>0.95042536708815262</c:v>
                </c:pt>
                <c:pt idx="19">
                  <c:v>0.98579060954641018</c:v>
                </c:pt>
                <c:pt idx="20">
                  <c:v>0.95062307825105652</c:v>
                </c:pt>
                <c:pt idx="21">
                  <c:v>0.95675785982200756</c:v>
                </c:pt>
                <c:pt idx="22">
                  <c:v>0.95307035878811608</c:v>
                </c:pt>
                <c:pt idx="23">
                  <c:v>0.94991191924774221</c:v>
                </c:pt>
                <c:pt idx="24">
                  <c:v>0.95305037642224921</c:v>
                </c:pt>
                <c:pt idx="25">
                  <c:v>0.95187193814823212</c:v>
                </c:pt>
                <c:pt idx="26">
                  <c:v>0.95298660186226025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C1-4CE3-80F6-79062E1F7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komm!$F$8:$F$30</c:f>
              <c:numCache>
                <c:formatCode>0%</c:formatCode>
                <c:ptCount val="23"/>
                <c:pt idx="0">
                  <c:v>1.0451142576062549</c:v>
                </c:pt>
                <c:pt idx="1">
                  <c:v>1.2730862767225199</c:v>
                </c:pt>
                <c:pt idx="2">
                  <c:v>1.0440291579440522</c:v>
                </c:pt>
                <c:pt idx="3">
                  <c:v>1.0222722708292202</c:v>
                </c:pt>
                <c:pt idx="4">
                  <c:v>0.85356377833834085</c:v>
                </c:pt>
                <c:pt idx="5">
                  <c:v>0.8940081165678444</c:v>
                </c:pt>
                <c:pt idx="6">
                  <c:v>0.92666234162738315</c:v>
                </c:pt>
                <c:pt idx="7">
                  <c:v>0.88213100927822219</c:v>
                </c:pt>
                <c:pt idx="8">
                  <c:v>0.97230246147414812</c:v>
                </c:pt>
                <c:pt idx="9">
                  <c:v>0.98629751510267138</c:v>
                </c:pt>
                <c:pt idx="10">
                  <c:v>0.8561697444798293</c:v>
                </c:pt>
                <c:pt idx="11">
                  <c:v>1.2621282844819157</c:v>
                </c:pt>
                <c:pt idx="12">
                  <c:v>1.0898827943949798</c:v>
                </c:pt>
                <c:pt idx="13">
                  <c:v>0.89149768960121945</c:v>
                </c:pt>
                <c:pt idx="14">
                  <c:v>1.2010239497775639</c:v>
                </c:pt>
                <c:pt idx="15">
                  <c:v>1.1558806607752008</c:v>
                </c:pt>
                <c:pt idx="16">
                  <c:v>0.96554677215704598</c:v>
                </c:pt>
                <c:pt idx="17">
                  <c:v>0.96956335626729528</c:v>
                </c:pt>
                <c:pt idx="18">
                  <c:v>0.9875908169398584</c:v>
                </c:pt>
                <c:pt idx="19">
                  <c:v>0.9237963368285188</c:v>
                </c:pt>
                <c:pt idx="20">
                  <c:v>0.91513670766045663</c:v>
                </c:pt>
                <c:pt idx="21">
                  <c:v>0.99791976911845426</c:v>
                </c:pt>
                <c:pt idx="22">
                  <c:v>1.0777574133765888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B-49EC-8EAF-B9DEE56447C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komm!$P$8:$P$30</c:f>
              <c:numCache>
                <c:formatCode>0.0\ %</c:formatCode>
                <c:ptCount val="23"/>
                <c:pt idx="0">
                  <c:v>1.0082591207514915</c:v>
                </c:pt>
                <c:pt idx="1">
                  <c:v>1.094888488015672</c:v>
                </c:pt>
                <c:pt idx="2">
                  <c:v>1.0078467828798545</c:v>
                </c:pt>
                <c:pt idx="3">
                  <c:v>0.99957916577621841</c:v>
                </c:pt>
                <c:pt idx="4">
                  <c:v>0.95175435844856104</c:v>
                </c:pt>
                <c:pt idx="5">
                  <c:v>0.95296768859544634</c:v>
                </c:pt>
                <c:pt idx="6">
                  <c:v>0.96324739267952009</c:v>
                </c:pt>
                <c:pt idx="7">
                  <c:v>0.95261137537675777</c:v>
                </c:pt>
                <c:pt idx="8">
                  <c:v>0.98059063822129078</c:v>
                </c:pt>
                <c:pt idx="9">
                  <c:v>0.98590875860012961</c:v>
                </c:pt>
                <c:pt idx="10">
                  <c:v>0.95183253743280605</c:v>
                </c:pt>
                <c:pt idx="11">
                  <c:v>1.0907244509642426</c:v>
                </c:pt>
                <c:pt idx="12">
                  <c:v>1.0252711647312072</c:v>
                </c:pt>
                <c:pt idx="13">
                  <c:v>0.95289237578644759</c:v>
                </c:pt>
                <c:pt idx="14">
                  <c:v>1.0675048037765889</c:v>
                </c:pt>
                <c:pt idx="15">
                  <c:v>1.0503503539556911</c:v>
                </c:pt>
                <c:pt idx="16">
                  <c:v>0.97802347628079189</c:v>
                </c:pt>
                <c:pt idx="17">
                  <c:v>0.97954977824268674</c:v>
                </c:pt>
                <c:pt idx="18">
                  <c:v>0.98640021329826078</c:v>
                </c:pt>
                <c:pt idx="19">
                  <c:v>0.96215831085595149</c:v>
                </c:pt>
                <c:pt idx="20">
                  <c:v>0.95886765177208799</c:v>
                </c:pt>
                <c:pt idx="21">
                  <c:v>0.99032521512612726</c:v>
                </c:pt>
                <c:pt idx="22">
                  <c:v>1.0206635199442182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B-49EC-8EAF-B9DEE5644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komm!$F$58:$F$98</c:f>
              <c:numCache>
                <c:formatCode>0%</c:formatCode>
                <c:ptCount val="41"/>
                <c:pt idx="0">
                  <c:v>0.96687770174972365</c:v>
                </c:pt>
                <c:pt idx="1">
                  <c:v>0.90995380383104996</c:v>
                </c:pt>
                <c:pt idx="2">
                  <c:v>0.88143738798206783</c:v>
                </c:pt>
                <c:pt idx="3">
                  <c:v>0.81021417205167812</c:v>
                </c:pt>
                <c:pt idx="4">
                  <c:v>0.87820956450902632</c:v>
                </c:pt>
                <c:pt idx="5">
                  <c:v>0.79707030821727964</c:v>
                </c:pt>
                <c:pt idx="6">
                  <c:v>0.78199396149558686</c:v>
                </c:pt>
                <c:pt idx="7">
                  <c:v>0.84473028260443972</c:v>
                </c:pt>
                <c:pt idx="8">
                  <c:v>0.88795921420030144</c:v>
                </c:pt>
                <c:pt idx="9">
                  <c:v>0.72889101613133045</c:v>
                </c:pt>
                <c:pt idx="10">
                  <c:v>0.88150345588314927</c:v>
                </c:pt>
                <c:pt idx="11">
                  <c:v>0.86668357023767806</c:v>
                </c:pt>
                <c:pt idx="12">
                  <c:v>0.77155282455100538</c:v>
                </c:pt>
                <c:pt idx="13">
                  <c:v>1.0156380404770264</c:v>
                </c:pt>
                <c:pt idx="14">
                  <c:v>0.80798995991350198</c:v>
                </c:pt>
                <c:pt idx="15">
                  <c:v>0.92208166410226233</c:v>
                </c:pt>
                <c:pt idx="16">
                  <c:v>0.89800298185333161</c:v>
                </c:pt>
                <c:pt idx="17">
                  <c:v>1.976989926715772</c:v>
                </c:pt>
                <c:pt idx="18">
                  <c:v>0.90191958302650699</c:v>
                </c:pt>
                <c:pt idx="19">
                  <c:v>0.88993870343180193</c:v>
                </c:pt>
                <c:pt idx="20">
                  <c:v>0.99688598997764666</c:v>
                </c:pt>
                <c:pt idx="21">
                  <c:v>0.87130593752363683</c:v>
                </c:pt>
                <c:pt idx="22">
                  <c:v>0.81014066297906207</c:v>
                </c:pt>
                <c:pt idx="23">
                  <c:v>0.78961705819653227</c:v>
                </c:pt>
                <c:pt idx="24">
                  <c:v>0.85911585596207818</c:v>
                </c:pt>
                <c:pt idx="25">
                  <c:v>1.0345082373771231</c:v>
                </c:pt>
                <c:pt idx="26">
                  <c:v>0.8635494833249624</c:v>
                </c:pt>
                <c:pt idx="27">
                  <c:v>0.81602183629496816</c:v>
                </c:pt>
                <c:pt idx="28">
                  <c:v>0.86224615622984369</c:v>
                </c:pt>
                <c:pt idx="29">
                  <c:v>1.0362523477046155</c:v>
                </c:pt>
                <c:pt idx="30">
                  <c:v>1.0229691927784288</c:v>
                </c:pt>
                <c:pt idx="31">
                  <c:v>0.91219296288230411</c:v>
                </c:pt>
                <c:pt idx="32">
                  <c:v>0.86394754578233179</c:v>
                </c:pt>
                <c:pt idx="33">
                  <c:v>0.91607305535185457</c:v>
                </c:pt>
                <c:pt idx="34">
                  <c:v>0.94343249912540494</c:v>
                </c:pt>
                <c:pt idx="35">
                  <c:v>0.93790688645263787</c:v>
                </c:pt>
                <c:pt idx="36">
                  <c:v>0.88519067676174834</c:v>
                </c:pt>
                <c:pt idx="37">
                  <c:v>0.87056196958889942</c:v>
                </c:pt>
                <c:pt idx="38">
                  <c:v>0.96418474649932084</c:v>
                </c:pt>
                <c:pt idx="39">
                  <c:v>1.1116621787276622</c:v>
                </c:pt>
                <c:pt idx="40">
                  <c:v>0.93429766869691855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6-4346-AB1E-3EE180AF388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komm!$P$58:$P$98</c:f>
              <c:numCache>
                <c:formatCode>0.0\ %</c:formatCode>
                <c:ptCount val="41"/>
                <c:pt idx="0">
                  <c:v>0.9785292295260094</c:v>
                </c:pt>
                <c:pt idx="1">
                  <c:v>0.95689814831691367</c:v>
                </c:pt>
                <c:pt idx="2">
                  <c:v>0.95259056673787323</c:v>
                </c:pt>
                <c:pt idx="3">
                  <c:v>0.95045387025996131</c:v>
                </c:pt>
                <c:pt idx="4">
                  <c:v>0.95249373203368182</c:v>
                </c:pt>
                <c:pt idx="5">
                  <c:v>0.95005955434492928</c:v>
                </c:pt>
                <c:pt idx="6">
                  <c:v>0.94960726394327888</c:v>
                </c:pt>
                <c:pt idx="7">
                  <c:v>0.95148935357654418</c:v>
                </c:pt>
                <c:pt idx="8">
                  <c:v>0.95278622152442016</c:v>
                </c:pt>
                <c:pt idx="9">
                  <c:v>0.94801417558235102</c:v>
                </c:pt>
                <c:pt idx="10">
                  <c:v>0.95259254877490562</c:v>
                </c:pt>
                <c:pt idx="11">
                  <c:v>0.95214795220554127</c:v>
                </c:pt>
                <c:pt idx="12">
                  <c:v>0.94929402983494104</c:v>
                </c:pt>
                <c:pt idx="13">
                  <c:v>0.99705815824238442</c:v>
                </c:pt>
                <c:pt idx="14">
                  <c:v>0.95038714389581602</c:v>
                </c:pt>
                <c:pt idx="15">
                  <c:v>0.96150673521997443</c:v>
                </c:pt>
                <c:pt idx="16">
                  <c:v>0.95308753455401118</c:v>
                </c:pt>
                <c:pt idx="17">
                  <c:v>1.3623718750131084</c:v>
                </c:pt>
                <c:pt idx="18">
                  <c:v>0.95384514441118717</c:v>
                </c:pt>
                <c:pt idx="19">
                  <c:v>0.95284560620136516</c:v>
                </c:pt>
                <c:pt idx="20">
                  <c:v>0.98993237905262021</c:v>
                </c:pt>
                <c:pt idx="21">
                  <c:v>0.95228662322412017</c:v>
                </c:pt>
                <c:pt idx="22">
                  <c:v>0.95045166498778277</c:v>
                </c:pt>
                <c:pt idx="23">
                  <c:v>0.94983595684430699</c:v>
                </c:pt>
                <c:pt idx="24">
                  <c:v>0.95192092077727319</c:v>
                </c:pt>
                <c:pt idx="25">
                  <c:v>1.0042288330644211</c:v>
                </c:pt>
                <c:pt idx="26">
                  <c:v>0.95205392959815993</c:v>
                </c:pt>
                <c:pt idx="27">
                  <c:v>0.95062810018726018</c:v>
                </c:pt>
                <c:pt idx="28">
                  <c:v>0.95201482978530638</c:v>
                </c:pt>
                <c:pt idx="29">
                  <c:v>1.0048915949888684</c:v>
                </c:pt>
                <c:pt idx="30">
                  <c:v>0.99984399611691754</c:v>
                </c:pt>
                <c:pt idx="31">
                  <c:v>0.9577490287563899</c:v>
                </c:pt>
                <c:pt idx="32">
                  <c:v>0.95206587147188115</c:v>
                </c:pt>
                <c:pt idx="33">
                  <c:v>0.95922346389481916</c:v>
                </c:pt>
                <c:pt idx="34">
                  <c:v>0.96962005252876837</c:v>
                </c:pt>
                <c:pt idx="35">
                  <c:v>0.85715995531642852</c:v>
                </c:pt>
                <c:pt idx="36">
                  <c:v>0.95270316540126332</c:v>
                </c:pt>
                <c:pt idx="37">
                  <c:v>0.9522643041860781</c:v>
                </c:pt>
                <c:pt idx="38">
                  <c:v>0.97750590653085634</c:v>
                </c:pt>
                <c:pt idx="39">
                  <c:v>1.0335473307776262</c:v>
                </c:pt>
                <c:pt idx="40">
                  <c:v>0.96614881696594357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26-4346-AB1E-3EE180AF3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Østfold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komm!$F$99:$F$110</c:f>
              <c:numCache>
                <c:formatCode>0%</c:formatCode>
                <c:ptCount val="12"/>
                <c:pt idx="0">
                  <c:v>0.79090945367093857</c:v>
                </c:pt>
                <c:pt idx="1">
                  <c:v>0.87409829581786003</c:v>
                </c:pt>
                <c:pt idx="2">
                  <c:v>0.76656229040016344</c:v>
                </c:pt>
                <c:pt idx="3">
                  <c:v>0.82500384022120599</c:v>
                </c:pt>
                <c:pt idx="4">
                  <c:v>1.004282135401471</c:v>
                </c:pt>
                <c:pt idx="5">
                  <c:v>0.88074048672613314</c:v>
                </c:pt>
                <c:pt idx="6">
                  <c:v>0.81272604382995339</c:v>
                </c:pt>
                <c:pt idx="7">
                  <c:v>0.9026780427793889</c:v>
                </c:pt>
                <c:pt idx="8">
                  <c:v>0.82223168049324225</c:v>
                </c:pt>
                <c:pt idx="9">
                  <c:v>0.80099248833324233</c:v>
                </c:pt>
                <c:pt idx="10">
                  <c:v>0.83186153380513062</c:v>
                </c:pt>
                <c:pt idx="11">
                  <c:v>0.84891817188743435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F-48C2-A5D7-2400ED066F6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komm!$P$99:$P$110</c:f>
              <c:numCache>
                <c:formatCode>0.0\ %</c:formatCode>
                <c:ptCount val="12"/>
                <c:pt idx="0">
                  <c:v>0.94987472870853906</c:v>
                </c:pt>
                <c:pt idx="1">
                  <c:v>0.95237039397294698</c:v>
                </c:pt>
                <c:pt idx="2">
                  <c:v>0.94914431381041586</c:v>
                </c:pt>
                <c:pt idx="3">
                  <c:v>0.95089756030504735</c:v>
                </c:pt>
                <c:pt idx="4">
                  <c:v>0.99274291431367356</c:v>
                </c:pt>
                <c:pt idx="5">
                  <c:v>0.95256965970019503</c:v>
                </c:pt>
                <c:pt idx="6">
                  <c:v>0.9505292264133095</c:v>
                </c:pt>
                <c:pt idx="7">
                  <c:v>0.95413335911728236</c:v>
                </c:pt>
                <c:pt idx="8">
                  <c:v>0.95081439551320834</c:v>
                </c:pt>
                <c:pt idx="9">
                  <c:v>0.95017721974840819</c:v>
                </c:pt>
                <c:pt idx="10">
                  <c:v>0.95110329111256509</c:v>
                </c:pt>
                <c:pt idx="11">
                  <c:v>0.95161499025503404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F-48C2-A5D7-2400ED06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komm!$F$196:$F$201</c:f>
              <c:numCache>
                <c:formatCode>0%</c:formatCode>
                <c:ptCount val="6"/>
                <c:pt idx="0">
                  <c:v>0.84990837382655993</c:v>
                </c:pt>
                <c:pt idx="1">
                  <c:v>0.86581784798943651</c:v>
                </c:pt>
                <c:pt idx="2">
                  <c:v>0.9223046579398072</c:v>
                </c:pt>
                <c:pt idx="3">
                  <c:v>0.87872077558186035</c:v>
                </c:pt>
                <c:pt idx="4">
                  <c:v>0.84271680903410384</c:v>
                </c:pt>
                <c:pt idx="5">
                  <c:v>0.95750756796308645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F-424C-A36B-77AB81203F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komm!$P$196:$P$201</c:f>
              <c:numCache>
                <c:formatCode>0.0\ %</c:formatCode>
                <c:ptCount val="6"/>
                <c:pt idx="0">
                  <c:v>0.95164469631320792</c:v>
                </c:pt>
                <c:pt idx="1">
                  <c:v>0.95212198053809416</c:v>
                </c:pt>
                <c:pt idx="2">
                  <c:v>0.96159147287824132</c:v>
                </c:pt>
                <c:pt idx="3">
                  <c:v>0.95250906836586691</c:v>
                </c:pt>
                <c:pt idx="4">
                  <c:v>0.95142894936943412</c:v>
                </c:pt>
                <c:pt idx="5">
                  <c:v>0.97496857868708742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F-424C-A36B-77AB81203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31285249343832022"/>
          <c:y val="2.3870303989037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komm!$F$150:$F$195</c:f>
              <c:numCache>
                <c:formatCode>0%</c:formatCode>
                <c:ptCount val="46"/>
                <c:pt idx="0">
                  <c:v>0.82477687367088715</c:v>
                </c:pt>
                <c:pt idx="1">
                  <c:v>0.90294777623144706</c:v>
                </c:pt>
                <c:pt idx="2">
                  <c:v>0.93337648109108018</c:v>
                </c:pt>
                <c:pt idx="3">
                  <c:v>0.84157849703184451</c:v>
                </c:pt>
                <c:pt idx="4">
                  <c:v>0.82234565843466845</c:v>
                </c:pt>
                <c:pt idx="5">
                  <c:v>0.73573015393681296</c:v>
                </c:pt>
                <c:pt idx="6">
                  <c:v>0.80778058773875538</c:v>
                </c:pt>
                <c:pt idx="7">
                  <c:v>0.78714275960230107</c:v>
                </c:pt>
                <c:pt idx="8">
                  <c:v>0.81552679186722776</c:v>
                </c:pt>
                <c:pt idx="9">
                  <c:v>0.7783764103869707</c:v>
                </c:pt>
                <c:pt idx="10">
                  <c:v>0.79141219020781672</c:v>
                </c:pt>
                <c:pt idx="11">
                  <c:v>0.78015372977923436</c:v>
                </c:pt>
                <c:pt idx="12">
                  <c:v>0.74801585962360728</c:v>
                </c:pt>
                <c:pt idx="13">
                  <c:v>0.80137575823443552</c:v>
                </c:pt>
                <c:pt idx="14">
                  <c:v>0.85370555748709687</c:v>
                </c:pt>
                <c:pt idx="15">
                  <c:v>0.87830378755752625</c:v>
                </c:pt>
                <c:pt idx="16">
                  <c:v>0.75824685609339404</c:v>
                </c:pt>
                <c:pt idx="17">
                  <c:v>0.79761127558522271</c:v>
                </c:pt>
                <c:pt idx="18">
                  <c:v>0.73209544183305075</c:v>
                </c:pt>
                <c:pt idx="19">
                  <c:v>0.73702290661577474</c:v>
                </c:pt>
                <c:pt idx="20">
                  <c:v>0.8069561969889173</c:v>
                </c:pt>
                <c:pt idx="21">
                  <c:v>0.85537789423957034</c:v>
                </c:pt>
                <c:pt idx="22">
                  <c:v>0.81568705532908514</c:v>
                </c:pt>
                <c:pt idx="23">
                  <c:v>0.8283625575868826</c:v>
                </c:pt>
                <c:pt idx="24">
                  <c:v>0.82658853956591416</c:v>
                </c:pt>
                <c:pt idx="25">
                  <c:v>0.85395193069904507</c:v>
                </c:pt>
                <c:pt idx="26">
                  <c:v>0.94198048381693977</c:v>
                </c:pt>
                <c:pt idx="27">
                  <c:v>0.85687333489887796</c:v>
                </c:pt>
                <c:pt idx="28">
                  <c:v>0.8088394860219138</c:v>
                </c:pt>
                <c:pt idx="29">
                  <c:v>0.91357399627623626</c:v>
                </c:pt>
                <c:pt idx="30">
                  <c:v>0.72774316175923703</c:v>
                </c:pt>
                <c:pt idx="31">
                  <c:v>0.87119330811030793</c:v>
                </c:pt>
                <c:pt idx="32">
                  <c:v>0.86437767945892552</c:v>
                </c:pt>
                <c:pt idx="33">
                  <c:v>0.90948218171352901</c:v>
                </c:pt>
                <c:pt idx="34">
                  <c:v>0.85322465485025456</c:v>
                </c:pt>
                <c:pt idx="35">
                  <c:v>0.83055903414574483</c:v>
                </c:pt>
                <c:pt idx="36">
                  <c:v>0.80236412949594083</c:v>
                </c:pt>
                <c:pt idx="37">
                  <c:v>0.87321752688091248</c:v>
                </c:pt>
                <c:pt idx="38">
                  <c:v>0.71307438767303255</c:v>
                </c:pt>
                <c:pt idx="39">
                  <c:v>0.76895308487068392</c:v>
                </c:pt>
                <c:pt idx="40">
                  <c:v>0.84824988385318856</c:v>
                </c:pt>
                <c:pt idx="41">
                  <c:v>0.77833659249553111</c:v>
                </c:pt>
                <c:pt idx="42">
                  <c:v>0.85869306866241013</c:v>
                </c:pt>
                <c:pt idx="43">
                  <c:v>0.94724872303636609</c:v>
                </c:pt>
                <c:pt idx="44">
                  <c:v>0.95422029251167595</c:v>
                </c:pt>
                <c:pt idx="45">
                  <c:v>0.97766220400969883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6-4E0E-BEEE-1FDF92F335A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komm!$P$150:$P$195</c:f>
              <c:numCache>
                <c:formatCode>0.0\ %</c:formatCode>
                <c:ptCount val="46"/>
                <c:pt idx="0">
                  <c:v>0.95089075130853784</c:v>
                </c:pt>
                <c:pt idx="1">
                  <c:v>0.95423585782906439</c:v>
                </c:pt>
                <c:pt idx="2">
                  <c:v>0.96579876567572487</c:v>
                </c:pt>
                <c:pt idx="3">
                  <c:v>0.9513948000093666</c:v>
                </c:pt>
                <c:pt idx="4">
                  <c:v>0.950817814851451</c:v>
                </c:pt>
                <c:pt idx="5">
                  <c:v>0.94821934971651545</c:v>
                </c:pt>
                <c:pt idx="6">
                  <c:v>0.95038086273057376</c:v>
                </c:pt>
                <c:pt idx="7">
                  <c:v>0.94976172788648017</c:v>
                </c:pt>
                <c:pt idx="8">
                  <c:v>0.95061324885442811</c:v>
                </c:pt>
                <c:pt idx="9">
                  <c:v>0.94949873741002011</c:v>
                </c:pt>
                <c:pt idx="10">
                  <c:v>0.94988981080464552</c:v>
                </c:pt>
                <c:pt idx="11">
                  <c:v>0.94955205699178824</c:v>
                </c:pt>
                <c:pt idx="12">
                  <c:v>0.9485879208871193</c:v>
                </c:pt>
                <c:pt idx="13">
                  <c:v>0.95018871784544401</c:v>
                </c:pt>
                <c:pt idx="14">
                  <c:v>0.95175861182302379</c:v>
                </c:pt>
                <c:pt idx="15">
                  <c:v>0.95249655872513683</c:v>
                </c:pt>
                <c:pt idx="16">
                  <c:v>0.94889485078121283</c:v>
                </c:pt>
                <c:pt idx="17">
                  <c:v>0.95007578336596765</c:v>
                </c:pt>
                <c:pt idx="18">
                  <c:v>0.9481103083534026</c:v>
                </c:pt>
                <c:pt idx="19">
                  <c:v>0.94825813229688438</c:v>
                </c:pt>
                <c:pt idx="20">
                  <c:v>0.95035613100807848</c:v>
                </c:pt>
                <c:pt idx="21">
                  <c:v>0.95180878192559804</c:v>
                </c:pt>
                <c:pt idx="22">
                  <c:v>0.9506180567582837</c:v>
                </c:pt>
                <c:pt idx="23">
                  <c:v>0.95099832182601751</c:v>
                </c:pt>
                <c:pt idx="24">
                  <c:v>0.95094510128538867</c:v>
                </c:pt>
                <c:pt idx="25">
                  <c:v>0.95176600301938252</c:v>
                </c:pt>
                <c:pt idx="26">
                  <c:v>0.96906828671155154</c:v>
                </c:pt>
                <c:pt idx="27">
                  <c:v>0.9518536451453774</c:v>
                </c:pt>
                <c:pt idx="28">
                  <c:v>0.95041262967906825</c:v>
                </c:pt>
                <c:pt idx="29">
                  <c:v>0.9582738214460842</c:v>
                </c:pt>
                <c:pt idx="30">
                  <c:v>0.94797973995118823</c:v>
                </c:pt>
                <c:pt idx="31">
                  <c:v>0.95228324434172007</c:v>
                </c:pt>
                <c:pt idx="32">
                  <c:v>0.95207877548217879</c:v>
                </c:pt>
                <c:pt idx="33">
                  <c:v>0.95671893191225565</c:v>
                </c:pt>
                <c:pt idx="34">
                  <c:v>0.95174418474391875</c:v>
                </c:pt>
                <c:pt idx="35">
                  <c:v>0.95106421612278347</c:v>
                </c:pt>
                <c:pt idx="36">
                  <c:v>0.95021836898328926</c:v>
                </c:pt>
                <c:pt idx="37">
                  <c:v>0.95234397090483858</c:v>
                </c:pt>
                <c:pt idx="38">
                  <c:v>0.94753967672860195</c:v>
                </c:pt>
                <c:pt idx="39">
                  <c:v>0.94921603764453133</c:v>
                </c:pt>
                <c:pt idx="40">
                  <c:v>0.95159494161400671</c:v>
                </c:pt>
                <c:pt idx="41">
                  <c:v>0.94949754287327703</c:v>
                </c:pt>
                <c:pt idx="42">
                  <c:v>0.95190823715828332</c:v>
                </c:pt>
                <c:pt idx="43">
                  <c:v>0.97107021761493362</c:v>
                </c:pt>
                <c:pt idx="44">
                  <c:v>0.9737194140155514</c:v>
                </c:pt>
                <c:pt idx="45">
                  <c:v>0.98262734038480004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16-4E0E-BEEE-1FDF92F3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komm!$F$219:$F$243</c:f>
              <c:numCache>
                <c:formatCode>0%</c:formatCode>
                <c:ptCount val="25"/>
                <c:pt idx="0">
                  <c:v>0.83586019323840066</c:v>
                </c:pt>
                <c:pt idx="1">
                  <c:v>0.84907705837677849</c:v>
                </c:pt>
                <c:pt idx="2">
                  <c:v>0.85125470283183902</c:v>
                </c:pt>
                <c:pt idx="3">
                  <c:v>0.83096574748363528</c:v>
                </c:pt>
                <c:pt idx="4">
                  <c:v>0.83576553359081773</c:v>
                </c:pt>
                <c:pt idx="5">
                  <c:v>0.85275168424880987</c:v>
                </c:pt>
                <c:pt idx="6">
                  <c:v>0.89258255465655167</c:v>
                </c:pt>
                <c:pt idx="7">
                  <c:v>0.72358209669911733</c:v>
                </c:pt>
                <c:pt idx="8">
                  <c:v>0.73491637866129744</c:v>
                </c:pt>
                <c:pt idx="9">
                  <c:v>0.76310152693418065</c:v>
                </c:pt>
                <c:pt idx="10">
                  <c:v>0.81027648591373858</c:v>
                </c:pt>
                <c:pt idx="11">
                  <c:v>0.9582179138821515</c:v>
                </c:pt>
                <c:pt idx="12">
                  <c:v>0.71611003989156607</c:v>
                </c:pt>
                <c:pt idx="13">
                  <c:v>0.79164236652717412</c:v>
                </c:pt>
                <c:pt idx="14">
                  <c:v>0.71048066539203425</c:v>
                </c:pt>
                <c:pt idx="15">
                  <c:v>0.76921019696216764</c:v>
                </c:pt>
                <c:pt idx="16">
                  <c:v>0.87571161383353036</c:v>
                </c:pt>
                <c:pt idx="17">
                  <c:v>1.266997561848247</c:v>
                </c:pt>
                <c:pt idx="18">
                  <c:v>2.0789314512716195</c:v>
                </c:pt>
                <c:pt idx="19">
                  <c:v>0.71607332396793422</c:v>
                </c:pt>
                <c:pt idx="20">
                  <c:v>1.3529627056828173</c:v>
                </c:pt>
                <c:pt idx="21">
                  <c:v>0.76057204087742036</c:v>
                </c:pt>
                <c:pt idx="22">
                  <c:v>0.88791129793484558</c:v>
                </c:pt>
                <c:pt idx="23">
                  <c:v>0.91145595361000831</c:v>
                </c:pt>
                <c:pt idx="24">
                  <c:v>1.5523207161380077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0-443A-B170-BB1A9F2A626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komm!$P$219:$P$243</c:f>
              <c:numCache>
                <c:formatCode>0.0\ %</c:formatCode>
                <c:ptCount val="25"/>
                <c:pt idx="0">
                  <c:v>0.95122325089556325</c:v>
                </c:pt>
                <c:pt idx="1">
                  <c:v>0.95161975684971434</c:v>
                </c:pt>
                <c:pt idx="2">
                  <c:v>0.95168508618336645</c:v>
                </c:pt>
                <c:pt idx="3">
                  <c:v>0.95107641752291994</c:v>
                </c:pt>
                <c:pt idx="4">
                  <c:v>0.95122041110613564</c:v>
                </c:pt>
                <c:pt idx="5">
                  <c:v>0.95172999562587546</c:v>
                </c:pt>
                <c:pt idx="6">
                  <c:v>0.9529249217381075</c:v>
                </c:pt>
                <c:pt idx="7">
                  <c:v>0.94785490799938465</c:v>
                </c:pt>
                <c:pt idx="8">
                  <c:v>0.94819493645824993</c:v>
                </c:pt>
                <c:pt idx="9">
                  <c:v>0.9490404909064365</c:v>
                </c:pt>
                <c:pt idx="10">
                  <c:v>0.9504557396758232</c:v>
                </c:pt>
                <c:pt idx="11">
                  <c:v>0.97523851013633212</c:v>
                </c:pt>
                <c:pt idx="12">
                  <c:v>0.94763074629515798</c:v>
                </c:pt>
                <c:pt idx="13">
                  <c:v>0.94989671609422632</c:v>
                </c:pt>
                <c:pt idx="14">
                  <c:v>0.94746186506017205</c:v>
                </c:pt>
                <c:pt idx="15">
                  <c:v>0.94922375100727618</c:v>
                </c:pt>
                <c:pt idx="16">
                  <c:v>0.95241879351341718</c:v>
                </c:pt>
                <c:pt idx="17">
                  <c:v>1.0925747763634486</c:v>
                </c:pt>
                <c:pt idx="18">
                  <c:v>1.4011096543443307</c:v>
                </c:pt>
                <c:pt idx="19">
                  <c:v>0.94762964481744916</c:v>
                </c:pt>
                <c:pt idx="20">
                  <c:v>1.1252415310205854</c:v>
                </c:pt>
                <c:pt idx="21">
                  <c:v>0.94896460632473378</c:v>
                </c:pt>
                <c:pt idx="22">
                  <c:v>0.95278478403645617</c:v>
                </c:pt>
                <c:pt idx="23">
                  <c:v>0.9574689652329178</c:v>
                </c:pt>
                <c:pt idx="24">
                  <c:v>1.2009975749935582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0-443A-B170-BB1A9F2A6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komm!$F$244:$F$286</c:f>
              <c:numCache>
                <c:formatCode>0%</c:formatCode>
                <c:ptCount val="43"/>
                <c:pt idx="0">
                  <c:v>1.0671525275173617</c:v>
                </c:pt>
                <c:pt idx="1">
                  <c:v>0.95956618084778422</c:v>
                </c:pt>
                <c:pt idx="2">
                  <c:v>0.94112301458292447</c:v>
                </c:pt>
                <c:pt idx="3">
                  <c:v>0.88232656429893486</c:v>
                </c:pt>
                <c:pt idx="4">
                  <c:v>0.9534958655154524</c:v>
                </c:pt>
                <c:pt idx="5">
                  <c:v>1.1146696361790054</c:v>
                </c:pt>
                <c:pt idx="6">
                  <c:v>0.96235346558995638</c:v>
                </c:pt>
                <c:pt idx="7">
                  <c:v>1.1847301150318457</c:v>
                </c:pt>
                <c:pt idx="8">
                  <c:v>0.97775698762365892</c:v>
                </c:pt>
                <c:pt idx="9">
                  <c:v>1.1435748344189722</c:v>
                </c:pt>
                <c:pt idx="10">
                  <c:v>1.6300519254148611</c:v>
                </c:pt>
                <c:pt idx="11">
                  <c:v>0.98671948460048731</c:v>
                </c:pt>
                <c:pt idx="12">
                  <c:v>0.92696901611503257</c:v>
                </c:pt>
                <c:pt idx="13">
                  <c:v>0.93909920348833942</c:v>
                </c:pt>
                <c:pt idx="14">
                  <c:v>0.88863517062458464</c:v>
                </c:pt>
                <c:pt idx="15">
                  <c:v>0.92890266192759663</c:v>
                </c:pt>
                <c:pt idx="16">
                  <c:v>1.477338699063331</c:v>
                </c:pt>
                <c:pt idx="17">
                  <c:v>0.94699744657254559</c:v>
                </c:pt>
                <c:pt idx="18">
                  <c:v>0.85576849420587164</c:v>
                </c:pt>
                <c:pt idx="19">
                  <c:v>0.8865117851723392</c:v>
                </c:pt>
                <c:pt idx="20">
                  <c:v>1.7265874581356886</c:v>
                </c:pt>
                <c:pt idx="21">
                  <c:v>0.82658436137958324</c:v>
                </c:pt>
                <c:pt idx="22">
                  <c:v>0.88815415191521896</c:v>
                </c:pt>
                <c:pt idx="23">
                  <c:v>1.1131598886447471</c:v>
                </c:pt>
                <c:pt idx="24">
                  <c:v>0.91342372048834408</c:v>
                </c:pt>
                <c:pt idx="25">
                  <c:v>1.1373533950827248</c:v>
                </c:pt>
                <c:pt idx="26">
                  <c:v>1.0849615565531485</c:v>
                </c:pt>
                <c:pt idx="27">
                  <c:v>1.1197884182155975</c:v>
                </c:pt>
                <c:pt idx="28">
                  <c:v>0.99366528607690574</c:v>
                </c:pt>
                <c:pt idx="29">
                  <c:v>1.0352002039019608</c:v>
                </c:pt>
                <c:pt idx="30">
                  <c:v>1.015379264839912</c:v>
                </c:pt>
                <c:pt idx="31">
                  <c:v>0.88093764097792771</c:v>
                </c:pt>
                <c:pt idx="32">
                  <c:v>1.4467536695132881</c:v>
                </c:pt>
                <c:pt idx="33">
                  <c:v>1.0938809956547766</c:v>
                </c:pt>
                <c:pt idx="34">
                  <c:v>1.0802592822472179</c:v>
                </c:pt>
                <c:pt idx="35">
                  <c:v>0.99256180294021301</c:v>
                </c:pt>
                <c:pt idx="36">
                  <c:v>0.95118127928594753</c:v>
                </c:pt>
                <c:pt idx="37">
                  <c:v>0.8697792268440353</c:v>
                </c:pt>
                <c:pt idx="38">
                  <c:v>0.93444943144397585</c:v>
                </c:pt>
                <c:pt idx="39">
                  <c:v>1.0204620347122417</c:v>
                </c:pt>
                <c:pt idx="40">
                  <c:v>0.86867352253907537</c:v>
                </c:pt>
                <c:pt idx="41">
                  <c:v>0.93126783671438762</c:v>
                </c:pt>
                <c:pt idx="42">
                  <c:v>0.89519292522481664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5-4169-89CD-335A0C4DDE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komm!$P$244:$P$286</c:f>
              <c:numCache>
                <c:formatCode>0.0\ %</c:formatCode>
                <c:ptCount val="43"/>
                <c:pt idx="0">
                  <c:v>1.016633663317712</c:v>
                </c:pt>
                <c:pt idx="1">
                  <c:v>0.97575085158327257</c:v>
                </c:pt>
                <c:pt idx="2">
                  <c:v>0.9687424484026258</c:v>
                </c:pt>
                <c:pt idx="3">
                  <c:v>0.95261724202737907</c:v>
                </c:pt>
                <c:pt idx="4">
                  <c:v>0.97344413175698641</c:v>
                </c:pt>
                <c:pt idx="5">
                  <c:v>1.0346901646091369</c:v>
                </c:pt>
                <c:pt idx="6">
                  <c:v>0.97681001978529791</c:v>
                </c:pt>
                <c:pt idx="7">
                  <c:v>1.0613131465732162</c:v>
                </c:pt>
                <c:pt idx="8">
                  <c:v>0.98266335815810479</c:v>
                </c:pt>
                <c:pt idx="9">
                  <c:v>1.0456741399403242</c:v>
                </c:pt>
                <c:pt idx="10">
                  <c:v>1.2305354345187622</c:v>
                </c:pt>
                <c:pt idx="11">
                  <c:v>0.98606910700929984</c:v>
                </c:pt>
                <c:pt idx="12">
                  <c:v>0.96336392898482681</c:v>
                </c:pt>
                <c:pt idx="13">
                  <c:v>0.96797340018668354</c:v>
                </c:pt>
                <c:pt idx="14">
                  <c:v>0.95280650021714863</c:v>
                </c:pt>
                <c:pt idx="15">
                  <c:v>0.9640987143936014</c:v>
                </c:pt>
                <c:pt idx="16">
                  <c:v>1.1725044085051808</c:v>
                </c:pt>
                <c:pt idx="17">
                  <c:v>0.97097473255868194</c:v>
                </c:pt>
                <c:pt idx="18">
                  <c:v>0.95182049992458717</c:v>
                </c:pt>
                <c:pt idx="19">
                  <c:v>0.95274279865358125</c:v>
                </c:pt>
                <c:pt idx="20">
                  <c:v>1.2672189369526763</c:v>
                </c:pt>
                <c:pt idx="21">
                  <c:v>0.95094497593979854</c:v>
                </c:pt>
                <c:pt idx="22">
                  <c:v>0.95279206965586771</c:v>
                </c:pt>
                <c:pt idx="23">
                  <c:v>1.0341164605461186</c:v>
                </c:pt>
                <c:pt idx="24">
                  <c:v>0.95821671664668517</c:v>
                </c:pt>
                <c:pt idx="25">
                  <c:v>1.04330999299255</c:v>
                </c:pt>
                <c:pt idx="26">
                  <c:v>1.023401094351311</c:v>
                </c:pt>
                <c:pt idx="27">
                  <c:v>1.0366353017830416</c:v>
                </c:pt>
                <c:pt idx="28">
                  <c:v>0.98870851157033868</c:v>
                </c:pt>
                <c:pt idx="29">
                  <c:v>1.0044917803438596</c:v>
                </c:pt>
                <c:pt idx="30">
                  <c:v>0.99695982350028134</c:v>
                </c:pt>
                <c:pt idx="31">
                  <c:v>0.95257557432774886</c:v>
                </c:pt>
                <c:pt idx="32">
                  <c:v>1.1608820972761642</c:v>
                </c:pt>
                <c:pt idx="33">
                  <c:v>1.0267904812099296</c:v>
                </c:pt>
                <c:pt idx="34">
                  <c:v>1.0216142301150575</c:v>
                </c:pt>
                <c:pt idx="35">
                  <c:v>0.98828918797839538</c:v>
                </c:pt>
                <c:pt idx="36">
                  <c:v>0.97256458898977449</c:v>
                </c:pt>
                <c:pt idx="37">
                  <c:v>0.95224082190373216</c:v>
                </c:pt>
                <c:pt idx="38">
                  <c:v>0.96620648680982524</c:v>
                </c:pt>
                <c:pt idx="39">
                  <c:v>0.99889127605176642</c:v>
                </c:pt>
                <c:pt idx="40">
                  <c:v>0.95220765077458325</c:v>
                </c:pt>
                <c:pt idx="41">
                  <c:v>0.96499748081258185</c:v>
                </c:pt>
                <c:pt idx="42">
                  <c:v>0.95300323285515565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5-4169-89CD-335A0C4DD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komm!$F$287:$F$324</c:f>
              <c:numCache>
                <c:formatCode>0%</c:formatCode>
                <c:ptCount val="38"/>
                <c:pt idx="0">
                  <c:v>0.99472232930333737</c:v>
                </c:pt>
                <c:pt idx="1">
                  <c:v>0.7830551089383605</c:v>
                </c:pt>
                <c:pt idx="2">
                  <c:v>0.84954272761496874</c:v>
                </c:pt>
                <c:pt idx="3">
                  <c:v>2.2451982165654516</c:v>
                </c:pt>
                <c:pt idx="4">
                  <c:v>0.85507224078070376</c:v>
                </c:pt>
                <c:pt idx="5">
                  <c:v>0.83185907314651919</c:v>
                </c:pt>
                <c:pt idx="6">
                  <c:v>0.79746738326915756</c:v>
                </c:pt>
                <c:pt idx="7">
                  <c:v>0.83770288841395324</c:v>
                </c:pt>
                <c:pt idx="8">
                  <c:v>0.73901827343899307</c:v>
                </c:pt>
                <c:pt idx="9">
                  <c:v>0.76037851765517328</c:v>
                </c:pt>
                <c:pt idx="10">
                  <c:v>0.81527963946874837</c:v>
                </c:pt>
                <c:pt idx="11">
                  <c:v>0.79073805300249578</c:v>
                </c:pt>
                <c:pt idx="12">
                  <c:v>0.91760400800301212</c:v>
                </c:pt>
                <c:pt idx="13">
                  <c:v>0.80765168134090226</c:v>
                </c:pt>
                <c:pt idx="14">
                  <c:v>1.2613638469473971</c:v>
                </c:pt>
                <c:pt idx="15">
                  <c:v>0.74881858148855918</c:v>
                </c:pt>
                <c:pt idx="16">
                  <c:v>0.81156249621590826</c:v>
                </c:pt>
                <c:pt idx="17">
                  <c:v>0.77367303121292585</c:v>
                </c:pt>
                <c:pt idx="18">
                  <c:v>0.83853522520307111</c:v>
                </c:pt>
                <c:pt idx="19">
                  <c:v>0.81339466641889413</c:v>
                </c:pt>
                <c:pt idx="20">
                  <c:v>0.73385775954642618</c:v>
                </c:pt>
                <c:pt idx="21">
                  <c:v>0.79604463973538808</c:v>
                </c:pt>
                <c:pt idx="22">
                  <c:v>0.85781297579503712</c:v>
                </c:pt>
                <c:pt idx="23">
                  <c:v>1.1241028300609162</c:v>
                </c:pt>
                <c:pt idx="24">
                  <c:v>0.82802753486138481</c:v>
                </c:pt>
                <c:pt idx="25">
                  <c:v>0.76168217455097598</c:v>
                </c:pt>
                <c:pt idx="26">
                  <c:v>0.81591473285925076</c:v>
                </c:pt>
                <c:pt idx="27">
                  <c:v>0.97102019479809543</c:v>
                </c:pt>
                <c:pt idx="28">
                  <c:v>0.93618568208205599</c:v>
                </c:pt>
                <c:pt idx="29">
                  <c:v>0.84043996633928275</c:v>
                </c:pt>
                <c:pt idx="30">
                  <c:v>0.75157925603026843</c:v>
                </c:pt>
                <c:pt idx="31">
                  <c:v>0.82950161139720646</c:v>
                </c:pt>
                <c:pt idx="32">
                  <c:v>0.87536569793565189</c:v>
                </c:pt>
                <c:pt idx="33">
                  <c:v>0.86745671087893883</c:v>
                </c:pt>
                <c:pt idx="34">
                  <c:v>0.84030965259858725</c:v>
                </c:pt>
                <c:pt idx="35">
                  <c:v>0.8093067850488479</c:v>
                </c:pt>
                <c:pt idx="36">
                  <c:v>0.88527633214280876</c:v>
                </c:pt>
                <c:pt idx="37">
                  <c:v>0.81756149803760247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2-4655-9FE4-61CA028BC3F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komm!$P$287:$P$324</c:f>
              <c:numCache>
                <c:formatCode>0.0\ %</c:formatCode>
                <c:ptCount val="38"/>
                <c:pt idx="0">
                  <c:v>0.98911018799638284</c:v>
                </c:pt>
                <c:pt idx="1">
                  <c:v>0.9496390983665618</c:v>
                </c:pt>
                <c:pt idx="2">
                  <c:v>0.9516337269268601</c:v>
                </c:pt>
                <c:pt idx="3">
                  <c:v>1.4642910251559871</c:v>
                </c:pt>
                <c:pt idx="4">
                  <c:v>0.9517996123218323</c:v>
                </c:pt>
                <c:pt idx="5">
                  <c:v>0.95110321729280667</c:v>
                </c:pt>
                <c:pt idx="6">
                  <c:v>0.95007146659648578</c:v>
                </c:pt>
                <c:pt idx="7">
                  <c:v>0.95127853175082966</c:v>
                </c:pt>
                <c:pt idx="8">
                  <c:v>0.94831799330158095</c:v>
                </c:pt>
                <c:pt idx="9">
                  <c:v>0.94895880062806626</c:v>
                </c:pt>
                <c:pt idx="10">
                  <c:v>0.95060583428247358</c:v>
                </c:pt>
                <c:pt idx="11">
                  <c:v>0.94986958668848587</c:v>
                </c:pt>
                <c:pt idx="12">
                  <c:v>0.95980522590225925</c:v>
                </c:pt>
                <c:pt idx="13">
                  <c:v>0.95037699553863819</c:v>
                </c:pt>
                <c:pt idx="14">
                  <c:v>1.0904339647011259</c:v>
                </c:pt>
                <c:pt idx="15">
                  <c:v>0.94861200254306777</c:v>
                </c:pt>
                <c:pt idx="16">
                  <c:v>0.95049431998488831</c:v>
                </c:pt>
                <c:pt idx="17">
                  <c:v>0.94935763603479884</c:v>
                </c:pt>
                <c:pt idx="18">
                  <c:v>0.95130350185450319</c:v>
                </c:pt>
                <c:pt idx="19">
                  <c:v>0.9505492850909778</c:v>
                </c:pt>
                <c:pt idx="20">
                  <c:v>0.94816317788480386</c:v>
                </c:pt>
                <c:pt idx="21">
                  <c:v>0.95002878429047244</c:v>
                </c:pt>
                <c:pt idx="22">
                  <c:v>0.95188183437226215</c:v>
                </c:pt>
                <c:pt idx="23">
                  <c:v>1.0382747782842627</c:v>
                </c:pt>
                <c:pt idx="24">
                  <c:v>0.95098827114425255</c:v>
                </c:pt>
                <c:pt idx="25">
                  <c:v>0.9489979103349403</c:v>
                </c:pt>
                <c:pt idx="26">
                  <c:v>0.9506248870841888</c:v>
                </c:pt>
                <c:pt idx="27">
                  <c:v>0.98010337688439064</c:v>
                </c:pt>
                <c:pt idx="28">
                  <c:v>0.96686626205229576</c:v>
                </c:pt>
                <c:pt idx="29">
                  <c:v>0.95136064408858934</c:v>
                </c:pt>
                <c:pt idx="30">
                  <c:v>0.94869482277931894</c:v>
                </c:pt>
                <c:pt idx="31">
                  <c:v>0.95103249344032725</c:v>
                </c:pt>
                <c:pt idx="32">
                  <c:v>0.95240841603648052</c:v>
                </c:pt>
                <c:pt idx="33">
                  <c:v>0.95217114642477918</c:v>
                </c:pt>
                <c:pt idx="34">
                  <c:v>0.95135673467636861</c:v>
                </c:pt>
                <c:pt idx="35">
                  <c:v>0.95042664864987647</c:v>
                </c:pt>
                <c:pt idx="36">
                  <c:v>0.95270573506269529</c:v>
                </c:pt>
                <c:pt idx="37">
                  <c:v>0.95067429003953907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2-4655-9FE4-61CA028B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komm!$F$325:$F$345</c:f>
              <c:numCache>
                <c:formatCode>0%</c:formatCode>
                <c:ptCount val="21"/>
                <c:pt idx="0">
                  <c:v>0.98640173779171469</c:v>
                </c:pt>
                <c:pt idx="1">
                  <c:v>0.96988812004875191</c:v>
                </c:pt>
                <c:pt idx="2">
                  <c:v>0.78613502676196267</c:v>
                </c:pt>
                <c:pt idx="3">
                  <c:v>0.81984640349682902</c:v>
                </c:pt>
                <c:pt idx="4">
                  <c:v>0.90372843701782912</c:v>
                </c:pt>
                <c:pt idx="5">
                  <c:v>0.83169142378104743</c:v>
                </c:pt>
                <c:pt idx="6">
                  <c:v>0.692558905660283</c:v>
                </c:pt>
                <c:pt idx="7">
                  <c:v>0.99858695298857891</c:v>
                </c:pt>
                <c:pt idx="8">
                  <c:v>0.81925294753087607</c:v>
                </c:pt>
                <c:pt idx="9">
                  <c:v>0.92818936060679957</c:v>
                </c:pt>
                <c:pt idx="10">
                  <c:v>0.84606691152637381</c:v>
                </c:pt>
                <c:pt idx="11">
                  <c:v>0.83438460011571369</c:v>
                </c:pt>
                <c:pt idx="12">
                  <c:v>0.90141043718137726</c:v>
                </c:pt>
                <c:pt idx="13">
                  <c:v>0.80355682788771277</c:v>
                </c:pt>
                <c:pt idx="14">
                  <c:v>0.85005364756306934</c:v>
                </c:pt>
                <c:pt idx="15">
                  <c:v>0.83635108419241255</c:v>
                </c:pt>
                <c:pt idx="16">
                  <c:v>0.85111325794422155</c:v>
                </c:pt>
                <c:pt idx="17">
                  <c:v>0.81459309904534138</c:v>
                </c:pt>
                <c:pt idx="18">
                  <c:v>0.81260417425993514</c:v>
                </c:pt>
                <c:pt idx="19">
                  <c:v>0.82853910297386235</c:v>
                </c:pt>
                <c:pt idx="20">
                  <c:v>0.86727135511122655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9B-494A-B013-D431B8D4DEB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komm!$P$325:$P$345</c:f>
              <c:numCache>
                <c:formatCode>0.0\ %</c:formatCode>
                <c:ptCount val="21"/>
                <c:pt idx="0">
                  <c:v>0.985948363221966</c:v>
                </c:pt>
                <c:pt idx="1">
                  <c:v>0.97967318847964036</c:v>
                </c:pt>
                <c:pt idx="2">
                  <c:v>0.94973149590126982</c:v>
                </c:pt>
                <c:pt idx="3">
                  <c:v>0.95074283720331598</c:v>
                </c:pt>
                <c:pt idx="4">
                  <c:v>0.95453250892788954</c:v>
                </c:pt>
                <c:pt idx="5">
                  <c:v>0.95109818781184241</c:v>
                </c:pt>
                <c:pt idx="6">
                  <c:v>0.94692421226821966</c:v>
                </c:pt>
                <c:pt idx="7">
                  <c:v>0.99057874499677456</c:v>
                </c:pt>
                <c:pt idx="8">
                  <c:v>0.95072503352433746</c:v>
                </c:pt>
                <c:pt idx="9">
                  <c:v>0.96382765989169839</c:v>
                </c:pt>
                <c:pt idx="10">
                  <c:v>0.95152945244420206</c:v>
                </c:pt>
                <c:pt idx="11">
                  <c:v>0.95117898310188254</c:v>
                </c:pt>
                <c:pt idx="12">
                  <c:v>0.95365166899003795</c:v>
                </c:pt>
                <c:pt idx="13">
                  <c:v>0.95025414993504254</c:v>
                </c:pt>
                <c:pt idx="14">
                  <c:v>0.95164905452530302</c:v>
                </c:pt>
                <c:pt idx="15">
                  <c:v>0.95123797762418338</c:v>
                </c:pt>
                <c:pt idx="16">
                  <c:v>0.95168084283673782</c:v>
                </c:pt>
                <c:pt idx="17">
                  <c:v>0.95058523806977135</c:v>
                </c:pt>
                <c:pt idx="18">
                  <c:v>0.95052557032620899</c:v>
                </c:pt>
                <c:pt idx="19">
                  <c:v>0.9510036181876268</c:v>
                </c:pt>
                <c:pt idx="20">
                  <c:v>0.95216558575174792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9B-494A-B013-D431B8D4D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Akershus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komm!$F$111:$F$131</c:f>
              <c:numCache>
                <c:formatCode>0%</c:formatCode>
                <c:ptCount val="21"/>
                <c:pt idx="0">
                  <c:v>1.5491639325841027</c:v>
                </c:pt>
                <c:pt idx="1">
                  <c:v>1.2019970980989751</c:v>
                </c:pt>
                <c:pt idx="2">
                  <c:v>0.95564115079477663</c:v>
                </c:pt>
                <c:pt idx="3">
                  <c:v>1.0645901704127141</c:v>
                </c:pt>
                <c:pt idx="4">
                  <c:v>0.86353653784494555</c:v>
                </c:pt>
                <c:pt idx="5">
                  <c:v>0.98462750742460936</c:v>
                </c:pt>
                <c:pt idx="6">
                  <c:v>1.1282146350715792</c:v>
                </c:pt>
                <c:pt idx="7">
                  <c:v>0.93386782423437686</c:v>
                </c:pt>
                <c:pt idx="8">
                  <c:v>0.90405117286604009</c:v>
                </c:pt>
                <c:pt idx="9">
                  <c:v>0.83907992966080325</c:v>
                </c:pt>
                <c:pt idx="10">
                  <c:v>0.96517016969934466</c:v>
                </c:pt>
                <c:pt idx="11">
                  <c:v>0.92706532284969378</c:v>
                </c:pt>
                <c:pt idx="12">
                  <c:v>0.79186651090458415</c:v>
                </c:pt>
                <c:pt idx="13">
                  <c:v>0.83037672488727865</c:v>
                </c:pt>
                <c:pt idx="14">
                  <c:v>1.0086502346319179</c:v>
                </c:pt>
                <c:pt idx="15">
                  <c:v>1.0228867847978143</c:v>
                </c:pt>
                <c:pt idx="16">
                  <c:v>0.85187757480966986</c:v>
                </c:pt>
                <c:pt idx="17">
                  <c:v>0.79538715361127044</c:v>
                </c:pt>
                <c:pt idx="18">
                  <c:v>0.79894024861370871</c:v>
                </c:pt>
                <c:pt idx="19">
                  <c:v>0.78872940641708211</c:v>
                </c:pt>
                <c:pt idx="20">
                  <c:v>0.7350516557136676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2E-47EB-9B97-92BE19D4A2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komm!$P$111:$P$131</c:f>
              <c:numCache>
                <c:formatCode>0.0\ %</c:formatCode>
                <c:ptCount val="21"/>
                <c:pt idx="0">
                  <c:v>1.1997979972430739</c:v>
                </c:pt>
                <c:pt idx="1">
                  <c:v>1.0678746001387254</c:v>
                </c:pt>
                <c:pt idx="2">
                  <c:v>0.97425934016312954</c:v>
                </c:pt>
                <c:pt idx="3">
                  <c:v>1.0156599676179461</c:v>
                </c:pt>
                <c:pt idx="4">
                  <c:v>0.95205354123375951</c:v>
                </c:pt>
                <c:pt idx="5">
                  <c:v>0.98527415568246635</c:v>
                </c:pt>
                <c:pt idx="6">
                  <c:v>1.0398372641883147</c:v>
                </c:pt>
                <c:pt idx="7">
                  <c:v>0.96598547607017771</c:v>
                </c:pt>
                <c:pt idx="8">
                  <c:v>0.95465514855020983</c:v>
                </c:pt>
                <c:pt idx="9">
                  <c:v>0.95131984298823502</c:v>
                </c:pt>
                <c:pt idx="10">
                  <c:v>0.97788036734686545</c:v>
                </c:pt>
                <c:pt idx="11">
                  <c:v>0.96340052554399802</c:v>
                </c:pt>
                <c:pt idx="12">
                  <c:v>0.94990344042554864</c:v>
                </c:pt>
                <c:pt idx="13">
                  <c:v>0.95105874684502945</c:v>
                </c:pt>
                <c:pt idx="14">
                  <c:v>0.99440279202124326</c:v>
                </c:pt>
                <c:pt idx="15">
                  <c:v>0.99981268108428389</c:v>
                </c:pt>
                <c:pt idx="16">
                  <c:v>0.95170377234270132</c:v>
                </c:pt>
                <c:pt idx="17">
                  <c:v>0.9500090597067492</c:v>
                </c:pt>
                <c:pt idx="18">
                  <c:v>0.95011565255682218</c:v>
                </c:pt>
                <c:pt idx="19">
                  <c:v>0.94980932729092338</c:v>
                </c:pt>
                <c:pt idx="20">
                  <c:v>0.94819899476982095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2E-47EB-9B97-92BE19D4A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Buskerud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komm!$F$132:$F$149</c:f>
              <c:numCache>
                <c:formatCode>0%</c:formatCode>
                <c:ptCount val="18"/>
                <c:pt idx="0">
                  <c:v>0.89623061115561919</c:v>
                </c:pt>
                <c:pt idx="1">
                  <c:v>1.1009356253653757</c:v>
                </c:pt>
                <c:pt idx="2">
                  <c:v>0.84879924198041079</c:v>
                </c:pt>
                <c:pt idx="3">
                  <c:v>1.0497220277521366</c:v>
                </c:pt>
                <c:pt idx="4">
                  <c:v>1.0566085386647386</c:v>
                </c:pt>
                <c:pt idx="5">
                  <c:v>0.91029209742792538</c:v>
                </c:pt>
                <c:pt idx="6">
                  <c:v>0.83790104147642386</c:v>
                </c:pt>
                <c:pt idx="7">
                  <c:v>1.0756771170841315</c:v>
                </c:pt>
                <c:pt idx="8">
                  <c:v>1.0726684536904993</c:v>
                </c:pt>
                <c:pt idx="9">
                  <c:v>0.96008465582685409</c:v>
                </c:pt>
                <c:pt idx="10">
                  <c:v>0.99535520254207144</c:v>
                </c:pt>
                <c:pt idx="11">
                  <c:v>1.1746489066040151</c:v>
                </c:pt>
                <c:pt idx="12">
                  <c:v>0.98319623709245429</c:v>
                </c:pt>
                <c:pt idx="13">
                  <c:v>1.2931174384285216</c:v>
                </c:pt>
                <c:pt idx="14">
                  <c:v>0.93151119931543402</c:v>
                </c:pt>
                <c:pt idx="15">
                  <c:v>0.9267774805727641</c:v>
                </c:pt>
                <c:pt idx="16">
                  <c:v>0.9557330205298985</c:v>
                </c:pt>
                <c:pt idx="17">
                  <c:v>1.1342664707971166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85-4A8B-B744-D0053C074F21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komm!$P$132:$P$149</c:f>
              <c:numCache>
                <c:formatCode>0.0\ %</c:formatCode>
                <c:ptCount val="18"/>
                <c:pt idx="0">
                  <c:v>0.95303436343307968</c:v>
                </c:pt>
                <c:pt idx="1">
                  <c:v>1.0294712404999573</c:v>
                </c:pt>
                <c:pt idx="2">
                  <c:v>0.95161142235782326</c:v>
                </c:pt>
                <c:pt idx="3">
                  <c:v>1.0100100734069264</c:v>
                </c:pt>
                <c:pt idx="4">
                  <c:v>1.0126269475537153</c:v>
                </c:pt>
                <c:pt idx="5">
                  <c:v>0.95702669988372624</c:v>
                </c:pt>
                <c:pt idx="6">
                  <c:v>0.95128447634270363</c:v>
                </c:pt>
                <c:pt idx="7">
                  <c:v>1.0198730073530846</c:v>
                </c:pt>
                <c:pt idx="8">
                  <c:v>1.0187297152635044</c:v>
                </c:pt>
                <c:pt idx="9">
                  <c:v>0.97594787207531919</c:v>
                </c:pt>
                <c:pt idx="10">
                  <c:v>0.98935067982710168</c:v>
                </c:pt>
                <c:pt idx="11">
                  <c:v>1.0574822873706402</c:v>
                </c:pt>
                <c:pt idx="12">
                  <c:v>0.98473027295624704</c:v>
                </c:pt>
                <c:pt idx="13">
                  <c:v>1.102500329463953</c:v>
                </c:pt>
                <c:pt idx="14">
                  <c:v>0.96508995860097957</c:v>
                </c:pt>
                <c:pt idx="15">
                  <c:v>0.96329114547876471</c:v>
                </c:pt>
                <c:pt idx="16">
                  <c:v>0.97429425066247566</c:v>
                </c:pt>
                <c:pt idx="17">
                  <c:v>1.042136961764019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85-4A8B-B744-D0053C074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komm!$F$202:$F$218</c:f>
              <c:numCache>
                <c:formatCode>0%</c:formatCode>
                <c:ptCount val="17"/>
                <c:pt idx="0">
                  <c:v>0.91719626014035271</c:v>
                </c:pt>
                <c:pt idx="1">
                  <c:v>0.83512775434578346</c:v>
                </c:pt>
                <c:pt idx="2">
                  <c:v>0.8473164962190296</c:v>
                </c:pt>
                <c:pt idx="3">
                  <c:v>0.82037109825898957</c:v>
                </c:pt>
                <c:pt idx="4">
                  <c:v>0.8915144329486292</c:v>
                </c:pt>
                <c:pt idx="5">
                  <c:v>0.83457500951457253</c:v>
                </c:pt>
                <c:pt idx="6">
                  <c:v>0.75916650785507445</c:v>
                </c:pt>
                <c:pt idx="7">
                  <c:v>0.82909015320778956</c:v>
                </c:pt>
                <c:pt idx="8">
                  <c:v>0.76991522815566527</c:v>
                </c:pt>
                <c:pt idx="9">
                  <c:v>0.87771568716970227</c:v>
                </c:pt>
                <c:pt idx="10">
                  <c:v>0.94503377832832625</c:v>
                </c:pt>
                <c:pt idx="11">
                  <c:v>1.1581537119927416</c:v>
                </c:pt>
                <c:pt idx="12">
                  <c:v>0.92667036007926362</c:v>
                </c:pt>
                <c:pt idx="13">
                  <c:v>0.93439631196417083</c:v>
                </c:pt>
                <c:pt idx="14">
                  <c:v>0.90697923967786043</c:v>
                </c:pt>
                <c:pt idx="15">
                  <c:v>1.1447615613865574</c:v>
                </c:pt>
                <c:pt idx="16">
                  <c:v>1.1519167197409095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70-4031-B4FF-33F54C8E0D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komm!$P$202:$P$218</c:f>
              <c:numCache>
                <c:formatCode>0.0\ %</c:formatCode>
                <c:ptCount val="17"/>
                <c:pt idx="0">
                  <c:v>0.95965028171444866</c:v>
                </c:pt>
                <c:pt idx="1">
                  <c:v>0.9512012777287846</c:v>
                </c:pt>
                <c:pt idx="2">
                  <c:v>0.95156693998498187</c:v>
                </c:pt>
                <c:pt idx="3">
                  <c:v>0.95075857804618069</c:v>
                </c:pt>
                <c:pt idx="4">
                  <c:v>0.95289287808687007</c:v>
                </c:pt>
                <c:pt idx="5">
                  <c:v>0.95118469538384831</c:v>
                </c:pt>
                <c:pt idx="6">
                  <c:v>0.94892244033406326</c:v>
                </c:pt>
                <c:pt idx="7">
                  <c:v>0.95102014969464488</c:v>
                </c:pt>
                <c:pt idx="8">
                  <c:v>0.94924490194308109</c:v>
                </c:pt>
                <c:pt idx="9">
                  <c:v>0.95247891571350207</c:v>
                </c:pt>
                <c:pt idx="10">
                  <c:v>0.97022853862587854</c:v>
                </c:pt>
                <c:pt idx="11">
                  <c:v>1.0512141134183566</c:v>
                </c:pt>
                <c:pt idx="12">
                  <c:v>0.96325043969123492</c:v>
                </c:pt>
                <c:pt idx="13">
                  <c:v>0.9661863014074995</c:v>
                </c:pt>
                <c:pt idx="14">
                  <c:v>0.95576781393870136</c:v>
                </c:pt>
                <c:pt idx="15">
                  <c:v>1.0461250961880064</c:v>
                </c:pt>
                <c:pt idx="16">
                  <c:v>1.0488440563626604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70-4031-B4FF-33F54C8E0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komm!$F$346:$F$363</c:f>
              <c:numCache>
                <c:formatCode>0%</c:formatCode>
                <c:ptCount val="18"/>
                <c:pt idx="0">
                  <c:v>0.86398887521595702</c:v>
                </c:pt>
                <c:pt idx="1">
                  <c:v>1.0494747644343037</c:v>
                </c:pt>
                <c:pt idx="2">
                  <c:v>0.90152474687732809</c:v>
                </c:pt>
                <c:pt idx="3">
                  <c:v>0.86732963927325268</c:v>
                </c:pt>
                <c:pt idx="4">
                  <c:v>0.78328666068373898</c:v>
                </c:pt>
                <c:pt idx="5">
                  <c:v>0.67861370470874294</c:v>
                </c:pt>
                <c:pt idx="6">
                  <c:v>0.76198628491772913</c:v>
                </c:pt>
                <c:pt idx="7">
                  <c:v>0.78226097228360325</c:v>
                </c:pt>
                <c:pt idx="8">
                  <c:v>0.94247176646476505</c:v>
                </c:pt>
                <c:pt idx="9">
                  <c:v>0.92826484970230683</c:v>
                </c:pt>
                <c:pt idx="10">
                  <c:v>0.90271360858883409</c:v>
                </c:pt>
                <c:pt idx="11">
                  <c:v>0.89329292234001245</c:v>
                </c:pt>
                <c:pt idx="12">
                  <c:v>0.81561239137224317</c:v>
                </c:pt>
                <c:pt idx="13">
                  <c:v>0.87591894874115417</c:v>
                </c:pt>
                <c:pt idx="14">
                  <c:v>0.86859864182381297</c:v>
                </c:pt>
                <c:pt idx="15">
                  <c:v>0.84708281495943716</c:v>
                </c:pt>
                <c:pt idx="16">
                  <c:v>0.77205147399696539</c:v>
                </c:pt>
                <c:pt idx="17">
                  <c:v>0.76115580122979365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11-4749-9D6A-B0F1EF19B53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komm!$P$346:$P$363</c:f>
              <c:numCache>
                <c:formatCode>0.0\ %</c:formatCode>
                <c:ptCount val="18"/>
                <c:pt idx="0">
                  <c:v>0.95206711135488975</c:v>
                </c:pt>
                <c:pt idx="1">
                  <c:v>1.0099161133461501</c:v>
                </c:pt>
                <c:pt idx="2">
                  <c:v>0.95369510667449897</c:v>
                </c:pt>
                <c:pt idx="3">
                  <c:v>0.95216733427660871</c:v>
                </c:pt>
                <c:pt idx="4">
                  <c:v>0.94964604491892324</c:v>
                </c:pt>
                <c:pt idx="5">
                  <c:v>0.94650585623967343</c:v>
                </c:pt>
                <c:pt idx="6">
                  <c:v>0.94900703364594285</c:v>
                </c:pt>
                <c:pt idx="7">
                  <c:v>0.94961527426691905</c:v>
                </c:pt>
                <c:pt idx="8">
                  <c:v>0.96925497411772521</c:v>
                </c:pt>
                <c:pt idx="9">
                  <c:v>0.96385634574799117</c:v>
                </c:pt>
                <c:pt idx="10">
                  <c:v>0.95414687412487142</c:v>
                </c:pt>
                <c:pt idx="11">
                  <c:v>0.95294623276861146</c:v>
                </c:pt>
                <c:pt idx="12">
                  <c:v>0.9506158168395783</c:v>
                </c:pt>
                <c:pt idx="13">
                  <c:v>0.95242501356064568</c:v>
                </c:pt>
                <c:pt idx="14">
                  <c:v>0.95220540435312517</c:v>
                </c:pt>
                <c:pt idx="15">
                  <c:v>0.95155992954719404</c:v>
                </c:pt>
                <c:pt idx="16">
                  <c:v>0.9493089893183202</c:v>
                </c:pt>
                <c:pt idx="17">
                  <c:v>0.94898211913530461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11-4749-9D6A-B0F1EF19B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tabellalle!$B$23:$C$23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tabellalle!$C$24:$C$37</c:f>
              <c:numCache>
                <c:formatCode>0.0\ %</c:formatCode>
                <c:ptCount val="14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4">
                  <c:v>4.334501995949714E-2</c:v>
                </c:pt>
                <c:pt idx="5">
                  <c:v>4.0192261360985408E-2</c:v>
                </c:pt>
                <c:pt idx="6">
                  <c:v>3.7858250748447113E-2</c:v>
                </c:pt>
                <c:pt idx="7">
                  <c:v>3.7123307507516919E-2</c:v>
                </c:pt>
                <c:pt idx="8">
                  <c:v>3.5596223989661266E-2</c:v>
                </c:pt>
                <c:pt idx="9">
                  <c:v>3.5406986344598129E-2</c:v>
                </c:pt>
                <c:pt idx="10">
                  <c:v>1.5671566087532139E-2</c:v>
                </c:pt>
                <c:pt idx="11">
                  <c:v>1.3536256082180986E-2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F-4BC9-8558-D81A8629BDC6}"/>
            </c:ext>
          </c:extLst>
        </c:ser>
        <c:ser>
          <c:idx val="1"/>
          <c:order val="1"/>
          <c:tx>
            <c:strRef>
              <c:f>tabellalle!$C$23:$D$23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tabellalle!$D$24:$D$37</c:f>
              <c:numCache>
                <c:formatCode>0.0\ %</c:formatCode>
                <c:ptCount val="14"/>
                <c:pt idx="0">
                  <c:v>2.9190553126194209E-2</c:v>
                </c:pt>
                <c:pt idx="1">
                  <c:v>2.8184380763648032E-2</c:v>
                </c:pt>
                <c:pt idx="2">
                  <c:v>6.93516570671735E-2</c:v>
                </c:pt>
                <c:pt idx="3">
                  <c:v>6.7614421020744039E-2</c:v>
                </c:pt>
                <c:pt idx="4">
                  <c:v>8.0416809597936428E-2</c:v>
                </c:pt>
                <c:pt idx="5">
                  <c:v>9.0132426526917081E-2</c:v>
                </c:pt>
                <c:pt idx="6">
                  <c:v>9.2237686054888787E-2</c:v>
                </c:pt>
                <c:pt idx="7">
                  <c:v>8.9143274219158131E-2</c:v>
                </c:pt>
                <c:pt idx="8">
                  <c:v>9.155963650712938E-2</c:v>
                </c:pt>
                <c:pt idx="9">
                  <c:v>9.0910303913413246E-2</c:v>
                </c:pt>
                <c:pt idx="10">
                  <c:v>0.10769552594114734</c:v>
                </c:pt>
                <c:pt idx="11">
                  <c:v>0.10828707132883063</c:v>
                </c:pt>
                <c:pt idx="12">
                  <c:v>9.9772383842650969E-2</c:v>
                </c:pt>
                <c:pt idx="13">
                  <c:v>9.7264698442847797E-2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F-4BC9-8558-D81A8629B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fylkeskommunene.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tabellalle!$G$24:$G$37</c:f>
              <c:numCache>
                <c:formatCode>0.0\ %</c:formatCode>
                <c:ptCount val="14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F-47D5-ACC9-418D26704D2D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tabellalle!$H$24:$H$37</c:f>
              <c:numCache>
                <c:formatCode>0.0\ %</c:formatCode>
                <c:ptCount val="14"/>
                <c:pt idx="0">
                  <c:v>3.4687994782125245E-3</c:v>
                </c:pt>
                <c:pt idx="1">
                  <c:v>3.3017825068237089E-3</c:v>
                </c:pt>
                <c:pt idx="2">
                  <c:v>5.966942393911049E-2</c:v>
                </c:pt>
                <c:pt idx="3">
                  <c:v>5.793509326934445E-2</c:v>
                </c:pt>
                <c:pt idx="4">
                  <c:v>7.2642161964881255E-2</c:v>
                </c:pt>
                <c:pt idx="5">
                  <c:v>8.2333263101661738E-2</c:v>
                </c:pt>
                <c:pt idx="6">
                  <c:v>8.5992080834605994E-2</c:v>
                </c:pt>
                <c:pt idx="7">
                  <c:v>8.248617934788309E-2</c:v>
                </c:pt>
                <c:pt idx="8">
                  <c:v>8.5756309984347523E-2</c:v>
                </c:pt>
                <c:pt idx="9">
                  <c:v>8.5018510435473524E-2</c:v>
                </c:pt>
                <c:pt idx="10">
                  <c:v>9.9906200830939512E-2</c:v>
                </c:pt>
                <c:pt idx="11">
                  <c:v>0.10088555482564372</c:v>
                </c:pt>
                <c:pt idx="12">
                  <c:v>9.7626093335493089E-2</c:v>
                </c:pt>
                <c:pt idx="13">
                  <c:v>8.7911526731452971E-2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8F-47D5-ACC9-418D26704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Skatteinngang - kommunene. Akkumulert endring fra året før i prosent.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tabellalle!$B$23:$C$23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9A-4D9C-B79A-6F5C733A3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tabellalle!$C$24:$C$39</c:f>
              <c:numCache>
                <c:formatCode>0.0\ %</c:formatCode>
                <c:ptCount val="16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4">
                  <c:v>4.334501995949714E-2</c:v>
                </c:pt>
                <c:pt idx="5">
                  <c:v>4.0192261360985408E-2</c:v>
                </c:pt>
                <c:pt idx="6">
                  <c:v>3.7858250748447113E-2</c:v>
                </c:pt>
                <c:pt idx="7">
                  <c:v>3.7123307507516919E-2</c:v>
                </c:pt>
                <c:pt idx="8">
                  <c:v>3.5596223989661266E-2</c:v>
                </c:pt>
                <c:pt idx="9">
                  <c:v>3.5406986344598129E-2</c:v>
                </c:pt>
                <c:pt idx="10">
                  <c:v>1.5671566087532139E-2</c:v>
                </c:pt>
                <c:pt idx="11">
                  <c:v>1.3536256082180986E-2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ser>
          <c:idx val="0"/>
          <c:order val="1"/>
          <c:tx>
            <c:strRef>
              <c:f>tabellalle!$C$23:$D$23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tabellalle!$D$24:$D$39</c:f>
              <c:numCache>
                <c:formatCode>0.0\ %</c:formatCode>
                <c:ptCount val="16"/>
                <c:pt idx="0">
                  <c:v>2.9190553126194209E-2</c:v>
                </c:pt>
                <c:pt idx="1">
                  <c:v>2.8184380763648032E-2</c:v>
                </c:pt>
                <c:pt idx="2">
                  <c:v>6.93516570671735E-2</c:v>
                </c:pt>
                <c:pt idx="3">
                  <c:v>6.7614421020744039E-2</c:v>
                </c:pt>
                <c:pt idx="4">
                  <c:v>8.0416809597936428E-2</c:v>
                </c:pt>
                <c:pt idx="5">
                  <c:v>9.0132426526917081E-2</c:v>
                </c:pt>
                <c:pt idx="6">
                  <c:v>9.2237686054888787E-2</c:v>
                </c:pt>
                <c:pt idx="7">
                  <c:v>8.9143274219158131E-2</c:v>
                </c:pt>
                <c:pt idx="8">
                  <c:v>9.155963650712938E-2</c:v>
                </c:pt>
                <c:pt idx="9">
                  <c:v>9.0910303913413246E-2</c:v>
                </c:pt>
                <c:pt idx="10">
                  <c:v>0.10769552594114734</c:v>
                </c:pt>
                <c:pt idx="11">
                  <c:v>0.10828707132883063</c:v>
                </c:pt>
                <c:pt idx="12">
                  <c:v>9.9772383842650969E-2</c:v>
                </c:pt>
                <c:pt idx="13">
                  <c:v>9.7264698442847797E-2</c:v>
                </c:pt>
                <c:pt idx="14">
                  <c:v>9.8928676605334109E-2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2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55-4A6F-8BAB-7EBAD223D404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55-4A6F-8BAB-7EBAD223D404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55-4A6F-8BAB-7EBAD223D404}"/>
              </c:ext>
            </c:extLst>
          </c:dPt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tabellalle!$G$24:$G$39</c:f>
              <c:numCache>
                <c:formatCode>0.0\ %</c:formatCode>
                <c:ptCount val="16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tabellalle!$H$24:$H$39</c:f>
              <c:numCache>
                <c:formatCode>0.0\ %</c:formatCode>
                <c:ptCount val="16"/>
                <c:pt idx="0">
                  <c:v>3.4687994782125245E-3</c:v>
                </c:pt>
                <c:pt idx="1">
                  <c:v>3.3017825068237089E-3</c:v>
                </c:pt>
                <c:pt idx="2">
                  <c:v>5.966942393911049E-2</c:v>
                </c:pt>
                <c:pt idx="3">
                  <c:v>5.793509326934445E-2</c:v>
                </c:pt>
                <c:pt idx="4">
                  <c:v>7.2642161964881255E-2</c:v>
                </c:pt>
                <c:pt idx="5">
                  <c:v>8.2333263101661738E-2</c:v>
                </c:pt>
                <c:pt idx="6">
                  <c:v>8.5992080834605994E-2</c:v>
                </c:pt>
                <c:pt idx="7">
                  <c:v>8.248617934788309E-2</c:v>
                </c:pt>
                <c:pt idx="8">
                  <c:v>8.5756309984347523E-2</c:v>
                </c:pt>
                <c:pt idx="9">
                  <c:v>8.5018510435473524E-2</c:v>
                </c:pt>
                <c:pt idx="10">
                  <c:v>9.9906200830939512E-2</c:v>
                </c:pt>
                <c:pt idx="11">
                  <c:v>0.10088555482564372</c:v>
                </c:pt>
                <c:pt idx="12">
                  <c:v>9.7626093335493089E-2</c:v>
                </c:pt>
                <c:pt idx="13">
                  <c:v>8.7911526731452971E-2</c:v>
                </c:pt>
                <c:pt idx="14">
                  <c:v>9.6186898283042721E-2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0.0\ 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1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zoomScale="129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zoomScale="129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245035</xdr:colOff>
      <xdr:row>35</xdr:row>
      <xdr:rowOff>169396</xdr:rowOff>
    </xdr:from>
    <xdr:to>
      <xdr:col>36</xdr:col>
      <xdr:colOff>245035</xdr:colOff>
      <xdr:row>52</xdr:row>
      <xdr:rowOff>64621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074AA6CA-753C-4958-91FF-589AC4A15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36232</xdr:colOff>
      <xdr:row>9</xdr:row>
      <xdr:rowOff>95810</xdr:rowOff>
    </xdr:from>
    <xdr:to>
      <xdr:col>35</xdr:col>
      <xdr:colOff>741083</xdr:colOff>
      <xdr:row>28</xdr:row>
      <xdr:rowOff>32871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94DAADE-D7EF-459A-8EFC-ADD474DA2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</xdr:col>
      <xdr:colOff>292100</xdr:colOff>
      <xdr:row>56</xdr:row>
      <xdr:rowOff>149599</xdr:rowOff>
    </xdr:from>
    <xdr:to>
      <xdr:col>38</xdr:col>
      <xdr:colOff>208139</xdr:colOff>
      <xdr:row>75</xdr:row>
      <xdr:rowOff>54348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FDF5862-C721-487B-8919-1A896052D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761441</xdr:colOff>
      <xdr:row>95</xdr:row>
      <xdr:rowOff>5707</xdr:rowOff>
    </xdr:from>
    <xdr:to>
      <xdr:col>35</xdr:col>
      <xdr:colOff>235324</xdr:colOff>
      <xdr:row>113</xdr:row>
      <xdr:rowOff>67235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2F9FBBFB-832B-46A7-AFE4-9FE05EA1B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578971</xdr:colOff>
      <xdr:row>183</xdr:row>
      <xdr:rowOff>141941</xdr:rowOff>
    </xdr:from>
    <xdr:to>
      <xdr:col>36</xdr:col>
      <xdr:colOff>274171</xdr:colOff>
      <xdr:row>202</xdr:row>
      <xdr:rowOff>33804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FC35EC54-9928-415B-869F-9C353714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722033</xdr:colOff>
      <xdr:row>154</xdr:row>
      <xdr:rowOff>177613</xdr:rowOff>
    </xdr:from>
    <xdr:to>
      <xdr:col>37</xdr:col>
      <xdr:colOff>436283</xdr:colOff>
      <xdr:row>174</xdr:row>
      <xdr:rowOff>25212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4BE3E662-A716-4D0D-AAA3-655C9C4A6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26</xdr:col>
      <xdr:colOff>597647</xdr:colOff>
      <xdr:row>223</xdr:row>
      <xdr:rowOff>130735</xdr:rowOff>
    </xdr:from>
    <xdr:to>
      <xdr:col>36</xdr:col>
      <xdr:colOff>292847</xdr:colOff>
      <xdr:row>242</xdr:row>
      <xdr:rowOff>239244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6AD99BEA-DC40-47E7-864A-732144C0C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26</xdr:col>
      <xdr:colOff>508000</xdr:colOff>
      <xdr:row>255</xdr:row>
      <xdr:rowOff>33617</xdr:rowOff>
    </xdr:from>
    <xdr:to>
      <xdr:col>37</xdr:col>
      <xdr:colOff>516819</xdr:colOff>
      <xdr:row>274</xdr:row>
      <xdr:rowOff>142127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40AF432F-36FA-40AF-B40F-8DA8D3439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26</xdr:col>
      <xdr:colOff>552824</xdr:colOff>
      <xdr:row>288</xdr:row>
      <xdr:rowOff>160618</xdr:rowOff>
    </xdr:from>
    <xdr:to>
      <xdr:col>39</xdr:col>
      <xdr:colOff>673474</xdr:colOff>
      <xdr:row>308</xdr:row>
      <xdr:rowOff>78628</xdr:rowOff>
    </xdr:to>
    <xdr:graphicFrame macro="">
      <xdr:nvGraphicFramePr>
        <xdr:cNvPr id="20" name="Diagram 19">
          <a:extLst>
            <a:ext uri="{FF2B5EF4-FFF2-40B4-BE49-F238E27FC236}">
              <a16:creationId xmlns:a16="http://schemas.microsoft.com/office/drawing/2014/main" id="{BB9411A9-901B-4789-8720-16C2BC58E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26</xdr:col>
      <xdr:colOff>522943</xdr:colOff>
      <xdr:row>323</xdr:row>
      <xdr:rowOff>127000</xdr:rowOff>
    </xdr:from>
    <xdr:to>
      <xdr:col>37</xdr:col>
      <xdr:colOff>228373</xdr:colOff>
      <xdr:row>341</xdr:row>
      <xdr:rowOff>86472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B992B1C-7CB5-4808-8C3C-3B98FCBAD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27</xdr:col>
      <xdr:colOff>11206</xdr:colOff>
      <xdr:row>113</xdr:row>
      <xdr:rowOff>134470</xdr:rowOff>
    </xdr:from>
    <xdr:to>
      <xdr:col>35</xdr:col>
      <xdr:colOff>247089</xdr:colOff>
      <xdr:row>132</xdr:row>
      <xdr:rowOff>173586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2D8CB65-B057-48E9-BBF9-FF070904DC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27</xdr:col>
      <xdr:colOff>44823</xdr:colOff>
      <xdr:row>133</xdr:row>
      <xdr:rowOff>134470</xdr:rowOff>
    </xdr:from>
    <xdr:to>
      <xdr:col>35</xdr:col>
      <xdr:colOff>280706</xdr:colOff>
      <xdr:row>151</xdr:row>
      <xdr:rowOff>173586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9B3DD25F-9555-400C-8C87-565437ED5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26</xdr:col>
      <xdr:colOff>593912</xdr:colOff>
      <xdr:row>203</xdr:row>
      <xdr:rowOff>1</xdr:rowOff>
    </xdr:from>
    <xdr:to>
      <xdr:col>36</xdr:col>
      <xdr:colOff>289112</xdr:colOff>
      <xdr:row>221</xdr:row>
      <xdr:rowOff>127188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2F6C299E-A180-493B-AA09-033CF25A8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26</xdr:col>
      <xdr:colOff>526677</xdr:colOff>
      <xdr:row>343</xdr:row>
      <xdr:rowOff>123264</xdr:rowOff>
    </xdr:from>
    <xdr:to>
      <xdr:col>37</xdr:col>
      <xdr:colOff>232107</xdr:colOff>
      <xdr:row>362</xdr:row>
      <xdr:rowOff>60324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D04D6AC-DBE6-474B-B419-BFDDDB4164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47623</xdr:colOff>
      <xdr:row>19</xdr:row>
      <xdr:rowOff>20107</xdr:rowOff>
    </xdr:from>
    <xdr:to>
      <xdr:col>24</xdr:col>
      <xdr:colOff>127000</xdr:colOff>
      <xdr:row>41</xdr:row>
      <xdr:rowOff>52916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8837653-8E99-23C6-FFBB-A830FBFADE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264583</xdr:colOff>
      <xdr:row>19</xdr:row>
      <xdr:rowOff>0</xdr:rowOff>
    </xdr:from>
    <xdr:to>
      <xdr:col>36</xdr:col>
      <xdr:colOff>211666</xdr:colOff>
      <xdr:row>41</xdr:row>
      <xdr:rowOff>11643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B61F78CD-3D81-4669-A3B8-EBBDE73B1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10872" cy="6084186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310872" cy="6084186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71"/>
  <sheetViews>
    <sheetView tabSelected="1"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baseColWidth="10" defaultColWidth="11.42578125" defaultRowHeight="15"/>
  <cols>
    <col min="1" max="1" width="4.7109375" customWidth="1"/>
    <col min="2" max="2" width="11.5703125" style="84" customWidth="1"/>
    <col min="3" max="3" width="18.42578125" style="84" customWidth="1"/>
    <col min="4" max="4" width="17.28515625" style="84" bestFit="1" customWidth="1"/>
    <col min="5" max="5" width="15.140625" style="84" bestFit="1" customWidth="1"/>
    <col min="6" max="7" width="11.42578125" style="84"/>
    <col min="8" max="8" width="14.42578125" style="84" bestFit="1" customWidth="1"/>
    <col min="9" max="9" width="9.85546875" style="84" bestFit="1" customWidth="1"/>
    <col min="10" max="10" width="14" style="84" bestFit="1" customWidth="1"/>
    <col min="11" max="11" width="11.42578125" style="84"/>
    <col min="12" max="12" width="13.7109375" style="84" bestFit="1" customWidth="1"/>
    <col min="13" max="13" width="17.85546875" style="84" bestFit="1" customWidth="1"/>
    <col min="14" max="14" width="17.28515625" style="84" bestFit="1" customWidth="1"/>
    <col min="15" max="15" width="13.85546875" style="84" bestFit="1" customWidth="1"/>
    <col min="16" max="16" width="11.42578125" style="84"/>
    <col min="17" max="17" width="12.5703125" style="84" customWidth="1"/>
    <col min="18" max="18" width="14.85546875" style="84" customWidth="1"/>
    <col min="19" max="19" width="13.28515625" style="84" bestFit="1" customWidth="1"/>
    <col min="20" max="20" width="13" style="84" customWidth="1"/>
    <col min="21" max="21" width="16.5703125" style="84" customWidth="1"/>
    <col min="22" max="22" width="13.140625" style="84" customWidth="1"/>
    <col min="24" max="24" width="17.28515625" style="84" bestFit="1" customWidth="1"/>
    <col min="25" max="25" width="13.85546875" style="84" bestFit="1" customWidth="1"/>
  </cols>
  <sheetData>
    <row r="1" spans="2:27" ht="30">
      <c r="B1" s="68" t="s">
        <v>0</v>
      </c>
      <c r="C1" s="68" t="s">
        <v>1</v>
      </c>
      <c r="D1" s="253" t="s">
        <v>2</v>
      </c>
      <c r="E1" s="253"/>
      <c r="F1" s="253"/>
      <c r="G1" s="254" t="s">
        <v>3</v>
      </c>
      <c r="H1" s="254"/>
      <c r="I1" s="254" t="s">
        <v>4</v>
      </c>
      <c r="J1" s="254"/>
      <c r="K1" s="254"/>
      <c r="L1" s="254"/>
      <c r="M1" s="69" t="s">
        <v>5</v>
      </c>
      <c r="N1" s="255" t="s">
        <v>6</v>
      </c>
      <c r="O1" s="255"/>
      <c r="P1" s="255"/>
      <c r="Q1" s="70" t="s">
        <v>7</v>
      </c>
      <c r="R1" s="247" t="s">
        <v>8</v>
      </c>
      <c r="S1" s="247"/>
      <c r="T1" s="71" t="s">
        <v>9</v>
      </c>
      <c r="U1" s="72" t="s">
        <v>10</v>
      </c>
      <c r="V1" s="72" t="s">
        <v>10</v>
      </c>
      <c r="X1" t="s">
        <v>11</v>
      </c>
      <c r="Y1"/>
    </row>
    <row r="2" spans="2:27">
      <c r="B2" s="176" t="s">
        <v>12</v>
      </c>
      <c r="C2" s="177"/>
      <c r="D2" s="248" t="s">
        <v>13</v>
      </c>
      <c r="E2" s="249"/>
      <c r="F2" s="249"/>
      <c r="G2" s="250" t="s">
        <v>14</v>
      </c>
      <c r="H2" s="250"/>
      <c r="I2" s="178" t="s">
        <v>15</v>
      </c>
      <c r="J2" s="178"/>
      <c r="K2" s="178"/>
      <c r="L2" s="178"/>
      <c r="M2" s="179" t="str">
        <f>D2</f>
        <v>Jan-des</v>
      </c>
      <c r="N2" s="251" t="str">
        <f>D2</f>
        <v>Jan-des</v>
      </c>
      <c r="O2" s="252"/>
      <c r="P2" s="252"/>
      <c r="Q2" s="180" t="str">
        <f>RIGHT(N2,4)</f>
        <v>-des</v>
      </c>
      <c r="R2" s="256" t="s">
        <v>16</v>
      </c>
      <c r="S2" s="256"/>
      <c r="T2" s="73" t="s">
        <v>17</v>
      </c>
      <c r="U2" s="76" t="str">
        <f>D2</f>
        <v>Jan-des</v>
      </c>
      <c r="V2" s="74" t="str">
        <f>U2</f>
        <v>Jan-des</v>
      </c>
      <c r="X2" t="s">
        <v>18</v>
      </c>
      <c r="Y2"/>
    </row>
    <row r="3" spans="2:27">
      <c r="B3" s="181" t="s">
        <v>19</v>
      </c>
      <c r="C3" s="182"/>
      <c r="D3" s="174"/>
      <c r="E3" s="174"/>
      <c r="F3" s="75" t="s">
        <v>20</v>
      </c>
      <c r="G3" s="252" t="s">
        <v>21</v>
      </c>
      <c r="H3" s="252"/>
      <c r="I3" s="178" t="s">
        <v>22</v>
      </c>
      <c r="J3" s="178"/>
      <c r="K3" s="178" t="s">
        <v>23</v>
      </c>
      <c r="L3" s="178"/>
      <c r="M3" s="179" t="s">
        <v>24</v>
      </c>
      <c r="N3" s="183" t="s">
        <v>25</v>
      </c>
      <c r="O3" s="178"/>
      <c r="P3" s="183" t="s">
        <v>26</v>
      </c>
      <c r="Q3" s="184" t="s">
        <v>27</v>
      </c>
      <c r="R3" s="175" t="s">
        <v>28</v>
      </c>
      <c r="S3" s="185" t="s">
        <v>29</v>
      </c>
      <c r="T3" s="164">
        <v>45658</v>
      </c>
      <c r="V3" s="74"/>
      <c r="X3" s="183"/>
      <c r="Y3" s="178"/>
    </row>
    <row r="4" spans="2:27">
      <c r="B4" s="182"/>
      <c r="C4" s="77">
        <f>J367</f>
        <v>-378.13824434699234</v>
      </c>
      <c r="D4" s="186" t="s">
        <v>30</v>
      </c>
      <c r="E4" s="174" t="s">
        <v>31</v>
      </c>
      <c r="F4" s="174" t="s">
        <v>32</v>
      </c>
      <c r="G4" s="183" t="s">
        <v>33</v>
      </c>
      <c r="H4" s="183" t="s">
        <v>30</v>
      </c>
      <c r="I4" s="183" t="s">
        <v>31</v>
      </c>
      <c r="J4" s="183" t="s">
        <v>30</v>
      </c>
      <c r="K4" s="183" t="s">
        <v>31</v>
      </c>
      <c r="L4" s="183" t="s">
        <v>30</v>
      </c>
      <c r="M4" s="180" t="s">
        <v>30</v>
      </c>
      <c r="N4" s="183" t="s">
        <v>30</v>
      </c>
      <c r="O4" s="183" t="s">
        <v>31</v>
      </c>
      <c r="P4" s="183" t="s">
        <v>34</v>
      </c>
      <c r="Q4" s="180" t="s">
        <v>30</v>
      </c>
      <c r="R4" s="185" t="s">
        <v>35</v>
      </c>
      <c r="S4" s="185" t="s">
        <v>31</v>
      </c>
      <c r="T4" s="187"/>
      <c r="U4" s="78" t="s">
        <v>30</v>
      </c>
      <c r="V4" s="186" t="s">
        <v>31</v>
      </c>
      <c r="X4" s="183" t="s">
        <v>30</v>
      </c>
      <c r="Y4" s="183" t="s">
        <v>31</v>
      </c>
    </row>
    <row r="5" spans="2:27">
      <c r="B5" s="79"/>
      <c r="C5" s="79"/>
      <c r="D5" s="80">
        <v>1</v>
      </c>
      <c r="E5" s="80">
        <v>2</v>
      </c>
      <c r="F5" s="80">
        <v>3</v>
      </c>
      <c r="G5" s="80">
        <v>4</v>
      </c>
      <c r="H5" s="80">
        <v>5</v>
      </c>
      <c r="I5" s="80">
        <v>6</v>
      </c>
      <c r="J5" s="80">
        <v>7</v>
      </c>
      <c r="K5" s="80">
        <v>8</v>
      </c>
      <c r="L5" s="80">
        <v>9</v>
      </c>
      <c r="M5" s="80">
        <v>10</v>
      </c>
      <c r="N5" s="80">
        <v>11</v>
      </c>
      <c r="O5" s="80">
        <v>12</v>
      </c>
      <c r="P5" s="80">
        <v>13</v>
      </c>
      <c r="Q5" s="80">
        <v>14</v>
      </c>
      <c r="R5" s="81">
        <v>15</v>
      </c>
      <c r="S5" s="81">
        <v>16</v>
      </c>
      <c r="T5" s="82">
        <v>17</v>
      </c>
      <c r="U5" s="80">
        <v>18</v>
      </c>
      <c r="V5" s="80">
        <v>19</v>
      </c>
      <c r="X5" s="80">
        <v>21</v>
      </c>
      <c r="Y5" s="80">
        <v>22</v>
      </c>
    </row>
    <row r="6" spans="2:27" ht="18.75" customHeight="1">
      <c r="B6" s="83"/>
      <c r="R6" s="85"/>
      <c r="S6" s="129"/>
      <c r="T6" s="85"/>
      <c r="U6" s="85"/>
      <c r="V6" s="85"/>
    </row>
    <row r="7" spans="2:27" ht="21.95" customHeight="1">
      <c r="B7" s="199">
        <v>301</v>
      </c>
      <c r="C7" t="s">
        <v>36</v>
      </c>
      <c r="D7" s="1">
        <v>40059573.145000003</v>
      </c>
      <c r="E7" s="86">
        <f>D7/T7*1000</f>
        <v>55308.748077427554</v>
      </c>
      <c r="F7" s="87">
        <f t="shared" ref="F7:F70" si="0">E7/E$365</f>
        <v>1.3086083527201735</v>
      </c>
      <c r="G7" s="188">
        <f>($E$365+$Y$365-E7-Y7)*0.62</f>
        <v>-8084.2860884170668</v>
      </c>
      <c r="H7" s="188">
        <f>G7*T7/1000</f>
        <v>-5855367.570979597</v>
      </c>
      <c r="I7" s="188">
        <f t="shared" ref="I7:I70" si="1">IF(E7+Y7&lt;(E$365+Y$365)*0.9,((E$365+Y$365)*0.9-E7-Y7)*0.35,0)</f>
        <v>0</v>
      </c>
      <c r="J7" s="88">
        <f t="shared" ref="J7:J70" si="2">I7*T7/1000</f>
        <v>0</v>
      </c>
      <c r="K7" s="188">
        <f>I7+J$367</f>
        <v>-378.13824434699234</v>
      </c>
      <c r="L7" s="88">
        <f t="shared" ref="L7:L70" si="3">K7*T7/1000</f>
        <v>-273881.74899808306</v>
      </c>
      <c r="M7" s="89">
        <f>+H7+L7</f>
        <v>-6129249.3199776802</v>
      </c>
      <c r="N7" s="89">
        <f>D7+M7</f>
        <v>33930323.825022325</v>
      </c>
      <c r="O7" s="89">
        <f>N7/T7*1000</f>
        <v>46846.323744663503</v>
      </c>
      <c r="P7" s="90">
        <f t="shared" ref="P7:P70" si="4">O7/O$365</f>
        <v>1.1083868768947809</v>
      </c>
      <c r="Q7" s="225">
        <v>-394444.80902266409</v>
      </c>
      <c r="R7" s="90">
        <f>(D7-U7)/U7</f>
        <v>8.3718373989748907E-2</v>
      </c>
      <c r="S7" s="90">
        <f>(E7-V7)/V7</f>
        <v>7.387305388198466E-2</v>
      </c>
      <c r="T7" s="92">
        <v>724290</v>
      </c>
      <c r="U7" s="1">
        <v>36964929.364</v>
      </c>
      <c r="V7" s="1">
        <v>51503.990976856949</v>
      </c>
      <c r="W7" s="195"/>
      <c r="X7" s="89">
        <v>0</v>
      </c>
      <c r="Y7" s="89">
        <f>X7*1000/T7</f>
        <v>0</v>
      </c>
      <c r="Z7" s="1"/>
      <c r="AA7" s="1"/>
    </row>
    <row r="8" spans="2:27" ht="24.95" customHeight="1">
      <c r="B8" s="199">
        <v>1101</v>
      </c>
      <c r="C8" t="s">
        <v>37</v>
      </c>
      <c r="D8" s="1">
        <v>679145.82799999998</v>
      </c>
      <c r="E8" s="86">
        <f t="shared" ref="E8:E71" si="5">D8/T8*1000</f>
        <v>44172.086373983737</v>
      </c>
      <c r="F8" s="87">
        <f>E8/E$365</f>
        <v>1.0451142576062549</v>
      </c>
      <c r="G8" s="188">
        <f t="shared" ref="G8:G71" si="6">($E$365+$Y$365-E8-Y8)*0.62</f>
        <v>-1179.5558322819002</v>
      </c>
      <c r="H8" s="188">
        <f t="shared" ref="H8:H70" si="7">G8*T8/1000</f>
        <v>-18135.670921334215</v>
      </c>
      <c r="I8" s="188">
        <f t="shared" si="1"/>
        <v>0</v>
      </c>
      <c r="J8" s="88">
        <f t="shared" si="2"/>
        <v>0</v>
      </c>
      <c r="K8" s="188">
        <f t="shared" ref="K8:K71" si="8">I8+J$367</f>
        <v>-378.13824434699234</v>
      </c>
      <c r="L8" s="88">
        <f t="shared" si="3"/>
        <v>-5813.8755068350074</v>
      </c>
      <c r="M8" s="89">
        <f t="shared" ref="M8:M71" si="9">+H8+L8</f>
        <v>-23949.546428169222</v>
      </c>
      <c r="N8" s="89">
        <f t="shared" ref="N8:N71" si="10">D8+M8</f>
        <v>655196.28157183074</v>
      </c>
      <c r="O8" s="89">
        <f t="shared" ref="O8:O71" si="11">N8/T8*1000</f>
        <v>42614.392297354847</v>
      </c>
      <c r="P8" s="90">
        <f t="shared" si="4"/>
        <v>1.0082591207514915</v>
      </c>
      <c r="Q8" s="225">
        <v>-3854.1553460491232</v>
      </c>
      <c r="R8" s="90">
        <f t="shared" ref="R8:S71" si="12">(D8-U8)/U8</f>
        <v>0.14355774282497472</v>
      </c>
      <c r="S8" s="90">
        <f t="shared" si="12"/>
        <v>0.13210357096188233</v>
      </c>
      <c r="T8" s="92">
        <v>15375</v>
      </c>
      <c r="U8" s="1">
        <v>593888.53099999996</v>
      </c>
      <c r="V8" s="1">
        <v>39017.707837855589</v>
      </c>
      <c r="W8" s="195"/>
      <c r="X8" s="89">
        <v>0</v>
      </c>
      <c r="Y8" s="89">
        <f t="shared" ref="Y8:Y71" si="13">X8*1000/T8</f>
        <v>0</v>
      </c>
    </row>
    <row r="9" spans="2:27">
      <c r="B9" s="199">
        <v>1103</v>
      </c>
      <c r="C9" t="s">
        <v>38</v>
      </c>
      <c r="D9" s="1">
        <v>8077727.7460000003</v>
      </c>
      <c r="E9" s="86">
        <f t="shared" si="5"/>
        <v>53807.396241748436</v>
      </c>
      <c r="F9" s="87">
        <f t="shared" si="0"/>
        <v>1.2730862767225199</v>
      </c>
      <c r="G9" s="188">
        <f t="shared" si="6"/>
        <v>-7153.4479502960139</v>
      </c>
      <c r="H9" s="188">
        <f t="shared" si="7"/>
        <v>-1073897.0666422884</v>
      </c>
      <c r="I9" s="188">
        <f t="shared" si="1"/>
        <v>0</v>
      </c>
      <c r="J9" s="88">
        <f t="shared" si="2"/>
        <v>0</v>
      </c>
      <c r="K9" s="188">
        <f t="shared" si="8"/>
        <v>-378.13824434699234</v>
      </c>
      <c r="L9" s="88">
        <f t="shared" si="3"/>
        <v>-56767.247656103529</v>
      </c>
      <c r="M9" s="89">
        <f t="shared" si="9"/>
        <v>-1130664.3142983918</v>
      </c>
      <c r="N9" s="89">
        <f t="shared" si="10"/>
        <v>6947063.431701608</v>
      </c>
      <c r="O9" s="89">
        <f t="shared" si="11"/>
        <v>46275.81004710542</v>
      </c>
      <c r="P9" s="90">
        <f t="shared" si="4"/>
        <v>1.094888488015672</v>
      </c>
      <c r="Q9" s="225">
        <v>-32934.729834350524</v>
      </c>
      <c r="R9" s="93">
        <f t="shared" si="12"/>
        <v>0.11143568114285445</v>
      </c>
      <c r="S9" s="93">
        <f t="shared" si="12"/>
        <v>0.10347691828021147</v>
      </c>
      <c r="T9" s="92">
        <v>150123</v>
      </c>
      <c r="U9" s="1">
        <v>7267831.943</v>
      </c>
      <c r="V9" s="1">
        <v>48761.687127636731</v>
      </c>
      <c r="W9" s="195"/>
      <c r="X9" s="89">
        <v>0</v>
      </c>
      <c r="Y9" s="89">
        <f t="shared" si="13"/>
        <v>0</v>
      </c>
      <c r="Z9" s="1"/>
      <c r="AA9" s="1"/>
    </row>
    <row r="10" spans="2:27">
      <c r="B10" s="199">
        <v>1106</v>
      </c>
      <c r="C10" t="s">
        <v>39</v>
      </c>
      <c r="D10" s="1">
        <v>1696256.1880000001</v>
      </c>
      <c r="E10" s="86">
        <f>D10/T10*1000</f>
        <v>44126.224291771803</v>
      </c>
      <c r="F10" s="87">
        <f t="shared" si="0"/>
        <v>1.0440291579440522</v>
      </c>
      <c r="G10" s="188">
        <f t="shared" si="6"/>
        <v>-1151.1213413105013</v>
      </c>
      <c r="H10" s="188">
        <f t="shared" si="7"/>
        <v>-44250.255481316985</v>
      </c>
      <c r="I10" s="188">
        <f t="shared" si="1"/>
        <v>0</v>
      </c>
      <c r="J10" s="88">
        <f t="shared" si="2"/>
        <v>0</v>
      </c>
      <c r="K10" s="188">
        <f t="shared" si="8"/>
        <v>-378.13824434699234</v>
      </c>
      <c r="L10" s="88">
        <f t="shared" si="3"/>
        <v>-14536.012250942733</v>
      </c>
      <c r="M10" s="89">
        <f t="shared" si="9"/>
        <v>-58786.267732259716</v>
      </c>
      <c r="N10" s="89">
        <f t="shared" si="10"/>
        <v>1637469.9202677403</v>
      </c>
      <c r="O10" s="89">
        <f t="shared" si="11"/>
        <v>42596.964706114311</v>
      </c>
      <c r="P10" s="90">
        <f t="shared" si="4"/>
        <v>1.0078467828798545</v>
      </c>
      <c r="Q10" s="225">
        <v>3138.7385797152238</v>
      </c>
      <c r="R10" s="93">
        <f t="shared" si="12"/>
        <v>0.10011222699220856</v>
      </c>
      <c r="S10" s="93">
        <f t="shared" si="12"/>
        <v>9.5848115189137925E-2</v>
      </c>
      <c r="T10" s="92">
        <v>38441</v>
      </c>
      <c r="U10" s="1">
        <v>1541893.7690000001</v>
      </c>
      <c r="V10" s="1">
        <v>40266.7337563982</v>
      </c>
      <c r="W10" s="195"/>
      <c r="X10" s="89">
        <v>0</v>
      </c>
      <c r="Y10" s="89">
        <f t="shared" si="13"/>
        <v>0</v>
      </c>
      <c r="Z10" s="1"/>
    </row>
    <row r="11" spans="2:27">
      <c r="B11" s="199">
        <v>1108</v>
      </c>
      <c r="C11" t="s">
        <v>40</v>
      </c>
      <c r="D11" s="1">
        <v>3668591.3029999998</v>
      </c>
      <c r="E11" s="86">
        <f t="shared" si="5"/>
        <v>43206.662540632205</v>
      </c>
      <c r="F11" s="87">
        <f t="shared" si="0"/>
        <v>1.0222722708292202</v>
      </c>
      <c r="G11" s="188">
        <f t="shared" si="6"/>
        <v>-580.99305560395078</v>
      </c>
      <c r="H11" s="188">
        <f t="shared" si="7"/>
        <v>-49330.958365220256</v>
      </c>
      <c r="I11" s="188">
        <f t="shared" si="1"/>
        <v>0</v>
      </c>
      <c r="J11" s="88">
        <f t="shared" si="2"/>
        <v>0</v>
      </c>
      <c r="K11" s="188">
        <f t="shared" si="8"/>
        <v>-378.13824434699234</v>
      </c>
      <c r="L11" s="88">
        <f t="shared" si="3"/>
        <v>-32106.962051014427</v>
      </c>
      <c r="M11" s="89">
        <f t="shared" si="9"/>
        <v>-81437.920416234687</v>
      </c>
      <c r="N11" s="89">
        <f t="shared" si="10"/>
        <v>3587153.3825837653</v>
      </c>
      <c r="O11" s="89">
        <f t="shared" si="11"/>
        <v>42247.531240681266</v>
      </c>
      <c r="P11" s="90">
        <f t="shared" si="4"/>
        <v>0.99957916577621841</v>
      </c>
      <c r="Q11" s="225">
        <v>7984.1457543387223</v>
      </c>
      <c r="R11" s="93">
        <f t="shared" si="12"/>
        <v>0.14316552419814996</v>
      </c>
      <c r="S11" s="93">
        <f t="shared" si="12"/>
        <v>0.1269284485140805</v>
      </c>
      <c r="T11" s="92">
        <v>84908</v>
      </c>
      <c r="U11" s="1">
        <v>3209151.4530000002</v>
      </c>
      <c r="V11" s="1">
        <v>38340.200389476951</v>
      </c>
      <c r="W11" s="195"/>
      <c r="X11" s="89">
        <v>0</v>
      </c>
      <c r="Y11" s="89">
        <f t="shared" si="13"/>
        <v>0</v>
      </c>
      <c r="Z11" s="1"/>
      <c r="AA11" s="1"/>
    </row>
    <row r="12" spans="2:27">
      <c r="B12" s="199">
        <v>1111</v>
      </c>
      <c r="C12" t="s">
        <v>41</v>
      </c>
      <c r="D12" s="1">
        <v>121612.683</v>
      </c>
      <c r="E12" s="86">
        <f t="shared" si="5"/>
        <v>36076.144467517064</v>
      </c>
      <c r="F12" s="87">
        <f t="shared" si="0"/>
        <v>0.85356377833834085</v>
      </c>
      <c r="G12" s="188">
        <f t="shared" si="6"/>
        <v>3839.9281497274369</v>
      </c>
      <c r="H12" s="188">
        <f t="shared" si="7"/>
        <v>12944.39779273119</v>
      </c>
      <c r="I12" s="188">
        <f t="shared" si="1"/>
        <v>688.26618099842301</v>
      </c>
      <c r="J12" s="88">
        <f t="shared" si="2"/>
        <v>2320.1452961456839</v>
      </c>
      <c r="K12" s="188">
        <f t="shared" si="8"/>
        <v>310.12793665143067</v>
      </c>
      <c r="L12" s="88">
        <f t="shared" si="3"/>
        <v>1045.4412744519727</v>
      </c>
      <c r="M12" s="89">
        <f t="shared" si="9"/>
        <v>13989.839067183162</v>
      </c>
      <c r="N12" s="89">
        <f t="shared" si="10"/>
        <v>135602.52206718316</v>
      </c>
      <c r="O12" s="89">
        <f t="shared" si="11"/>
        <v>40226.20055389592</v>
      </c>
      <c r="P12" s="90">
        <f t="shared" si="4"/>
        <v>0.95175435844856104</v>
      </c>
      <c r="Q12" s="225">
        <v>1117.1920742713683</v>
      </c>
      <c r="R12" s="93">
        <f t="shared" si="12"/>
        <v>6.2614355656526829E-2</v>
      </c>
      <c r="S12" s="93">
        <f t="shared" si="12"/>
        <v>5.5049020582140534E-2</v>
      </c>
      <c r="T12" s="92">
        <v>3371</v>
      </c>
      <c r="U12" s="1">
        <v>114446.678</v>
      </c>
      <c r="V12" s="1">
        <v>34193.80878398566</v>
      </c>
      <c r="W12" s="195"/>
      <c r="X12" s="89">
        <v>0</v>
      </c>
      <c r="Y12" s="89">
        <f t="shared" si="13"/>
        <v>0</v>
      </c>
      <c r="Z12" s="1"/>
      <c r="AA12" s="1"/>
    </row>
    <row r="13" spans="2:27">
      <c r="B13" s="199">
        <v>1112</v>
      </c>
      <c r="C13" t="s">
        <v>42</v>
      </c>
      <c r="D13" s="1">
        <v>123143.06600000001</v>
      </c>
      <c r="E13" s="86">
        <f t="shared" si="5"/>
        <v>37785.537281374658</v>
      </c>
      <c r="F13" s="87">
        <f t="shared" si="0"/>
        <v>0.8940081165678444</v>
      </c>
      <c r="G13" s="188">
        <f t="shared" si="6"/>
        <v>2780.1046051357284</v>
      </c>
      <c r="H13" s="188">
        <f t="shared" si="7"/>
        <v>9060.3609081373379</v>
      </c>
      <c r="I13" s="188">
        <f t="shared" si="1"/>
        <v>89.978696148265215</v>
      </c>
      <c r="J13" s="88">
        <f t="shared" si="2"/>
        <v>293.24057074719633</v>
      </c>
      <c r="K13" s="188">
        <f t="shared" si="8"/>
        <v>-288.15954819872712</v>
      </c>
      <c r="L13" s="88">
        <f t="shared" si="3"/>
        <v>-939.11196757965172</v>
      </c>
      <c r="M13" s="89">
        <f t="shared" si="9"/>
        <v>8121.2489405576862</v>
      </c>
      <c r="N13" s="89">
        <f t="shared" si="10"/>
        <v>131264.3149405577</v>
      </c>
      <c r="O13" s="89">
        <f t="shared" si="11"/>
        <v>40277.48233831166</v>
      </c>
      <c r="P13" s="90">
        <f t="shared" si="4"/>
        <v>0.95296768859544634</v>
      </c>
      <c r="Q13" s="225">
        <v>-1129.3821730790778</v>
      </c>
      <c r="R13" s="93">
        <f t="shared" si="12"/>
        <v>8.1590193817032974E-2</v>
      </c>
      <c r="S13" s="93">
        <f t="shared" si="12"/>
        <v>7.0638221925053118E-2</v>
      </c>
      <c r="T13" s="92">
        <v>3259</v>
      </c>
      <c r="U13" s="1">
        <v>113853.719</v>
      </c>
      <c r="V13" s="1">
        <v>35292.53533787973</v>
      </c>
      <c r="W13" s="195"/>
      <c r="X13" s="89">
        <v>0</v>
      </c>
      <c r="Y13" s="89">
        <f t="shared" si="13"/>
        <v>0</v>
      </c>
      <c r="Z13" s="1"/>
      <c r="AA13" s="1"/>
    </row>
    <row r="14" spans="2:27">
      <c r="B14" s="199">
        <v>1114</v>
      </c>
      <c r="C14" t="s">
        <v>43</v>
      </c>
      <c r="D14" s="1">
        <v>113776.296</v>
      </c>
      <c r="E14" s="86">
        <f t="shared" si="5"/>
        <v>39165.678485370052</v>
      </c>
      <c r="F14" s="87">
        <f t="shared" si="0"/>
        <v>0.92666234162738315</v>
      </c>
      <c r="G14" s="188">
        <f t="shared" si="6"/>
        <v>1924.4170586585844</v>
      </c>
      <c r="H14" s="188">
        <f t="shared" si="7"/>
        <v>5590.4315554031882</v>
      </c>
      <c r="I14" s="188">
        <f t="shared" si="1"/>
        <v>0</v>
      </c>
      <c r="J14" s="88">
        <f t="shared" si="2"/>
        <v>0</v>
      </c>
      <c r="K14" s="188">
        <f t="shared" si="8"/>
        <v>-378.13824434699234</v>
      </c>
      <c r="L14" s="88">
        <f t="shared" si="3"/>
        <v>-1098.4915998280128</v>
      </c>
      <c r="M14" s="89">
        <f t="shared" si="9"/>
        <v>4491.9399555751752</v>
      </c>
      <c r="N14" s="89">
        <f t="shared" si="10"/>
        <v>118268.23595557518</v>
      </c>
      <c r="O14" s="89">
        <f t="shared" si="11"/>
        <v>40711.957299681642</v>
      </c>
      <c r="P14" s="90">
        <f t="shared" si="4"/>
        <v>0.96324739267952009</v>
      </c>
      <c r="Q14" s="225">
        <v>-581.27750421287783</v>
      </c>
      <c r="R14" s="93">
        <f t="shared" si="12"/>
        <v>0.13835931229293094</v>
      </c>
      <c r="S14" s="93">
        <f t="shared" si="12"/>
        <v>0.13326510538766145</v>
      </c>
      <c r="T14" s="92">
        <v>2905</v>
      </c>
      <c r="U14" s="1">
        <v>99947.612999999998</v>
      </c>
      <c r="V14" s="1">
        <v>34560.032157676345</v>
      </c>
      <c r="W14" s="195"/>
      <c r="X14" s="89">
        <v>0</v>
      </c>
      <c r="Y14" s="89">
        <f t="shared" si="13"/>
        <v>0</v>
      </c>
      <c r="Z14" s="1"/>
      <c r="AA14" s="1"/>
    </row>
    <row r="15" spans="2:27">
      <c r="B15" s="199">
        <v>1119</v>
      </c>
      <c r="C15" t="s">
        <v>44</v>
      </c>
      <c r="D15" s="1">
        <v>748168.94900000002</v>
      </c>
      <c r="E15" s="86">
        <f t="shared" si="5"/>
        <v>37283.547565655055</v>
      </c>
      <c r="F15" s="87">
        <f t="shared" si="0"/>
        <v>0.88213100927822219</v>
      </c>
      <c r="G15" s="188">
        <f t="shared" si="6"/>
        <v>3091.3382288818825</v>
      </c>
      <c r="H15" s="188">
        <f t="shared" si="7"/>
        <v>62033.884238972736</v>
      </c>
      <c r="I15" s="188">
        <f t="shared" si="1"/>
        <v>265.67509665012619</v>
      </c>
      <c r="J15" s="88">
        <f t="shared" si="2"/>
        <v>5331.302164478082</v>
      </c>
      <c r="K15" s="188">
        <f t="shared" si="8"/>
        <v>-112.46314769686614</v>
      </c>
      <c r="L15" s="88">
        <f t="shared" si="3"/>
        <v>-2256.7979848330128</v>
      </c>
      <c r="M15" s="89">
        <f t="shared" si="9"/>
        <v>59777.086254139722</v>
      </c>
      <c r="N15" s="89">
        <f t="shared" si="10"/>
        <v>807946.03525413969</v>
      </c>
      <c r="O15" s="89">
        <f t="shared" si="11"/>
        <v>40262.422646840074</v>
      </c>
      <c r="P15" s="90">
        <f t="shared" si="4"/>
        <v>0.95261137537675777</v>
      </c>
      <c r="Q15" s="225">
        <v>1416.6586285862722</v>
      </c>
      <c r="R15" s="93">
        <f t="shared" si="12"/>
        <v>0.17171855456500837</v>
      </c>
      <c r="S15" s="93">
        <f t="shared" si="12"/>
        <v>0.15770487772763336</v>
      </c>
      <c r="T15" s="92">
        <v>20067</v>
      </c>
      <c r="U15" s="1">
        <v>638522.74600000004</v>
      </c>
      <c r="V15" s="1">
        <v>32204.70802441116</v>
      </c>
      <c r="W15" s="195"/>
      <c r="X15" s="89">
        <v>0</v>
      </c>
      <c r="Y15" s="89">
        <f t="shared" si="13"/>
        <v>0</v>
      </c>
      <c r="Z15" s="1"/>
      <c r="AA15" s="1"/>
    </row>
    <row r="16" spans="2:27">
      <c r="B16" s="199">
        <v>1120</v>
      </c>
      <c r="C16" t="s">
        <v>45</v>
      </c>
      <c r="D16" s="1">
        <v>870631.73499999999</v>
      </c>
      <c r="E16" s="86">
        <f t="shared" si="5"/>
        <v>41094.672661191355</v>
      </c>
      <c r="F16" s="87">
        <f t="shared" si="0"/>
        <v>0.97230246147414812</v>
      </c>
      <c r="G16" s="188">
        <f t="shared" si="6"/>
        <v>728.44066964937679</v>
      </c>
      <c r="H16" s="188">
        <f t="shared" si="7"/>
        <v>15432.744027191697</v>
      </c>
      <c r="I16" s="188">
        <f t="shared" si="1"/>
        <v>0</v>
      </c>
      <c r="J16" s="88">
        <f t="shared" si="2"/>
        <v>0</v>
      </c>
      <c r="K16" s="188">
        <f t="shared" si="8"/>
        <v>-378.13824434699234</v>
      </c>
      <c r="L16" s="88">
        <f t="shared" si="3"/>
        <v>-8011.2368447353792</v>
      </c>
      <c r="M16" s="89">
        <f t="shared" si="9"/>
        <v>7421.5071824563174</v>
      </c>
      <c r="N16" s="89">
        <f t="shared" si="10"/>
        <v>878053.24218245631</v>
      </c>
      <c r="O16" s="89">
        <f t="shared" si="11"/>
        <v>41444.975086493738</v>
      </c>
      <c r="P16" s="90">
        <f t="shared" si="4"/>
        <v>0.98059063822129078</v>
      </c>
      <c r="Q16" s="225">
        <v>314.63794690735904</v>
      </c>
      <c r="R16" s="93">
        <f t="shared" si="12"/>
        <v>0.1446738952936138</v>
      </c>
      <c r="S16" s="93">
        <f t="shared" si="12"/>
        <v>0.12922139203419852</v>
      </c>
      <c r="T16" s="92">
        <v>21186</v>
      </c>
      <c r="U16" s="1">
        <v>760593.68400000001</v>
      </c>
      <c r="V16" s="1">
        <v>36392.042296650718</v>
      </c>
      <c r="W16" s="195"/>
      <c r="X16" s="89">
        <v>0</v>
      </c>
      <c r="Y16" s="89">
        <f t="shared" si="13"/>
        <v>0</v>
      </c>
      <c r="Z16" s="1"/>
      <c r="AA16" s="1"/>
    </row>
    <row r="17" spans="2:27">
      <c r="B17" s="199">
        <v>1121</v>
      </c>
      <c r="C17" t="s">
        <v>46</v>
      </c>
      <c r="D17" s="1">
        <v>840268.29099999997</v>
      </c>
      <c r="E17" s="86">
        <f t="shared" si="5"/>
        <v>41686.178052289528</v>
      </c>
      <c r="F17" s="87">
        <f t="shared" si="0"/>
        <v>0.98629751510267138</v>
      </c>
      <c r="G17" s="188">
        <f t="shared" si="6"/>
        <v>361.70732716850938</v>
      </c>
      <c r="H17" s="188">
        <f t="shared" si="7"/>
        <v>7290.9345937356438</v>
      </c>
      <c r="I17" s="188">
        <f t="shared" si="1"/>
        <v>0</v>
      </c>
      <c r="J17" s="88">
        <f t="shared" si="2"/>
        <v>0</v>
      </c>
      <c r="K17" s="188">
        <f t="shared" si="8"/>
        <v>-378.13824434699234</v>
      </c>
      <c r="L17" s="88">
        <f t="shared" si="3"/>
        <v>-7622.1325913023238</v>
      </c>
      <c r="M17" s="89">
        <f t="shared" si="9"/>
        <v>-331.19799756667999</v>
      </c>
      <c r="N17" s="89">
        <f t="shared" si="10"/>
        <v>839937.09300243331</v>
      </c>
      <c r="O17" s="89">
        <f t="shared" si="11"/>
        <v>41669.747135111043</v>
      </c>
      <c r="P17" s="90">
        <f t="shared" si="4"/>
        <v>0.98590875860012961</v>
      </c>
      <c r="Q17" s="225">
        <v>1244.4386044478742</v>
      </c>
      <c r="R17" s="93">
        <f t="shared" si="12"/>
        <v>0.12017189377753076</v>
      </c>
      <c r="S17" s="93">
        <f t="shared" si="12"/>
        <v>0.10644552290076105</v>
      </c>
      <c r="T17" s="92">
        <v>20157</v>
      </c>
      <c r="U17" s="1">
        <v>750124.41899999999</v>
      </c>
      <c r="V17" s="1">
        <v>37675.761878453035</v>
      </c>
      <c r="W17" s="195"/>
      <c r="X17" s="89">
        <v>0</v>
      </c>
      <c r="Y17" s="89">
        <f t="shared" si="13"/>
        <v>0</v>
      </c>
      <c r="Z17" s="1"/>
      <c r="AA17" s="1"/>
    </row>
    <row r="18" spans="2:27">
      <c r="B18" s="199">
        <v>1122</v>
      </c>
      <c r="C18" t="s">
        <v>47</v>
      </c>
      <c r="D18" s="1">
        <v>453631.28700000001</v>
      </c>
      <c r="E18" s="86">
        <f t="shared" si="5"/>
        <v>36186.286455009569</v>
      </c>
      <c r="F18" s="87">
        <f t="shared" si="0"/>
        <v>0.8561697444798293</v>
      </c>
      <c r="G18" s="188">
        <f t="shared" si="6"/>
        <v>3771.6401174820835</v>
      </c>
      <c r="H18" s="188">
        <f t="shared" si="7"/>
        <v>47281.280512755402</v>
      </c>
      <c r="I18" s="188">
        <f t="shared" si="1"/>
        <v>649.71648537604631</v>
      </c>
      <c r="J18" s="88">
        <f t="shared" si="2"/>
        <v>8144.8458606741169</v>
      </c>
      <c r="K18" s="188">
        <f t="shared" si="8"/>
        <v>271.57824102905397</v>
      </c>
      <c r="L18" s="88">
        <f t="shared" si="3"/>
        <v>3404.5048295402207</v>
      </c>
      <c r="M18" s="89">
        <f t="shared" si="9"/>
        <v>50685.785342295625</v>
      </c>
      <c r="N18" s="89">
        <f t="shared" si="10"/>
        <v>504317.07234229567</v>
      </c>
      <c r="O18" s="89">
        <f t="shared" si="11"/>
        <v>40229.504813520711</v>
      </c>
      <c r="P18" s="90">
        <f t="shared" si="4"/>
        <v>0.95183253743280605</v>
      </c>
      <c r="Q18" s="225">
        <v>4449.475404154975</v>
      </c>
      <c r="R18" s="93">
        <f t="shared" si="12"/>
        <v>9.1597599846389918E-2</v>
      </c>
      <c r="S18" s="93">
        <f t="shared" si="12"/>
        <v>7.6446197295873611E-2</v>
      </c>
      <c r="T18" s="92">
        <v>12536</v>
      </c>
      <c r="U18" s="1">
        <v>415566.402</v>
      </c>
      <c r="V18" s="1">
        <v>33616.437631451219</v>
      </c>
      <c r="W18" s="195"/>
      <c r="X18" s="89">
        <v>0</v>
      </c>
      <c r="Y18" s="89">
        <f t="shared" si="13"/>
        <v>0</v>
      </c>
      <c r="Z18" s="1"/>
      <c r="AA18" s="1"/>
    </row>
    <row r="19" spans="2:27">
      <c r="B19" s="199">
        <v>1124</v>
      </c>
      <c r="C19" t="s">
        <v>48</v>
      </c>
      <c r="D19" s="1">
        <v>1555145.014</v>
      </c>
      <c r="E19" s="86">
        <f t="shared" si="5"/>
        <v>53344.253215792538</v>
      </c>
      <c r="F19" s="87">
        <f t="shared" si="0"/>
        <v>1.2621282844819157</v>
      </c>
      <c r="G19" s="188">
        <f t="shared" si="6"/>
        <v>-6866.2992742033566</v>
      </c>
      <c r="H19" s="188">
        <f t="shared" si="7"/>
        <v>-200173.22274085044</v>
      </c>
      <c r="I19" s="188">
        <f t="shared" si="1"/>
        <v>0</v>
      </c>
      <c r="J19" s="88">
        <f t="shared" si="2"/>
        <v>0</v>
      </c>
      <c r="K19" s="188">
        <f t="shared" si="8"/>
        <v>-378.13824434699234</v>
      </c>
      <c r="L19" s="88">
        <f t="shared" si="3"/>
        <v>-11023.864237447868</v>
      </c>
      <c r="M19" s="89">
        <f t="shared" si="9"/>
        <v>-211197.08697829832</v>
      </c>
      <c r="N19" s="89">
        <f t="shared" si="10"/>
        <v>1343947.9270217016</v>
      </c>
      <c r="O19" s="89">
        <f t="shared" si="11"/>
        <v>46099.815697242193</v>
      </c>
      <c r="P19" s="90">
        <f t="shared" si="4"/>
        <v>1.0907244509642426</v>
      </c>
      <c r="Q19" s="225">
        <v>-6358.9076597445237</v>
      </c>
      <c r="R19" s="93">
        <f t="shared" si="12"/>
        <v>0.11709072333405288</v>
      </c>
      <c r="S19" s="93">
        <f t="shared" si="12"/>
        <v>9.9157801901598633E-2</v>
      </c>
      <c r="T19" s="92">
        <v>29153</v>
      </c>
      <c r="U19" s="1">
        <v>1392138.5090000001</v>
      </c>
      <c r="V19" s="1">
        <v>48531.933379815237</v>
      </c>
      <c r="W19" s="195"/>
      <c r="X19" s="89">
        <v>0</v>
      </c>
      <c r="Y19" s="89">
        <f t="shared" si="13"/>
        <v>0</v>
      </c>
      <c r="Z19" s="1"/>
      <c r="AA19" s="1"/>
    </row>
    <row r="20" spans="2:27">
      <c r="B20" s="199">
        <v>1127</v>
      </c>
      <c r="C20" t="s">
        <v>49</v>
      </c>
      <c r="D20" s="1">
        <v>543327.74399999995</v>
      </c>
      <c r="E20" s="86">
        <f t="shared" si="5"/>
        <v>46064.242814752004</v>
      </c>
      <c r="F20" s="87">
        <f t="shared" si="0"/>
        <v>1.0898827943949798</v>
      </c>
      <c r="G20" s="188">
        <f t="shared" si="6"/>
        <v>-2352.6928255582256</v>
      </c>
      <c r="H20" s="188">
        <f t="shared" si="7"/>
        <v>-27750.011877459274</v>
      </c>
      <c r="I20" s="188">
        <f t="shared" si="1"/>
        <v>0</v>
      </c>
      <c r="J20" s="88">
        <f t="shared" si="2"/>
        <v>0</v>
      </c>
      <c r="K20" s="188">
        <f t="shared" si="8"/>
        <v>-378.13824434699234</v>
      </c>
      <c r="L20" s="88">
        <f t="shared" si="3"/>
        <v>-4460.1405920727748</v>
      </c>
      <c r="M20" s="89">
        <f t="shared" si="9"/>
        <v>-32210.152469532048</v>
      </c>
      <c r="N20" s="89">
        <f t="shared" si="10"/>
        <v>511117.59153046791</v>
      </c>
      <c r="O20" s="89">
        <f t="shared" si="11"/>
        <v>43333.411744846795</v>
      </c>
      <c r="P20" s="90">
        <f t="shared" si="4"/>
        <v>1.0252711647312072</v>
      </c>
      <c r="Q20" s="225">
        <v>1157.0690250634434</v>
      </c>
      <c r="R20" s="93">
        <f t="shared" si="12"/>
        <v>0.12948085706909102</v>
      </c>
      <c r="S20" s="93">
        <f t="shared" si="12"/>
        <v>0.12440561455746219</v>
      </c>
      <c r="T20" s="92">
        <v>11795</v>
      </c>
      <c r="U20" s="1">
        <v>481042.01199999999</v>
      </c>
      <c r="V20" s="1">
        <v>40967.638562425476</v>
      </c>
      <c r="W20" s="195"/>
      <c r="X20" s="89">
        <v>0</v>
      </c>
      <c r="Y20" s="89">
        <f t="shared" si="13"/>
        <v>0</v>
      </c>
      <c r="Z20" s="1"/>
      <c r="AA20" s="1"/>
    </row>
    <row r="21" spans="2:27">
      <c r="B21" s="199">
        <v>1130</v>
      </c>
      <c r="C21" t="s">
        <v>50</v>
      </c>
      <c r="D21" s="1">
        <v>520466.01199999999</v>
      </c>
      <c r="E21" s="86">
        <f t="shared" si="5"/>
        <v>37679.433287482811</v>
      </c>
      <c r="F21" s="87">
        <f t="shared" si="0"/>
        <v>0.89149768960121945</v>
      </c>
      <c r="G21" s="188">
        <f t="shared" si="6"/>
        <v>2845.8890813486742</v>
      </c>
      <c r="H21" s="188">
        <f t="shared" si="7"/>
        <v>39310.265880669234</v>
      </c>
      <c r="I21" s="188">
        <f t="shared" si="1"/>
        <v>127.11509401041184</v>
      </c>
      <c r="J21" s="88">
        <f t="shared" si="2"/>
        <v>1755.8407935658188</v>
      </c>
      <c r="K21" s="188">
        <f t="shared" si="8"/>
        <v>-251.0231503365805</v>
      </c>
      <c r="L21" s="88">
        <f t="shared" si="3"/>
        <v>-3467.3827755991865</v>
      </c>
      <c r="M21" s="89">
        <f t="shared" si="9"/>
        <v>35842.883105070046</v>
      </c>
      <c r="N21" s="89">
        <f t="shared" si="10"/>
        <v>556308.89510507009</v>
      </c>
      <c r="O21" s="89">
        <f t="shared" si="11"/>
        <v>40274.299218494903</v>
      </c>
      <c r="P21" s="90">
        <f t="shared" si="4"/>
        <v>0.95289237578644759</v>
      </c>
      <c r="Q21" s="225">
        <v>3315.5022249275607</v>
      </c>
      <c r="R21" s="93">
        <f t="shared" si="12"/>
        <v>0.14385737181560951</v>
      </c>
      <c r="S21" s="94">
        <f t="shared" si="12"/>
        <v>0.13474824918477527</v>
      </c>
      <c r="T21" s="92">
        <v>13813</v>
      </c>
      <c r="U21" s="1">
        <v>455009.53600000002</v>
      </c>
      <c r="V21" s="1">
        <v>33205.103699919724</v>
      </c>
      <c r="W21" s="195"/>
      <c r="X21" s="89">
        <v>0</v>
      </c>
      <c r="Y21" s="89">
        <f t="shared" si="13"/>
        <v>0</v>
      </c>
      <c r="Z21" s="1"/>
      <c r="AA21" s="1"/>
    </row>
    <row r="22" spans="2:27">
      <c r="B22" s="199">
        <v>1133</v>
      </c>
      <c r="C22" t="s">
        <v>51</v>
      </c>
      <c r="D22" s="1">
        <v>136092.008</v>
      </c>
      <c r="E22" s="86">
        <f t="shared" si="5"/>
        <v>50761.659082431928</v>
      </c>
      <c r="F22" s="87">
        <f t="shared" si="0"/>
        <v>1.2010239497775639</v>
      </c>
      <c r="G22" s="188">
        <f t="shared" si="6"/>
        <v>-5265.0909115197792</v>
      </c>
      <c r="H22" s="188">
        <f t="shared" si="7"/>
        <v>-14115.708733784528</v>
      </c>
      <c r="I22" s="188">
        <f t="shared" si="1"/>
        <v>0</v>
      </c>
      <c r="J22" s="88">
        <f t="shared" si="2"/>
        <v>0</v>
      </c>
      <c r="K22" s="188">
        <f t="shared" si="8"/>
        <v>-378.13824434699234</v>
      </c>
      <c r="L22" s="88">
        <f t="shared" si="3"/>
        <v>-1013.7886330942864</v>
      </c>
      <c r="M22" s="89">
        <f t="shared" si="9"/>
        <v>-15129.497366878813</v>
      </c>
      <c r="N22" s="89">
        <f t="shared" si="10"/>
        <v>120962.51063312119</v>
      </c>
      <c r="O22" s="89">
        <f t="shared" si="11"/>
        <v>45118.429926565157</v>
      </c>
      <c r="P22" s="90">
        <f t="shared" si="4"/>
        <v>1.0675048037765889</v>
      </c>
      <c r="Q22" s="225">
        <v>-710.42263386392187</v>
      </c>
      <c r="R22" s="93">
        <f t="shared" si="12"/>
        <v>0.1280143259767092</v>
      </c>
      <c r="S22" s="94">
        <f t="shared" si="12"/>
        <v>0.11202605876778898</v>
      </c>
      <c r="T22" s="92">
        <v>2681</v>
      </c>
      <c r="U22" s="1">
        <v>120647.41099999999</v>
      </c>
      <c r="V22" s="1">
        <v>45647.904275444569</v>
      </c>
      <c r="W22" s="195"/>
      <c r="X22" s="89">
        <v>0</v>
      </c>
      <c r="Y22" s="89">
        <f t="shared" si="13"/>
        <v>0</v>
      </c>
      <c r="Z22" s="1"/>
      <c r="AA22" s="1"/>
    </row>
    <row r="23" spans="2:27">
      <c r="B23" s="199">
        <v>1134</v>
      </c>
      <c r="C23" t="s">
        <v>52</v>
      </c>
      <c r="D23" s="1">
        <v>192434.58100000001</v>
      </c>
      <c r="E23" s="86">
        <f t="shared" si="5"/>
        <v>48853.663620208172</v>
      </c>
      <c r="F23" s="87">
        <f t="shared" si="0"/>
        <v>1.1558806607752008</v>
      </c>
      <c r="G23" s="188">
        <f t="shared" si="6"/>
        <v>-4082.1337249410499</v>
      </c>
      <c r="H23" s="188">
        <f t="shared" si="7"/>
        <v>-16079.524742542795</v>
      </c>
      <c r="I23" s="188">
        <f t="shared" si="1"/>
        <v>0</v>
      </c>
      <c r="J23" s="88">
        <f t="shared" si="2"/>
        <v>0</v>
      </c>
      <c r="K23" s="188">
        <f t="shared" si="8"/>
        <v>-378.13824434699234</v>
      </c>
      <c r="L23" s="88">
        <f t="shared" si="3"/>
        <v>-1489.4865444828026</v>
      </c>
      <c r="M23" s="89">
        <f t="shared" si="9"/>
        <v>-17569.011287025598</v>
      </c>
      <c r="N23" s="89">
        <f t="shared" si="10"/>
        <v>174865.56971297442</v>
      </c>
      <c r="O23" s="89">
        <f t="shared" si="11"/>
        <v>44393.391650920137</v>
      </c>
      <c r="P23" s="90">
        <f t="shared" si="4"/>
        <v>1.0503503539556911</v>
      </c>
      <c r="Q23" s="225">
        <v>514.24320515852014</v>
      </c>
      <c r="R23" s="93">
        <f t="shared" si="12"/>
        <v>2.9018425563248743E-2</v>
      </c>
      <c r="S23" s="93">
        <f t="shared" si="12"/>
        <v>1.5956500892478891E-2</v>
      </c>
      <c r="T23" s="92">
        <v>3939</v>
      </c>
      <c r="U23" s="1">
        <v>187007.90599999999</v>
      </c>
      <c r="V23" s="1">
        <v>48086.373360761114</v>
      </c>
      <c r="W23" s="195"/>
      <c r="X23" s="89">
        <v>0</v>
      </c>
      <c r="Y23" s="89">
        <f t="shared" si="13"/>
        <v>0</v>
      </c>
      <c r="Z23" s="1"/>
      <c r="AA23" s="1"/>
    </row>
    <row r="24" spans="2:27">
      <c r="B24" s="199">
        <v>1135</v>
      </c>
      <c r="C24" t="s">
        <v>53</v>
      </c>
      <c r="D24" s="1">
        <v>187722.05</v>
      </c>
      <c r="E24" s="86">
        <f t="shared" si="5"/>
        <v>40809.141304347824</v>
      </c>
      <c r="F24" s="87">
        <f t="shared" si="0"/>
        <v>0.96554677215704598</v>
      </c>
      <c r="G24" s="188">
        <f t="shared" si="6"/>
        <v>905.4701108923656</v>
      </c>
      <c r="H24" s="188">
        <f t="shared" si="7"/>
        <v>4165.1625101048812</v>
      </c>
      <c r="I24" s="188">
        <f t="shared" si="1"/>
        <v>0</v>
      </c>
      <c r="J24" s="88">
        <f t="shared" si="2"/>
        <v>0</v>
      </c>
      <c r="K24" s="188">
        <f t="shared" si="8"/>
        <v>-378.13824434699234</v>
      </c>
      <c r="L24" s="88">
        <f t="shared" si="3"/>
        <v>-1739.4359239961648</v>
      </c>
      <c r="M24" s="89">
        <f t="shared" si="9"/>
        <v>2425.7265861087162</v>
      </c>
      <c r="N24" s="89">
        <f t="shared" si="10"/>
        <v>190147.7765861087</v>
      </c>
      <c r="O24" s="89">
        <f t="shared" si="11"/>
        <v>41336.473170893194</v>
      </c>
      <c r="P24" s="90">
        <f t="shared" si="4"/>
        <v>0.97802347628079189</v>
      </c>
      <c r="Q24" s="225">
        <v>1214.496738905598</v>
      </c>
      <c r="R24" s="93">
        <f t="shared" si="12"/>
        <v>9.1012942380371942E-2</v>
      </c>
      <c r="S24" s="93">
        <f t="shared" si="12"/>
        <v>8.4371994035447803E-2</v>
      </c>
      <c r="T24" s="92">
        <v>4600</v>
      </c>
      <c r="U24" s="1">
        <v>172062.166</v>
      </c>
      <c r="V24" s="1">
        <v>37633.894575678045</v>
      </c>
      <c r="W24" s="195"/>
      <c r="X24" s="89">
        <v>0</v>
      </c>
      <c r="Y24" s="89">
        <f t="shared" si="13"/>
        <v>0</v>
      </c>
      <c r="Z24" s="1"/>
      <c r="AA24" s="1"/>
    </row>
    <row r="25" spans="2:27">
      <c r="B25" s="199">
        <v>1144</v>
      </c>
      <c r="C25" t="s">
        <v>54</v>
      </c>
      <c r="D25" s="1">
        <v>23357.974999999999</v>
      </c>
      <c r="E25" s="86">
        <f t="shared" si="5"/>
        <v>40978.903508771931</v>
      </c>
      <c r="F25" s="87">
        <f t="shared" si="0"/>
        <v>0.96956335626729528</v>
      </c>
      <c r="G25" s="188">
        <f t="shared" si="6"/>
        <v>800.21754414941927</v>
      </c>
      <c r="H25" s="188">
        <f t="shared" si="7"/>
        <v>456.12400016516904</v>
      </c>
      <c r="I25" s="188">
        <f t="shared" si="1"/>
        <v>0</v>
      </c>
      <c r="J25" s="88">
        <f t="shared" si="2"/>
        <v>0</v>
      </c>
      <c r="K25" s="188">
        <f t="shared" si="8"/>
        <v>-378.13824434699234</v>
      </c>
      <c r="L25" s="88">
        <f t="shared" si="3"/>
        <v>-215.53879927778564</v>
      </c>
      <c r="M25" s="89">
        <f t="shared" si="9"/>
        <v>240.58520088738339</v>
      </c>
      <c r="N25" s="89">
        <f t="shared" si="10"/>
        <v>23598.560200887383</v>
      </c>
      <c r="O25" s="89">
        <f t="shared" si="11"/>
        <v>41400.982808574357</v>
      </c>
      <c r="P25" s="90">
        <f t="shared" si="4"/>
        <v>0.97954977824268674</v>
      </c>
      <c r="Q25" s="225">
        <v>152.30592795134575</v>
      </c>
      <c r="R25" s="93">
        <f t="shared" si="12"/>
        <v>0.11286904502698308</v>
      </c>
      <c r="S25" s="93">
        <f t="shared" si="12"/>
        <v>6.2106597359085636E-2</v>
      </c>
      <c r="T25" s="92">
        <v>570</v>
      </c>
      <c r="U25" s="1">
        <v>20988.97</v>
      </c>
      <c r="V25" s="1">
        <v>38582.665441176476</v>
      </c>
      <c r="W25" s="195"/>
      <c r="X25" s="89">
        <v>0</v>
      </c>
      <c r="Y25" s="89">
        <f t="shared" si="13"/>
        <v>0</v>
      </c>
      <c r="Z25" s="1"/>
      <c r="AA25" s="1"/>
    </row>
    <row r="26" spans="2:27">
      <c r="B26" s="199">
        <v>1145</v>
      </c>
      <c r="C26" t="s">
        <v>55</v>
      </c>
      <c r="D26" s="1">
        <v>37274.57</v>
      </c>
      <c r="E26" s="86">
        <f t="shared" si="5"/>
        <v>41740.839865621499</v>
      </c>
      <c r="F26" s="87">
        <f t="shared" si="0"/>
        <v>0.9875908169398584</v>
      </c>
      <c r="G26" s="188">
        <f t="shared" si="6"/>
        <v>327.81700290268697</v>
      </c>
      <c r="H26" s="188">
        <f t="shared" si="7"/>
        <v>292.74058359209948</v>
      </c>
      <c r="I26" s="188">
        <f t="shared" si="1"/>
        <v>0</v>
      </c>
      <c r="J26" s="88">
        <f t="shared" si="2"/>
        <v>0</v>
      </c>
      <c r="K26" s="188">
        <f t="shared" si="8"/>
        <v>-378.13824434699234</v>
      </c>
      <c r="L26" s="88">
        <f t="shared" si="3"/>
        <v>-337.67745220186418</v>
      </c>
      <c r="M26" s="89">
        <f t="shared" si="9"/>
        <v>-44.936868609764701</v>
      </c>
      <c r="N26" s="89">
        <f t="shared" si="10"/>
        <v>37229.633131390234</v>
      </c>
      <c r="O26" s="89">
        <f t="shared" si="11"/>
        <v>41690.518624177195</v>
      </c>
      <c r="P26" s="90">
        <f t="shared" si="4"/>
        <v>0.98640021329826078</v>
      </c>
      <c r="Q26" s="225">
        <v>183.18195445710717</v>
      </c>
      <c r="R26" s="93">
        <f t="shared" si="12"/>
        <v>0.12682377890117175</v>
      </c>
      <c r="S26" s="93">
        <f t="shared" si="12"/>
        <v>0.11420537152265912</v>
      </c>
      <c r="T26" s="92">
        <v>893</v>
      </c>
      <c r="U26" s="1">
        <v>33079.324999999997</v>
      </c>
      <c r="V26" s="1">
        <v>37462.429218573045</v>
      </c>
      <c r="W26" s="195"/>
      <c r="X26" s="89">
        <v>0</v>
      </c>
      <c r="Y26" s="89">
        <f t="shared" si="13"/>
        <v>0</v>
      </c>
      <c r="Z26" s="1"/>
      <c r="AA26" s="1"/>
    </row>
    <row r="27" spans="2:27">
      <c r="B27" s="199">
        <v>1146</v>
      </c>
      <c r="C27" t="s">
        <v>56</v>
      </c>
      <c r="D27" s="1">
        <v>457406.85499999998</v>
      </c>
      <c r="E27" s="86">
        <f t="shared" si="5"/>
        <v>39044.545881348698</v>
      </c>
      <c r="F27" s="87">
        <f t="shared" si="0"/>
        <v>0.9237963368285188</v>
      </c>
      <c r="G27" s="188">
        <f t="shared" si="6"/>
        <v>1999.5192731518237</v>
      </c>
      <c r="H27" s="188">
        <f t="shared" si="7"/>
        <v>23424.368284973614</v>
      </c>
      <c r="I27" s="188">
        <f t="shared" si="1"/>
        <v>0</v>
      </c>
      <c r="J27" s="88">
        <f t="shared" si="2"/>
        <v>0</v>
      </c>
      <c r="K27" s="188">
        <f t="shared" si="8"/>
        <v>-378.13824434699234</v>
      </c>
      <c r="L27" s="88">
        <f t="shared" si="3"/>
        <v>-4429.8895325250151</v>
      </c>
      <c r="M27" s="89">
        <f t="shared" si="9"/>
        <v>18994.478752448598</v>
      </c>
      <c r="N27" s="89">
        <f t="shared" si="10"/>
        <v>476401.33375244855</v>
      </c>
      <c r="O27" s="89">
        <f t="shared" si="11"/>
        <v>40665.926910153525</v>
      </c>
      <c r="P27" s="90">
        <f t="shared" si="4"/>
        <v>0.96215831085595149</v>
      </c>
      <c r="Q27" s="225">
        <v>2298.4897344737583</v>
      </c>
      <c r="R27" s="93">
        <f t="shared" si="12"/>
        <v>0.12269639051549114</v>
      </c>
      <c r="S27" s="93">
        <f t="shared" si="12"/>
        <v>0.10880044714163332</v>
      </c>
      <c r="T27" s="92">
        <v>11715</v>
      </c>
      <c r="U27" s="1">
        <v>407418.12199999997</v>
      </c>
      <c r="V27" s="1">
        <v>35213.32082973206</v>
      </c>
      <c r="W27" s="195"/>
      <c r="X27" s="89">
        <v>0</v>
      </c>
      <c r="Y27" s="89">
        <f t="shared" si="13"/>
        <v>0</v>
      </c>
      <c r="Z27" s="1"/>
      <c r="AA27" s="1"/>
    </row>
    <row r="28" spans="2:27">
      <c r="B28" s="199">
        <v>1149</v>
      </c>
      <c r="C28" t="s">
        <v>57</v>
      </c>
      <c r="D28" s="1">
        <v>1691141.9750000001</v>
      </c>
      <c r="E28" s="86">
        <f t="shared" si="5"/>
        <v>38678.543901379133</v>
      </c>
      <c r="F28" s="87">
        <f t="shared" si="0"/>
        <v>0.91513670766045663</v>
      </c>
      <c r="G28" s="188">
        <f t="shared" si="6"/>
        <v>2226.4405007329542</v>
      </c>
      <c r="H28" s="188">
        <f t="shared" si="7"/>
        <v>97346.658013546956</v>
      </c>
      <c r="I28" s="188">
        <f t="shared" si="1"/>
        <v>0</v>
      </c>
      <c r="J28" s="88">
        <f t="shared" si="2"/>
        <v>0</v>
      </c>
      <c r="K28" s="188">
        <f t="shared" si="8"/>
        <v>-378.13824434699234</v>
      </c>
      <c r="L28" s="88">
        <f t="shared" si="3"/>
        <v>-16533.338457583548</v>
      </c>
      <c r="M28" s="89">
        <f t="shared" si="9"/>
        <v>80813.319555963404</v>
      </c>
      <c r="N28" s="89">
        <f t="shared" si="10"/>
        <v>1771955.2945559635</v>
      </c>
      <c r="O28" s="89">
        <f t="shared" si="11"/>
        <v>40526.846157765096</v>
      </c>
      <c r="P28" s="90">
        <f t="shared" si="4"/>
        <v>0.95886765177208799</v>
      </c>
      <c r="Q28" s="225">
        <v>10070.356081397913</v>
      </c>
      <c r="R28" s="93">
        <f t="shared" si="12"/>
        <v>0.15340008654398546</v>
      </c>
      <c r="S28" s="93">
        <f t="shared" si="12"/>
        <v>0.14239974722397405</v>
      </c>
      <c r="T28" s="92">
        <v>43723</v>
      </c>
      <c r="U28" s="1">
        <v>1466223.2080000001</v>
      </c>
      <c r="V28" s="1">
        <v>33857.276312751128</v>
      </c>
      <c r="W28" s="195"/>
      <c r="X28" s="89">
        <v>0</v>
      </c>
      <c r="Y28" s="89">
        <f t="shared" si="13"/>
        <v>0</v>
      </c>
      <c r="Z28" s="1"/>
      <c r="AA28" s="1"/>
    </row>
    <row r="29" spans="2:27">
      <c r="B29" s="199">
        <v>1151</v>
      </c>
      <c r="C29" t="s">
        <v>58</v>
      </c>
      <c r="D29" s="1">
        <v>9152.4950000000008</v>
      </c>
      <c r="E29" s="86">
        <f t="shared" si="5"/>
        <v>42177.396313364057</v>
      </c>
      <c r="F29" s="87">
        <f t="shared" si="0"/>
        <v>0.99791976911845426</v>
      </c>
      <c r="G29" s="188">
        <f t="shared" si="6"/>
        <v>57.152005302301113</v>
      </c>
      <c r="H29" s="188">
        <f t="shared" si="7"/>
        <v>12.401985150599341</v>
      </c>
      <c r="I29" s="188">
        <f t="shared" si="1"/>
        <v>0</v>
      </c>
      <c r="J29" s="88">
        <f t="shared" si="2"/>
        <v>0</v>
      </c>
      <c r="K29" s="188">
        <f t="shared" si="8"/>
        <v>-378.13824434699234</v>
      </c>
      <c r="L29" s="88">
        <f t="shared" si="3"/>
        <v>-82.055999023297332</v>
      </c>
      <c r="M29" s="89">
        <f t="shared" si="9"/>
        <v>-69.654013872697988</v>
      </c>
      <c r="N29" s="89">
        <f t="shared" si="10"/>
        <v>9082.840986127303</v>
      </c>
      <c r="O29" s="89">
        <f t="shared" si="11"/>
        <v>41856.41007431937</v>
      </c>
      <c r="P29" s="90">
        <f t="shared" si="4"/>
        <v>0.99032521512612726</v>
      </c>
      <c r="Q29" s="225">
        <v>71.994079974460192</v>
      </c>
      <c r="R29" s="93">
        <f t="shared" si="12"/>
        <v>0.19254058777136102</v>
      </c>
      <c r="S29" s="93">
        <f t="shared" si="12"/>
        <v>0.18154943028038073</v>
      </c>
      <c r="T29" s="92">
        <v>217</v>
      </c>
      <c r="U29" s="1">
        <v>7674.7870000000003</v>
      </c>
      <c r="V29" s="1">
        <v>35696.683720930232</v>
      </c>
      <c r="W29" s="195"/>
      <c r="X29" s="89">
        <v>0</v>
      </c>
      <c r="Y29" s="89">
        <f t="shared" si="13"/>
        <v>0</v>
      </c>
      <c r="Z29" s="1"/>
      <c r="AA29" s="1"/>
    </row>
    <row r="30" spans="2:27">
      <c r="B30" s="199">
        <v>1160</v>
      </c>
      <c r="C30" t="s">
        <v>59</v>
      </c>
      <c r="D30" s="1">
        <v>413108.90899999999</v>
      </c>
      <c r="E30" s="86">
        <f t="shared" si="5"/>
        <v>45551.759730951591</v>
      </c>
      <c r="F30" s="87">
        <f t="shared" si="0"/>
        <v>1.0777574133765888</v>
      </c>
      <c r="G30" s="188">
        <f t="shared" si="6"/>
        <v>-2034.95331360197</v>
      </c>
      <c r="H30" s="188">
        <f t="shared" si="7"/>
        <v>-18454.991601056267</v>
      </c>
      <c r="I30" s="188">
        <f t="shared" si="1"/>
        <v>0</v>
      </c>
      <c r="J30" s="88">
        <f t="shared" si="2"/>
        <v>0</v>
      </c>
      <c r="K30" s="188">
        <f t="shared" si="8"/>
        <v>-378.13824434699234</v>
      </c>
      <c r="L30" s="88">
        <f t="shared" si="3"/>
        <v>-3429.3357379828735</v>
      </c>
      <c r="M30" s="89">
        <f t="shared" si="9"/>
        <v>-21884.32733903914</v>
      </c>
      <c r="N30" s="89">
        <f t="shared" si="10"/>
        <v>391224.58166096086</v>
      </c>
      <c r="O30" s="89">
        <f t="shared" si="11"/>
        <v>43138.668173002625</v>
      </c>
      <c r="P30" s="90">
        <f t="shared" si="4"/>
        <v>1.0206635199442182</v>
      </c>
      <c r="Q30" s="225">
        <v>-2680.0516632793806</v>
      </c>
      <c r="R30" s="93">
        <f t="shared" si="12"/>
        <v>4.0710987630961905E-2</v>
      </c>
      <c r="S30" s="93">
        <f t="shared" si="12"/>
        <v>2.5678113071511511E-2</v>
      </c>
      <c r="T30" s="92">
        <v>9069</v>
      </c>
      <c r="U30" s="1">
        <v>396948.734</v>
      </c>
      <c r="V30" s="1">
        <v>44411.359812038485</v>
      </c>
      <c r="W30" s="195"/>
      <c r="X30" s="89">
        <v>0</v>
      </c>
      <c r="Y30" s="89">
        <f t="shared" si="13"/>
        <v>0</v>
      </c>
      <c r="Z30" s="1"/>
      <c r="AA30" s="1"/>
    </row>
    <row r="31" spans="2:27" ht="27.95" customHeight="1">
      <c r="B31" s="199">
        <v>1505</v>
      </c>
      <c r="C31" t="s">
        <v>60</v>
      </c>
      <c r="D31" s="1">
        <v>913222.12600000005</v>
      </c>
      <c r="E31" s="86">
        <f t="shared" si="5"/>
        <v>37156.079664740828</v>
      </c>
      <c r="F31" s="87">
        <f t="shared" si="0"/>
        <v>0.87911511096849093</v>
      </c>
      <c r="G31" s="188">
        <f t="shared" si="6"/>
        <v>3170.3683274487034</v>
      </c>
      <c r="H31" s="188">
        <f t="shared" si="7"/>
        <v>77921.312752034239</v>
      </c>
      <c r="I31" s="188">
        <f t="shared" si="1"/>
        <v>310.28886197010576</v>
      </c>
      <c r="J31" s="88">
        <f t="shared" si="2"/>
        <v>7626.2796495012599</v>
      </c>
      <c r="K31" s="188">
        <f t="shared" si="8"/>
        <v>-67.849382376886581</v>
      </c>
      <c r="L31" s="88">
        <f t="shared" si="3"/>
        <v>-1667.6021200591183</v>
      </c>
      <c r="M31" s="89">
        <f t="shared" si="9"/>
        <v>76253.710631975118</v>
      </c>
      <c r="N31" s="89">
        <f t="shared" si="10"/>
        <v>989475.83663197514</v>
      </c>
      <c r="O31" s="89">
        <f t="shared" si="11"/>
        <v>40258.598609812645</v>
      </c>
      <c r="P31" s="90">
        <f t="shared" si="4"/>
        <v>0.95252089842746579</v>
      </c>
      <c r="Q31" s="225">
        <v>7995.9654841033043</v>
      </c>
      <c r="R31" s="93">
        <f t="shared" si="12"/>
        <v>0.12444720189737184</v>
      </c>
      <c r="S31" s="93">
        <f t="shared" si="12"/>
        <v>0.11648667568978203</v>
      </c>
      <c r="T31" s="92">
        <v>24578</v>
      </c>
      <c r="U31" s="1">
        <v>812152.07299999997</v>
      </c>
      <c r="V31" s="1">
        <v>33279.465374528765</v>
      </c>
      <c r="W31" s="195"/>
      <c r="X31" s="89">
        <v>0</v>
      </c>
      <c r="Y31" s="89">
        <f t="shared" si="13"/>
        <v>0</v>
      </c>
      <c r="Z31" s="1"/>
      <c r="AA31" s="1"/>
    </row>
    <row r="32" spans="2:27">
      <c r="B32" s="199">
        <v>1506</v>
      </c>
      <c r="C32" t="s">
        <v>61</v>
      </c>
      <c r="D32" s="1">
        <v>1347879.6839999999</v>
      </c>
      <c r="E32" s="86">
        <f t="shared" si="5"/>
        <v>40644.081777884989</v>
      </c>
      <c r="F32" s="87">
        <f t="shared" si="0"/>
        <v>0.96164145369417053</v>
      </c>
      <c r="G32" s="188">
        <f t="shared" si="6"/>
        <v>1007.8070172993237</v>
      </c>
      <c r="H32" s="188">
        <f t="shared" si="7"/>
        <v>33421.904114697471</v>
      </c>
      <c r="I32" s="188">
        <f t="shared" si="1"/>
        <v>0</v>
      </c>
      <c r="J32" s="88">
        <f t="shared" si="2"/>
        <v>0</v>
      </c>
      <c r="K32" s="188">
        <f t="shared" si="8"/>
        <v>-378.13824434699234</v>
      </c>
      <c r="L32" s="88">
        <f t="shared" si="3"/>
        <v>-12540.198597279306</v>
      </c>
      <c r="M32" s="89">
        <f t="shared" si="9"/>
        <v>20881.705517418166</v>
      </c>
      <c r="N32" s="89">
        <f t="shared" si="10"/>
        <v>1368761.3895174181</v>
      </c>
      <c r="O32" s="89">
        <f t="shared" si="11"/>
        <v>41273.750550837321</v>
      </c>
      <c r="P32" s="90">
        <f t="shared" si="4"/>
        <v>0.97653945526489938</v>
      </c>
      <c r="Q32" s="225">
        <v>4628.8486035622755</v>
      </c>
      <c r="R32" s="93">
        <f t="shared" si="12"/>
        <v>0.15687805509050318</v>
      </c>
      <c r="S32" s="93">
        <f t="shared" si="12"/>
        <v>0.14477309820733794</v>
      </c>
      <c r="T32" s="92">
        <v>33163</v>
      </c>
      <c r="U32" s="1">
        <v>1165100.9180000001</v>
      </c>
      <c r="V32" s="1">
        <v>35504.050402242814</v>
      </c>
      <c r="W32" s="195"/>
      <c r="X32" s="89">
        <v>0</v>
      </c>
      <c r="Y32" s="89">
        <f t="shared" si="13"/>
        <v>0</v>
      </c>
      <c r="Z32" s="1"/>
      <c r="AA32" s="1"/>
    </row>
    <row r="33" spans="2:28">
      <c r="B33" s="199">
        <v>1508</v>
      </c>
      <c r="C33" s="220" t="s">
        <v>62</v>
      </c>
      <c r="D33" s="1">
        <v>2480620.4610000001</v>
      </c>
      <c r="E33" s="86">
        <f t="shared" si="5"/>
        <v>41903.788320551372</v>
      </c>
      <c r="F33" s="87">
        <f t="shared" si="0"/>
        <v>0.99144618732151235</v>
      </c>
      <c r="G33" s="188">
        <f t="shared" si="6"/>
        <v>226.78896084616616</v>
      </c>
      <c r="H33" s="188">
        <f t="shared" si="7"/>
        <v>13425.452904171343</v>
      </c>
      <c r="I33" s="188">
        <f t="shared" si="1"/>
        <v>0</v>
      </c>
      <c r="J33" s="88">
        <f t="shared" si="2"/>
        <v>0</v>
      </c>
      <c r="K33" s="188">
        <f t="shared" si="8"/>
        <v>-378.13824434699234</v>
      </c>
      <c r="L33" s="88">
        <f t="shared" si="3"/>
        <v>-22385.027788853255</v>
      </c>
      <c r="M33" s="89">
        <f t="shared" si="9"/>
        <v>-8959.5748846819115</v>
      </c>
      <c r="N33" s="89">
        <f t="shared" si="10"/>
        <v>2471660.8861153182</v>
      </c>
      <c r="O33" s="89">
        <f t="shared" si="11"/>
        <v>41752.439037050543</v>
      </c>
      <c r="P33" s="90">
        <f t="shared" si="4"/>
        <v>0.98786525404328918</v>
      </c>
      <c r="Q33" s="225">
        <v>2511.5881140100591</v>
      </c>
      <c r="R33" s="93">
        <f t="shared" si="12"/>
        <v>0.10524696519903164</v>
      </c>
      <c r="S33" s="93">
        <f t="shared" si="12"/>
        <v>9.2383098868714153E-2</v>
      </c>
      <c r="T33" s="92">
        <v>59198</v>
      </c>
      <c r="U33" s="1">
        <v>2244403.7749999999</v>
      </c>
      <c r="V33" s="1">
        <v>38359.974961117092</v>
      </c>
      <c r="W33" s="195"/>
      <c r="X33" s="89">
        <v>0</v>
      </c>
      <c r="Y33" s="89">
        <f t="shared" si="13"/>
        <v>0</v>
      </c>
      <c r="Z33" s="1"/>
      <c r="AA33" s="1"/>
    </row>
    <row r="34" spans="2:28">
      <c r="B34" s="199">
        <v>1511</v>
      </c>
      <c r="C34" t="s">
        <v>63</v>
      </c>
      <c r="D34" s="1">
        <v>118541.182</v>
      </c>
      <c r="E34" s="86">
        <f t="shared" si="5"/>
        <v>38891.463910761151</v>
      </c>
      <c r="F34" s="87">
        <f t="shared" si="0"/>
        <v>0.9201744080681481</v>
      </c>
      <c r="G34" s="188">
        <f t="shared" si="6"/>
        <v>2094.4300949161029</v>
      </c>
      <c r="H34" s="188">
        <f t="shared" si="7"/>
        <v>6383.8229293042814</v>
      </c>
      <c r="I34" s="188">
        <f t="shared" si="1"/>
        <v>0</v>
      </c>
      <c r="J34" s="88">
        <f t="shared" si="2"/>
        <v>0</v>
      </c>
      <c r="K34" s="188">
        <f t="shared" si="8"/>
        <v>-378.13824434699234</v>
      </c>
      <c r="L34" s="88">
        <f t="shared" si="3"/>
        <v>-1152.5653687696326</v>
      </c>
      <c r="M34" s="89">
        <f t="shared" si="9"/>
        <v>5231.2575605346483</v>
      </c>
      <c r="N34" s="89">
        <f t="shared" si="10"/>
        <v>123772.43956053465</v>
      </c>
      <c r="O34" s="89">
        <f t="shared" si="11"/>
        <v>40607.755761330271</v>
      </c>
      <c r="P34" s="90">
        <f t="shared" si="4"/>
        <v>0.96078197792701103</v>
      </c>
      <c r="Q34" s="225">
        <v>664.34767346615627</v>
      </c>
      <c r="R34" s="93">
        <f t="shared" si="12"/>
        <v>0.13121463671409911</v>
      </c>
      <c r="S34" s="93">
        <f t="shared" si="12"/>
        <v>0.12304970167219928</v>
      </c>
      <c r="T34" s="92">
        <v>3048</v>
      </c>
      <c r="U34" s="1">
        <v>104791.061</v>
      </c>
      <c r="V34" s="1">
        <v>34630.225049570392</v>
      </c>
      <c r="W34" s="195"/>
      <c r="X34" s="89">
        <v>0</v>
      </c>
      <c r="Y34" s="89">
        <f t="shared" si="13"/>
        <v>0</v>
      </c>
      <c r="Z34" s="1"/>
      <c r="AA34" s="1"/>
      <c r="AB34" s="1"/>
    </row>
    <row r="35" spans="2:28">
      <c r="B35" s="200">
        <v>1514</v>
      </c>
      <c r="C35" s="201" t="s">
        <v>64</v>
      </c>
      <c r="D35" s="1">
        <v>110624.965</v>
      </c>
      <c r="E35" s="212">
        <f t="shared" si="5"/>
        <v>45431.197125256673</v>
      </c>
      <c r="F35" s="213">
        <f t="shared" si="0"/>
        <v>1.0749048947728912</v>
      </c>
      <c r="G35" s="214">
        <f>($E$365+$Y$365-E35-Y35)*0.62</f>
        <v>-3013.8571962230708</v>
      </c>
      <c r="H35" s="214">
        <f>G35*T35/1000</f>
        <v>-7338.742272803177</v>
      </c>
      <c r="I35" s="214">
        <f t="shared" si="1"/>
        <v>0</v>
      </c>
      <c r="J35" s="215">
        <f t="shared" si="2"/>
        <v>0</v>
      </c>
      <c r="K35" s="214">
        <f t="shared" si="8"/>
        <v>-378.13824434699234</v>
      </c>
      <c r="L35" s="215">
        <f t="shared" si="3"/>
        <v>-920.76662498492635</v>
      </c>
      <c r="M35" s="216">
        <f t="shared" si="9"/>
        <v>-8259.5088977881042</v>
      </c>
      <c r="N35" s="216">
        <f t="shared" si="10"/>
        <v>102365.45610221189</v>
      </c>
      <c r="O35" s="216">
        <f t="shared" si="11"/>
        <v>42039.20168468661</v>
      </c>
      <c r="P35" s="217">
        <f t="shared" si="4"/>
        <v>0.99465007577563758</v>
      </c>
      <c r="Q35" s="225">
        <v>-347.47885392714124</v>
      </c>
      <c r="R35" s="217">
        <f t="shared" si="12"/>
        <v>0.35575665056907607</v>
      </c>
      <c r="S35" s="217">
        <f t="shared" si="12"/>
        <v>0.35742698730489025</v>
      </c>
      <c r="T35" s="92">
        <v>2435</v>
      </c>
      <c r="U35" s="1">
        <v>81596.475999999995</v>
      </c>
      <c r="V35" s="1">
        <v>33468.611977030348</v>
      </c>
      <c r="W35" s="218"/>
      <c r="X35" s="216">
        <v>4138.1359999999986</v>
      </c>
      <c r="Y35" s="216">
        <f>X35*1000/T35</f>
        <v>1699.4398357289522</v>
      </c>
      <c r="Z35" s="1"/>
      <c r="AA35" s="233" t="s">
        <v>65</v>
      </c>
    </row>
    <row r="36" spans="2:28">
      <c r="B36" s="199">
        <v>1515</v>
      </c>
      <c r="C36" t="s">
        <v>66</v>
      </c>
      <c r="D36" s="1">
        <v>396961.21899999998</v>
      </c>
      <c r="E36" s="86">
        <f t="shared" si="5"/>
        <v>43955.400177167532</v>
      </c>
      <c r="F36" s="87">
        <f t="shared" si="0"/>
        <v>1.0399874489741756</v>
      </c>
      <c r="G36" s="188">
        <f t="shared" si="6"/>
        <v>-1045.2103902558533</v>
      </c>
      <c r="H36" s="188">
        <f t="shared" si="7"/>
        <v>-9439.2950344006113</v>
      </c>
      <c r="I36" s="188">
        <f t="shared" si="1"/>
        <v>0</v>
      </c>
      <c r="J36" s="88">
        <f t="shared" si="2"/>
        <v>0</v>
      </c>
      <c r="K36" s="188">
        <f t="shared" si="8"/>
        <v>-378.13824434699234</v>
      </c>
      <c r="L36" s="88">
        <f t="shared" si="3"/>
        <v>-3414.966484697688</v>
      </c>
      <c r="M36" s="89">
        <f t="shared" si="9"/>
        <v>-12854.2615190983</v>
      </c>
      <c r="N36" s="89">
        <f t="shared" si="10"/>
        <v>384106.95748090168</v>
      </c>
      <c r="O36" s="89">
        <f t="shared" si="11"/>
        <v>42532.051542564688</v>
      </c>
      <c r="P36" s="90">
        <f t="shared" si="4"/>
        <v>1.0063109334713014</v>
      </c>
      <c r="Q36" s="225">
        <v>169.09560419055379</v>
      </c>
      <c r="R36" s="93">
        <f t="shared" si="12"/>
        <v>6.6433160538432984E-2</v>
      </c>
      <c r="S36" s="93">
        <f t="shared" si="12"/>
        <v>5.8993753040490114E-2</v>
      </c>
      <c r="T36" s="92">
        <v>9031</v>
      </c>
      <c r="U36" s="1">
        <v>372232.62900000002</v>
      </c>
      <c r="V36" s="1">
        <v>41506.760593220344</v>
      </c>
      <c r="W36" s="195"/>
      <c r="X36" s="89">
        <v>0</v>
      </c>
      <c r="Y36" s="89">
        <f t="shared" si="13"/>
        <v>0</v>
      </c>
      <c r="Z36" s="1"/>
      <c r="AA36" s="1"/>
    </row>
    <row r="37" spans="2:28">
      <c r="B37" s="199">
        <v>1516</v>
      </c>
      <c r="C37" t="s">
        <v>67</v>
      </c>
      <c r="D37" s="1">
        <v>387599.42800000001</v>
      </c>
      <c r="E37" s="86">
        <f t="shared" si="5"/>
        <v>43737.240803430381</v>
      </c>
      <c r="F37" s="87">
        <f t="shared" si="0"/>
        <v>1.0348257848862996</v>
      </c>
      <c r="G37" s="188">
        <f t="shared" si="6"/>
        <v>-909.95157853881949</v>
      </c>
      <c r="H37" s="188">
        <f t="shared" si="7"/>
        <v>-8063.9908890110182</v>
      </c>
      <c r="I37" s="188">
        <f t="shared" si="1"/>
        <v>0</v>
      </c>
      <c r="J37" s="88">
        <f t="shared" si="2"/>
        <v>0</v>
      </c>
      <c r="K37" s="188">
        <f t="shared" si="8"/>
        <v>-378.13824434699234</v>
      </c>
      <c r="L37" s="88">
        <f t="shared" si="3"/>
        <v>-3351.0611214030459</v>
      </c>
      <c r="M37" s="89">
        <f t="shared" si="9"/>
        <v>-11415.052010414063</v>
      </c>
      <c r="N37" s="89">
        <f t="shared" si="10"/>
        <v>376184.37598958594</v>
      </c>
      <c r="O37" s="89">
        <f t="shared" si="11"/>
        <v>42449.150980544568</v>
      </c>
      <c r="P37" s="90">
        <f t="shared" si="4"/>
        <v>1.0043495011179084</v>
      </c>
      <c r="Q37" s="225">
        <v>276.37509056988347</v>
      </c>
      <c r="R37" s="93">
        <f t="shared" si="12"/>
        <v>0.21431199756435479</v>
      </c>
      <c r="S37" s="93">
        <f t="shared" si="12"/>
        <v>0.21417497296521648</v>
      </c>
      <c r="T37" s="92">
        <v>8862</v>
      </c>
      <c r="U37" s="1">
        <v>319192.62</v>
      </c>
      <c r="V37" s="1">
        <v>36022.189369145693</v>
      </c>
      <c r="W37" s="195"/>
      <c r="X37" s="89">
        <v>0</v>
      </c>
      <c r="Y37" s="89">
        <f t="shared" si="13"/>
        <v>0</v>
      </c>
      <c r="Z37" s="1"/>
      <c r="AA37" s="1"/>
    </row>
    <row r="38" spans="2:28">
      <c r="B38" s="199">
        <v>1517</v>
      </c>
      <c r="C38" t="s">
        <v>68</v>
      </c>
      <c r="D38" s="1">
        <v>188968.981</v>
      </c>
      <c r="E38" s="86">
        <f t="shared" si="5"/>
        <v>35520.485150375942</v>
      </c>
      <c r="F38" s="87">
        <f t="shared" si="0"/>
        <v>0.84041684500584657</v>
      </c>
      <c r="G38" s="188">
        <f t="shared" si="6"/>
        <v>4184.4369263549324</v>
      </c>
      <c r="H38" s="188">
        <f t="shared" si="7"/>
        <v>22261.204448208238</v>
      </c>
      <c r="I38" s="188">
        <f t="shared" si="1"/>
        <v>882.74694199781584</v>
      </c>
      <c r="J38" s="88">
        <f t="shared" si="2"/>
        <v>4696.21373142838</v>
      </c>
      <c r="K38" s="188">
        <f t="shared" si="8"/>
        <v>504.6086976508235</v>
      </c>
      <c r="L38" s="88">
        <f t="shared" si="3"/>
        <v>2684.5182715023811</v>
      </c>
      <c r="M38" s="89">
        <f t="shared" si="9"/>
        <v>24945.722719710619</v>
      </c>
      <c r="N38" s="89">
        <f t="shared" si="10"/>
        <v>213914.70371971061</v>
      </c>
      <c r="O38" s="89">
        <f t="shared" si="11"/>
        <v>40209.530774381688</v>
      </c>
      <c r="P38" s="90">
        <f t="shared" si="4"/>
        <v>0.95135995044858623</v>
      </c>
      <c r="Q38" s="225">
        <v>2563.8578691467956</v>
      </c>
      <c r="R38" s="93">
        <f t="shared" si="12"/>
        <v>0.16840197275939917</v>
      </c>
      <c r="S38" s="93">
        <f t="shared" si="12"/>
        <v>0.1688412216213388</v>
      </c>
      <c r="T38" s="92">
        <v>5320</v>
      </c>
      <c r="U38" s="1">
        <v>161732.85</v>
      </c>
      <c r="V38" s="1">
        <v>30389.48703494927</v>
      </c>
      <c r="W38" s="195"/>
      <c r="X38" s="89">
        <v>0</v>
      </c>
      <c r="Y38" s="89">
        <f t="shared" si="13"/>
        <v>0</v>
      </c>
      <c r="Z38" s="1"/>
      <c r="AA38" s="1"/>
    </row>
    <row r="39" spans="2:28">
      <c r="B39" s="199">
        <v>1520</v>
      </c>
      <c r="C39" t="s">
        <v>69</v>
      </c>
      <c r="D39" s="1">
        <v>402671.83100000001</v>
      </c>
      <c r="E39" s="86">
        <f t="shared" si="5"/>
        <v>36424.408050655817</v>
      </c>
      <c r="F39" s="87">
        <f t="shared" si="0"/>
        <v>0.86180371595554428</v>
      </c>
      <c r="G39" s="188">
        <f t="shared" si="6"/>
        <v>3624.0047281814104</v>
      </c>
      <c r="H39" s="188">
        <f t="shared" si="7"/>
        <v>40063.372270045489</v>
      </c>
      <c r="I39" s="188">
        <f t="shared" si="1"/>
        <v>566.37392689985973</v>
      </c>
      <c r="J39" s="88">
        <f t="shared" si="2"/>
        <v>6261.263761877949</v>
      </c>
      <c r="K39" s="188">
        <f t="shared" si="8"/>
        <v>188.23568255286739</v>
      </c>
      <c r="L39" s="88">
        <f t="shared" si="3"/>
        <v>2080.945470621949</v>
      </c>
      <c r="M39" s="89">
        <f t="shared" si="9"/>
        <v>42144.317740667437</v>
      </c>
      <c r="N39" s="89">
        <f t="shared" si="10"/>
        <v>444816.14874066744</v>
      </c>
      <c r="O39" s="89">
        <f t="shared" si="11"/>
        <v>40236.64846139009</v>
      </c>
      <c r="P39" s="90">
        <f t="shared" si="4"/>
        <v>0.9520015565770773</v>
      </c>
      <c r="Q39" s="225">
        <v>960.54019642240019</v>
      </c>
      <c r="R39" s="93">
        <f t="shared" si="12"/>
        <v>0.10857845143072761</v>
      </c>
      <c r="S39" s="94">
        <f t="shared" si="12"/>
        <v>9.885144014273313E-2</v>
      </c>
      <c r="T39" s="92">
        <v>11055</v>
      </c>
      <c r="U39" s="1">
        <v>363232.598</v>
      </c>
      <c r="V39" s="1">
        <v>33147.709253513414</v>
      </c>
      <c r="W39" s="195"/>
      <c r="X39" s="89">
        <v>0</v>
      </c>
      <c r="Y39" s="89">
        <f t="shared" si="13"/>
        <v>0</v>
      </c>
      <c r="Z39" s="1"/>
      <c r="AA39" s="1"/>
    </row>
    <row r="40" spans="2:28">
      <c r="B40" s="199">
        <v>1525</v>
      </c>
      <c r="C40" t="s">
        <v>70</v>
      </c>
      <c r="D40" s="1">
        <v>179709.17499999999</v>
      </c>
      <c r="E40" s="86">
        <f t="shared" si="5"/>
        <v>41029.492009132417</v>
      </c>
      <c r="F40" s="87">
        <f t="shared" si="0"/>
        <v>0.97076028327115083</v>
      </c>
      <c r="G40" s="188">
        <f t="shared" si="6"/>
        <v>768.85267392591834</v>
      </c>
      <c r="H40" s="188">
        <f t="shared" si="7"/>
        <v>3367.5747117955225</v>
      </c>
      <c r="I40" s="188">
        <f t="shared" si="1"/>
        <v>0</v>
      </c>
      <c r="J40" s="88">
        <f t="shared" si="2"/>
        <v>0</v>
      </c>
      <c r="K40" s="188">
        <f t="shared" si="8"/>
        <v>-378.13824434699234</v>
      </c>
      <c r="L40" s="88">
        <f t="shared" si="3"/>
        <v>-1656.2455102398264</v>
      </c>
      <c r="M40" s="89">
        <f t="shared" si="9"/>
        <v>1711.329201555696</v>
      </c>
      <c r="N40" s="89">
        <f t="shared" si="10"/>
        <v>181420.50420155568</v>
      </c>
      <c r="O40" s="89">
        <f t="shared" si="11"/>
        <v>41420.206438711342</v>
      </c>
      <c r="P40" s="90">
        <f t="shared" si="4"/>
        <v>0.98000461050415189</v>
      </c>
      <c r="Q40" s="225">
        <v>-374.15908521593542</v>
      </c>
      <c r="R40" s="93">
        <f t="shared" si="12"/>
        <v>9.1046158761938889E-2</v>
      </c>
      <c r="S40" s="93">
        <f t="shared" si="12"/>
        <v>8.3075045273267187E-2</v>
      </c>
      <c r="T40" s="92">
        <v>4380</v>
      </c>
      <c r="U40" s="1">
        <v>164712.715</v>
      </c>
      <c r="V40" s="1">
        <v>37882.409153633853</v>
      </c>
      <c r="W40" s="195"/>
      <c r="X40" s="89">
        <v>0</v>
      </c>
      <c r="Y40" s="89">
        <f t="shared" si="13"/>
        <v>0</v>
      </c>
      <c r="Z40" s="1"/>
      <c r="AA40" s="1"/>
    </row>
    <row r="41" spans="2:28">
      <c r="B41" s="199">
        <v>1528</v>
      </c>
      <c r="C41" t="s">
        <v>71</v>
      </c>
      <c r="D41" s="1">
        <v>274615.91100000002</v>
      </c>
      <c r="E41" s="86">
        <f t="shared" si="5"/>
        <v>36010.478756884346</v>
      </c>
      <c r="F41" s="87">
        <f t="shared" si="0"/>
        <v>0.8520101236199048</v>
      </c>
      <c r="G41" s="188">
        <f t="shared" si="6"/>
        <v>3880.6408903197221</v>
      </c>
      <c r="H41" s="188">
        <f t="shared" si="7"/>
        <v>29593.767429578202</v>
      </c>
      <c r="I41" s="188">
        <f t="shared" si="1"/>
        <v>711.24917971987452</v>
      </c>
      <c r="J41" s="88">
        <f t="shared" si="2"/>
        <v>5423.986244543763</v>
      </c>
      <c r="K41" s="188">
        <f t="shared" si="8"/>
        <v>333.11093537288218</v>
      </c>
      <c r="L41" s="88">
        <f t="shared" si="3"/>
        <v>2540.3039931535995</v>
      </c>
      <c r="M41" s="89">
        <f t="shared" si="9"/>
        <v>32134.071422731802</v>
      </c>
      <c r="N41" s="89">
        <f t="shared" si="10"/>
        <v>306749.98242273182</v>
      </c>
      <c r="O41" s="89">
        <f t="shared" si="11"/>
        <v>40224.230582576951</v>
      </c>
      <c r="P41" s="90">
        <f t="shared" si="4"/>
        <v>0.95170774880700826</v>
      </c>
      <c r="Q41" s="225">
        <v>2799.4140487017539</v>
      </c>
      <c r="R41" s="93">
        <f t="shared" si="12"/>
        <v>0.14619280892916783</v>
      </c>
      <c r="S41" s="93">
        <f t="shared" si="12"/>
        <v>0.14484010301776434</v>
      </c>
      <c r="T41" s="92">
        <v>7626</v>
      </c>
      <c r="U41" s="1">
        <v>239589.63</v>
      </c>
      <c r="V41" s="1">
        <v>31454.592359196537</v>
      </c>
      <c r="W41" s="195"/>
      <c r="X41" s="89">
        <v>0</v>
      </c>
      <c r="Y41" s="89">
        <f t="shared" si="13"/>
        <v>0</v>
      </c>
      <c r="Z41" s="1"/>
      <c r="AA41" s="1"/>
    </row>
    <row r="42" spans="2:28">
      <c r="B42" s="199">
        <v>1531</v>
      </c>
      <c r="C42" t="s">
        <v>72</v>
      </c>
      <c r="D42" s="1">
        <v>339886.59399999998</v>
      </c>
      <c r="E42" s="86">
        <f t="shared" si="5"/>
        <v>34828.014550671171</v>
      </c>
      <c r="F42" s="87">
        <f t="shared" si="0"/>
        <v>0.82403294838395502</v>
      </c>
      <c r="G42" s="188">
        <f t="shared" si="6"/>
        <v>4613.7686981718907</v>
      </c>
      <c r="H42" s="188">
        <f t="shared" si="7"/>
        <v>45025.768725459478</v>
      </c>
      <c r="I42" s="188">
        <f t="shared" si="1"/>
        <v>1125.1116518944857</v>
      </c>
      <c r="J42" s="88">
        <f t="shared" si="2"/>
        <v>10979.964610838286</v>
      </c>
      <c r="K42" s="188">
        <f t="shared" si="8"/>
        <v>746.97340754749337</v>
      </c>
      <c r="L42" s="88">
        <f t="shared" si="3"/>
        <v>7289.7134842559881</v>
      </c>
      <c r="M42" s="89">
        <f t="shared" si="9"/>
        <v>52315.482209715468</v>
      </c>
      <c r="N42" s="89">
        <f t="shared" si="10"/>
        <v>392202.07620971545</v>
      </c>
      <c r="O42" s="89">
        <f t="shared" si="11"/>
        <v>40188.756656390557</v>
      </c>
      <c r="P42" s="90">
        <f t="shared" si="4"/>
        <v>0.95086843354992978</v>
      </c>
      <c r="Q42" s="225">
        <v>3966.0602627957778</v>
      </c>
      <c r="R42" s="93">
        <f t="shared" si="12"/>
        <v>0.12623588595404228</v>
      </c>
      <c r="S42" s="93">
        <f t="shared" si="12"/>
        <v>0.12173509698465924</v>
      </c>
      <c r="T42" s="92">
        <v>9759</v>
      </c>
      <c r="U42" s="1">
        <v>301789.88099999999</v>
      </c>
      <c r="V42" s="1">
        <v>31048.341666666667</v>
      </c>
      <c r="W42" s="195"/>
      <c r="X42" s="89">
        <v>0</v>
      </c>
      <c r="Y42" s="89">
        <f t="shared" si="13"/>
        <v>0</v>
      </c>
      <c r="Z42" s="1"/>
      <c r="AA42" s="1"/>
    </row>
    <row r="43" spans="2:28">
      <c r="B43" s="199">
        <v>1532</v>
      </c>
      <c r="C43" t="s">
        <v>73</v>
      </c>
      <c r="D43" s="1">
        <v>335847.70699999999</v>
      </c>
      <c r="E43" s="86">
        <f t="shared" si="5"/>
        <v>38281.968197879854</v>
      </c>
      <c r="F43" s="87">
        <f t="shared" si="0"/>
        <v>0.90575370232902996</v>
      </c>
      <c r="G43" s="188">
        <f t="shared" si="6"/>
        <v>2472.3174369025069</v>
      </c>
      <c r="H43" s="188">
        <f t="shared" si="7"/>
        <v>21689.640873945693</v>
      </c>
      <c r="I43" s="188">
        <f t="shared" si="1"/>
        <v>0</v>
      </c>
      <c r="J43" s="88">
        <f t="shared" si="2"/>
        <v>0</v>
      </c>
      <c r="K43" s="188">
        <f t="shared" si="8"/>
        <v>-378.13824434699234</v>
      </c>
      <c r="L43" s="88">
        <f t="shared" si="3"/>
        <v>-3317.4068176561636</v>
      </c>
      <c r="M43" s="89">
        <f t="shared" si="9"/>
        <v>18372.23405628953</v>
      </c>
      <c r="N43" s="89">
        <f t="shared" si="10"/>
        <v>354219.94105628954</v>
      </c>
      <c r="O43" s="89">
        <f t="shared" si="11"/>
        <v>40376.14739043537</v>
      </c>
      <c r="P43" s="90">
        <f t="shared" si="4"/>
        <v>0.95530210974614593</v>
      </c>
      <c r="Q43" s="225">
        <v>1074.358047538899</v>
      </c>
      <c r="R43" s="93">
        <f t="shared" si="12"/>
        <v>0.12517008870297155</v>
      </c>
      <c r="S43" s="93">
        <f t="shared" si="12"/>
        <v>0.11465328176422243</v>
      </c>
      <c r="T43" s="92">
        <v>8773</v>
      </c>
      <c r="U43" s="1">
        <v>298486.16700000002</v>
      </c>
      <c r="V43" s="1">
        <v>34344.283396617197</v>
      </c>
      <c r="W43" s="195"/>
      <c r="X43" s="89">
        <v>0</v>
      </c>
      <c r="Y43" s="89">
        <f t="shared" si="13"/>
        <v>0</v>
      </c>
      <c r="Z43" s="1"/>
      <c r="AA43" s="1"/>
    </row>
    <row r="44" spans="2:28">
      <c r="B44" s="199">
        <v>1535</v>
      </c>
      <c r="C44" t="s">
        <v>74</v>
      </c>
      <c r="D44" s="1">
        <v>291172.717</v>
      </c>
      <c r="E44" s="86">
        <f t="shared" si="5"/>
        <v>40206.119442143055</v>
      </c>
      <c r="F44" s="87">
        <f t="shared" si="0"/>
        <v>0.95127923811976611</v>
      </c>
      <c r="G44" s="188">
        <f t="shared" si="6"/>
        <v>1279.3436654593222</v>
      </c>
      <c r="H44" s="188">
        <f t="shared" si="7"/>
        <v>9265.0068252564106</v>
      </c>
      <c r="I44" s="188">
        <f t="shared" si="1"/>
        <v>0</v>
      </c>
      <c r="J44" s="88">
        <f t="shared" si="2"/>
        <v>0</v>
      </c>
      <c r="K44" s="188">
        <f t="shared" si="8"/>
        <v>-378.13824434699234</v>
      </c>
      <c r="L44" s="88">
        <f t="shared" si="3"/>
        <v>-2738.4771655609184</v>
      </c>
      <c r="M44" s="89">
        <f t="shared" si="9"/>
        <v>6526.5296596954922</v>
      </c>
      <c r="N44" s="89">
        <f t="shared" si="10"/>
        <v>297699.24665969552</v>
      </c>
      <c r="O44" s="89">
        <f t="shared" si="11"/>
        <v>41107.324863255388</v>
      </c>
      <c r="P44" s="90">
        <f t="shared" si="4"/>
        <v>0.97260181334662577</v>
      </c>
      <c r="Q44" s="225">
        <v>502.89297112921122</v>
      </c>
      <c r="R44" s="93">
        <f t="shared" si="12"/>
        <v>0.15438979075870302</v>
      </c>
      <c r="S44" s="93">
        <f t="shared" si="12"/>
        <v>0.13924659411108134</v>
      </c>
      <c r="T44" s="92">
        <v>7242</v>
      </c>
      <c r="U44" s="1">
        <v>252230.84899999999</v>
      </c>
      <c r="V44" s="1">
        <v>35291.849587239398</v>
      </c>
      <c r="W44" s="195"/>
      <c r="X44" s="89">
        <v>0</v>
      </c>
      <c r="Y44" s="89">
        <f t="shared" si="13"/>
        <v>0</v>
      </c>
      <c r="Z44" s="1"/>
      <c r="AA44" s="1"/>
    </row>
    <row r="45" spans="2:28">
      <c r="B45" s="199">
        <v>1539</v>
      </c>
      <c r="C45" t="s">
        <v>75</v>
      </c>
      <c r="D45" s="1">
        <v>276940.43099999998</v>
      </c>
      <c r="E45" s="86">
        <f t="shared" si="5"/>
        <v>38485.329488604773</v>
      </c>
      <c r="F45" s="87">
        <f t="shared" si="0"/>
        <v>0.91056524287032081</v>
      </c>
      <c r="G45" s="188">
        <f t="shared" si="6"/>
        <v>2346.2334366530572</v>
      </c>
      <c r="H45" s="188">
        <f t="shared" si="7"/>
        <v>16883.4958101554</v>
      </c>
      <c r="I45" s="188">
        <f t="shared" si="1"/>
        <v>0</v>
      </c>
      <c r="J45" s="88">
        <f t="shared" si="2"/>
        <v>0</v>
      </c>
      <c r="K45" s="188">
        <f t="shared" si="8"/>
        <v>-378.13824434699234</v>
      </c>
      <c r="L45" s="88">
        <f t="shared" si="3"/>
        <v>-2721.0828063209569</v>
      </c>
      <c r="M45" s="89">
        <f t="shared" si="9"/>
        <v>14162.413003834443</v>
      </c>
      <c r="N45" s="89">
        <f t="shared" si="10"/>
        <v>291102.84400383441</v>
      </c>
      <c r="O45" s="89">
        <f t="shared" si="11"/>
        <v>40453.424680910844</v>
      </c>
      <c r="P45" s="90">
        <f t="shared" si="4"/>
        <v>0.95713049515183657</v>
      </c>
      <c r="Q45" s="225">
        <v>-478.57767245982723</v>
      </c>
      <c r="R45" s="93">
        <f t="shared" si="12"/>
        <v>0.12941848150137625</v>
      </c>
      <c r="S45" s="93">
        <f t="shared" si="12"/>
        <v>0.14558442141169323</v>
      </c>
      <c r="T45" s="92">
        <v>7196</v>
      </c>
      <c r="U45" s="1">
        <v>245206.215</v>
      </c>
      <c r="V45" s="1">
        <v>33594.494451294697</v>
      </c>
      <c r="W45" s="195"/>
      <c r="X45" s="89">
        <v>0</v>
      </c>
      <c r="Y45" s="89">
        <f t="shared" si="13"/>
        <v>0</v>
      </c>
      <c r="Z45" s="1"/>
      <c r="AA45" s="1"/>
    </row>
    <row r="46" spans="2:28">
      <c r="B46" s="199">
        <v>1547</v>
      </c>
      <c r="C46" t="s">
        <v>76</v>
      </c>
      <c r="D46" s="1">
        <v>152049.989</v>
      </c>
      <c r="E46" s="86">
        <f t="shared" si="5"/>
        <v>40449.584729981383</v>
      </c>
      <c r="F46" s="87">
        <f t="shared" si="0"/>
        <v>0.95703964167865063</v>
      </c>
      <c r="G46" s="188">
        <f t="shared" si="6"/>
        <v>1128.395186999559</v>
      </c>
      <c r="H46" s="188">
        <f t="shared" si="7"/>
        <v>4241.637507931342</v>
      </c>
      <c r="I46" s="188">
        <f t="shared" si="1"/>
        <v>0</v>
      </c>
      <c r="J46" s="88">
        <f t="shared" si="2"/>
        <v>0</v>
      </c>
      <c r="K46" s="188">
        <f t="shared" si="8"/>
        <v>-378.13824434699234</v>
      </c>
      <c r="L46" s="88">
        <f t="shared" si="3"/>
        <v>-1421.4216605003442</v>
      </c>
      <c r="M46" s="89">
        <f t="shared" si="9"/>
        <v>2820.2158474309981</v>
      </c>
      <c r="N46" s="89">
        <f t="shared" si="10"/>
        <v>154870.20484743098</v>
      </c>
      <c r="O46" s="89">
        <f t="shared" si="11"/>
        <v>41199.841672633942</v>
      </c>
      <c r="P46" s="90">
        <f t="shared" si="4"/>
        <v>0.97479076669900155</v>
      </c>
      <c r="Q46" s="225">
        <v>820.28687633176173</v>
      </c>
      <c r="R46" s="93">
        <f t="shared" si="12"/>
        <v>0.18124248788377625</v>
      </c>
      <c r="S46" s="94">
        <f t="shared" si="12"/>
        <v>0.15578873914246608</v>
      </c>
      <c r="T46" s="92">
        <v>3759</v>
      </c>
      <c r="U46" s="1">
        <v>128720.386</v>
      </c>
      <c r="V46" s="1">
        <v>34997.38607939097</v>
      </c>
      <c r="W46" s="195"/>
      <c r="X46" s="89">
        <v>0</v>
      </c>
      <c r="Y46" s="89">
        <f t="shared" si="13"/>
        <v>0</v>
      </c>
      <c r="Z46" s="1"/>
      <c r="AA46" s="1"/>
    </row>
    <row r="47" spans="2:28">
      <c r="B47" s="199">
        <v>1554</v>
      </c>
      <c r="C47" t="s">
        <v>77</v>
      </c>
      <c r="D47" s="1">
        <v>240977.68799999999</v>
      </c>
      <c r="E47" s="86">
        <f t="shared" si="5"/>
        <v>40216.570093457944</v>
      </c>
      <c r="F47" s="87">
        <f t="shared" si="0"/>
        <v>0.95152650116724802</v>
      </c>
      <c r="G47" s="188">
        <f t="shared" si="6"/>
        <v>1272.8642616440916</v>
      </c>
      <c r="H47" s="188">
        <f t="shared" si="7"/>
        <v>7627.0026557713973</v>
      </c>
      <c r="I47" s="188">
        <f t="shared" si="1"/>
        <v>0</v>
      </c>
      <c r="J47" s="88">
        <f t="shared" si="2"/>
        <v>0</v>
      </c>
      <c r="K47" s="188">
        <f t="shared" si="8"/>
        <v>-378.13824434699234</v>
      </c>
      <c r="L47" s="88">
        <f t="shared" si="3"/>
        <v>-2265.8043601271779</v>
      </c>
      <c r="M47" s="89">
        <f t="shared" si="9"/>
        <v>5361.1982956442189</v>
      </c>
      <c r="N47" s="89">
        <f t="shared" si="10"/>
        <v>246338.88629564422</v>
      </c>
      <c r="O47" s="89">
        <f t="shared" si="11"/>
        <v>41111.296110755044</v>
      </c>
      <c r="P47" s="90">
        <f t="shared" si="4"/>
        <v>0.97269577330466872</v>
      </c>
      <c r="Q47" s="225">
        <v>886.3639031657458</v>
      </c>
      <c r="R47" s="93">
        <f t="shared" si="12"/>
        <v>0.13915047536967168</v>
      </c>
      <c r="S47" s="94">
        <f t="shared" si="12"/>
        <v>0.1321163352514011</v>
      </c>
      <c r="T47" s="92">
        <v>5992</v>
      </c>
      <c r="U47" s="1">
        <v>211541.57699999999</v>
      </c>
      <c r="V47" s="1">
        <v>35523.354659949619</v>
      </c>
      <c r="W47" s="195"/>
      <c r="X47" s="89">
        <v>0</v>
      </c>
      <c r="Y47" s="89">
        <f t="shared" si="13"/>
        <v>0</v>
      </c>
      <c r="Z47" s="1"/>
      <c r="AA47" s="1"/>
    </row>
    <row r="48" spans="2:28">
      <c r="B48" s="199">
        <v>1557</v>
      </c>
      <c r="C48" t="s">
        <v>78</v>
      </c>
      <c r="D48" s="1">
        <v>93054.308000000005</v>
      </c>
      <c r="E48" s="86">
        <f t="shared" si="5"/>
        <v>34362.74298375185</v>
      </c>
      <c r="F48" s="87">
        <f t="shared" si="0"/>
        <v>0.81302459473433941</v>
      </c>
      <c r="G48" s="188">
        <f t="shared" si="6"/>
        <v>4902.2370696618691</v>
      </c>
      <c r="H48" s="188">
        <f t="shared" si="7"/>
        <v>13275.257984644342</v>
      </c>
      <c r="I48" s="188">
        <f t="shared" si="1"/>
        <v>1287.9567003162479</v>
      </c>
      <c r="J48" s="88">
        <f t="shared" si="2"/>
        <v>3487.7867444563994</v>
      </c>
      <c r="K48" s="188">
        <f t="shared" si="8"/>
        <v>909.81845596925552</v>
      </c>
      <c r="L48" s="88">
        <f t="shared" si="3"/>
        <v>2463.7883787647438</v>
      </c>
      <c r="M48" s="89">
        <f t="shared" si="9"/>
        <v>15739.046363409087</v>
      </c>
      <c r="N48" s="89">
        <f t="shared" si="10"/>
        <v>108793.35436340909</v>
      </c>
      <c r="O48" s="89">
        <f t="shared" si="11"/>
        <v>40174.798509382977</v>
      </c>
      <c r="P48" s="90">
        <f t="shared" si="4"/>
        <v>0.95053818294044123</v>
      </c>
      <c r="Q48" s="225">
        <v>514.98281415213751</v>
      </c>
      <c r="R48" s="93">
        <f t="shared" si="12"/>
        <v>0.11405757283557982</v>
      </c>
      <c r="S48" s="94">
        <f t="shared" si="12"/>
        <v>0.11076641309308195</v>
      </c>
      <c r="T48" s="92">
        <v>2708</v>
      </c>
      <c r="U48" s="1">
        <v>83527.377999999997</v>
      </c>
      <c r="V48" s="1">
        <v>30936.065925925923</v>
      </c>
      <c r="W48" s="195"/>
      <c r="X48" s="89">
        <v>0</v>
      </c>
      <c r="Y48" s="89">
        <f t="shared" si="13"/>
        <v>0</v>
      </c>
      <c r="Z48" s="1"/>
      <c r="AA48" s="1"/>
    </row>
    <row r="49" spans="2:27">
      <c r="B49" s="199">
        <v>1560</v>
      </c>
      <c r="C49" t="s">
        <v>79</v>
      </c>
      <c r="D49" s="1">
        <v>105245.102</v>
      </c>
      <c r="E49" s="86">
        <f t="shared" si="5"/>
        <v>34203.803054923628</v>
      </c>
      <c r="F49" s="87">
        <f t="shared" si="0"/>
        <v>0.80926406632472514</v>
      </c>
      <c r="G49" s="188">
        <f t="shared" si="6"/>
        <v>5000.7798255353673</v>
      </c>
      <c r="H49" s="188">
        <f t="shared" si="7"/>
        <v>15387.399523172324</v>
      </c>
      <c r="I49" s="188">
        <f t="shared" si="1"/>
        <v>1343.5856754061256</v>
      </c>
      <c r="J49" s="88">
        <f t="shared" si="2"/>
        <v>4134.2131232246484</v>
      </c>
      <c r="K49" s="188">
        <f t="shared" si="8"/>
        <v>965.44743105913324</v>
      </c>
      <c r="L49" s="88">
        <f t="shared" si="3"/>
        <v>2970.6817453689528</v>
      </c>
      <c r="M49" s="89">
        <f t="shared" si="9"/>
        <v>18358.081268541275</v>
      </c>
      <c r="N49" s="89">
        <f t="shared" si="10"/>
        <v>123603.18326854127</v>
      </c>
      <c r="O49" s="89">
        <f t="shared" si="11"/>
        <v>40170.030311518123</v>
      </c>
      <c r="P49" s="90">
        <f t="shared" si="4"/>
        <v>0.95042536708815262</v>
      </c>
      <c r="Q49" s="225">
        <v>698.68891747643283</v>
      </c>
      <c r="R49" s="93">
        <f t="shared" si="12"/>
        <v>0.12524550337652979</v>
      </c>
      <c r="S49" s="94">
        <f t="shared" si="12"/>
        <v>0.11208046011310607</v>
      </c>
      <c r="T49" s="92">
        <v>3077</v>
      </c>
      <c r="U49" s="1">
        <v>93530.790999999997</v>
      </c>
      <c r="V49" s="1">
        <v>30756.590266359748</v>
      </c>
      <c r="W49" s="195"/>
      <c r="X49" s="89">
        <v>0</v>
      </c>
      <c r="Y49" s="89">
        <f t="shared" si="13"/>
        <v>0</v>
      </c>
      <c r="Z49" s="1"/>
      <c r="AA49" s="1"/>
    </row>
    <row r="50" spans="2:27">
      <c r="B50" s="199">
        <v>1563</v>
      </c>
      <c r="C50" t="s">
        <v>80</v>
      </c>
      <c r="D50" s="1">
        <v>299754.15500000003</v>
      </c>
      <c r="E50" s="86">
        <f t="shared" si="5"/>
        <v>41673.036980397614</v>
      </c>
      <c r="F50" s="87">
        <f t="shared" si="0"/>
        <v>0.98598659654025189</v>
      </c>
      <c r="G50" s="188">
        <f t="shared" si="6"/>
        <v>369.85479174149617</v>
      </c>
      <c r="H50" s="188">
        <f t="shared" si="7"/>
        <v>2660.3655169965818</v>
      </c>
      <c r="I50" s="188">
        <f t="shared" si="1"/>
        <v>0</v>
      </c>
      <c r="J50" s="88">
        <f t="shared" si="2"/>
        <v>0</v>
      </c>
      <c r="K50" s="188">
        <f t="shared" si="8"/>
        <v>-378.13824434699234</v>
      </c>
      <c r="L50" s="88">
        <f t="shared" si="3"/>
        <v>-2719.9483915879159</v>
      </c>
      <c r="M50" s="89">
        <f t="shared" si="9"/>
        <v>-59.582874591334075</v>
      </c>
      <c r="N50" s="89">
        <f t="shared" si="10"/>
        <v>299694.57212540868</v>
      </c>
      <c r="O50" s="89">
        <f t="shared" si="11"/>
        <v>41664.753527792112</v>
      </c>
      <c r="P50" s="90">
        <f t="shared" si="4"/>
        <v>0.98579060954641018</v>
      </c>
      <c r="Q50" s="225">
        <v>1174.9638033930319</v>
      </c>
      <c r="R50" s="93">
        <f t="shared" si="12"/>
        <v>4.193873360729404E-2</v>
      </c>
      <c r="S50" s="94">
        <f t="shared" si="12"/>
        <v>4.6863788096748855E-2</v>
      </c>
      <c r="T50" s="92">
        <v>7193</v>
      </c>
      <c r="U50" s="1">
        <v>287688.84899999999</v>
      </c>
      <c r="V50" s="1">
        <v>39807.506434205061</v>
      </c>
      <c r="W50" s="195"/>
      <c r="X50" s="89">
        <v>0</v>
      </c>
      <c r="Y50" s="89">
        <f t="shared" si="13"/>
        <v>0</v>
      </c>
      <c r="Z50" s="1"/>
      <c r="AA50" s="1"/>
    </row>
    <row r="51" spans="2:27">
      <c r="B51" s="199">
        <v>1566</v>
      </c>
      <c r="C51" t="s">
        <v>81</v>
      </c>
      <c r="D51" s="1">
        <v>205169.96599999999</v>
      </c>
      <c r="E51" s="86">
        <f t="shared" si="5"/>
        <v>34482.34722689075</v>
      </c>
      <c r="F51" s="87">
        <f t="shared" si="0"/>
        <v>0.81585443842151217</v>
      </c>
      <c r="G51" s="188">
        <f t="shared" si="6"/>
        <v>4828.0824389157515</v>
      </c>
      <c r="H51" s="188">
        <f t="shared" si="7"/>
        <v>28727.090511548718</v>
      </c>
      <c r="I51" s="188">
        <f t="shared" si="1"/>
        <v>1246.095215217633</v>
      </c>
      <c r="J51" s="88">
        <f t="shared" si="2"/>
        <v>7414.2665305449163</v>
      </c>
      <c r="K51" s="188">
        <f t="shared" si="8"/>
        <v>867.9569708706407</v>
      </c>
      <c r="L51" s="88">
        <f t="shared" si="3"/>
        <v>5164.3439766803122</v>
      </c>
      <c r="M51" s="89">
        <f t="shared" si="9"/>
        <v>33891.434488229032</v>
      </c>
      <c r="N51" s="89">
        <f t="shared" si="10"/>
        <v>239061.400488229</v>
      </c>
      <c r="O51" s="89">
        <f t="shared" si="11"/>
        <v>40178.386636677147</v>
      </c>
      <c r="P51" s="90">
        <f t="shared" si="4"/>
        <v>0.95062307825105652</v>
      </c>
      <c r="Q51" s="225">
        <v>958.40730799311132</v>
      </c>
      <c r="R51" s="93">
        <f t="shared" si="12"/>
        <v>9.8618084189446398E-2</v>
      </c>
      <c r="S51" s="94">
        <f t="shared" si="12"/>
        <v>9.917200927391151E-2</v>
      </c>
      <c r="T51" s="92">
        <v>5950</v>
      </c>
      <c r="U51" s="1">
        <v>186752.766</v>
      </c>
      <c r="V51" s="1">
        <v>31371.202082983371</v>
      </c>
      <c r="W51" s="195"/>
      <c r="X51" s="89">
        <v>0</v>
      </c>
      <c r="Y51" s="89">
        <f t="shared" si="13"/>
        <v>0</v>
      </c>
      <c r="Z51" s="1"/>
      <c r="AA51" s="1"/>
    </row>
    <row r="52" spans="2:27">
      <c r="B52" s="199">
        <v>1573</v>
      </c>
      <c r="C52" t="s">
        <v>82</v>
      </c>
      <c r="D52" s="1">
        <v>83346.339000000007</v>
      </c>
      <c r="E52" s="86">
        <f t="shared" si="5"/>
        <v>38443.883302583032</v>
      </c>
      <c r="F52" s="87">
        <f t="shared" si="0"/>
        <v>0.90958462358129766</v>
      </c>
      <c r="G52" s="188">
        <f t="shared" si="6"/>
        <v>2371.9300719865369</v>
      </c>
      <c r="H52" s="188">
        <f t="shared" si="7"/>
        <v>5142.3443960668119</v>
      </c>
      <c r="I52" s="188">
        <f t="shared" si="1"/>
        <v>0</v>
      </c>
      <c r="J52" s="88">
        <f t="shared" si="2"/>
        <v>0</v>
      </c>
      <c r="K52" s="188">
        <f t="shared" si="8"/>
        <v>-378.13824434699234</v>
      </c>
      <c r="L52" s="88">
        <f t="shared" si="3"/>
        <v>-819.80371374427932</v>
      </c>
      <c r="M52" s="89">
        <f t="shared" si="9"/>
        <v>4322.540682322533</v>
      </c>
      <c r="N52" s="89">
        <f t="shared" si="10"/>
        <v>87668.879682322542</v>
      </c>
      <c r="O52" s="89">
        <f t="shared" si="11"/>
        <v>40437.675130222575</v>
      </c>
      <c r="P52" s="90">
        <f t="shared" si="4"/>
        <v>0.95675785982200756</v>
      </c>
      <c r="Q52" s="225">
        <v>281.1514569798569</v>
      </c>
      <c r="R52" s="93">
        <f t="shared" si="12"/>
        <v>0.14411664028562376</v>
      </c>
      <c r="S52" s="94">
        <f t="shared" si="12"/>
        <v>0.13936707858702105</v>
      </c>
      <c r="T52" s="92">
        <v>2168</v>
      </c>
      <c r="U52" s="1">
        <v>72847.763999999996</v>
      </c>
      <c r="V52" s="1">
        <v>33741.437702640113</v>
      </c>
      <c r="W52" s="195"/>
      <c r="X52" s="89">
        <v>0</v>
      </c>
      <c r="Y52" s="89">
        <f t="shared" si="13"/>
        <v>0</v>
      </c>
      <c r="Z52" s="1"/>
      <c r="AA52" s="1"/>
    </row>
    <row r="53" spans="2:27">
      <c r="B53" s="199">
        <v>1576</v>
      </c>
      <c r="C53" t="s">
        <v>83</v>
      </c>
      <c r="D53" s="1">
        <v>128735.04300000001</v>
      </c>
      <c r="E53" s="86">
        <f t="shared" si="5"/>
        <v>37930.183559222161</v>
      </c>
      <c r="F53" s="87">
        <f t="shared" si="0"/>
        <v>0.89743045632350371</v>
      </c>
      <c r="G53" s="188">
        <f t="shared" si="6"/>
        <v>2690.4239128702766</v>
      </c>
      <c r="H53" s="188">
        <f t="shared" si="7"/>
        <v>9131.2987602817193</v>
      </c>
      <c r="I53" s="188">
        <f t="shared" si="1"/>
        <v>39.352498901639045</v>
      </c>
      <c r="J53" s="88">
        <f t="shared" si="2"/>
        <v>133.56238127216292</v>
      </c>
      <c r="K53" s="188">
        <f t="shared" si="8"/>
        <v>-338.78574544535331</v>
      </c>
      <c r="L53" s="88">
        <f t="shared" si="3"/>
        <v>-1149.8388200415291</v>
      </c>
      <c r="M53" s="89">
        <f t="shared" si="9"/>
        <v>7981.45994024019</v>
      </c>
      <c r="N53" s="89">
        <f t="shared" si="10"/>
        <v>136716.5029402402</v>
      </c>
      <c r="O53" s="89">
        <f t="shared" si="11"/>
        <v>40281.821726647082</v>
      </c>
      <c r="P53" s="90">
        <f t="shared" si="4"/>
        <v>0.95307035878811608</v>
      </c>
      <c r="Q53" s="225">
        <v>393.37031667369683</v>
      </c>
      <c r="R53" s="93">
        <f t="shared" si="12"/>
        <v>0.14203070067762807</v>
      </c>
      <c r="S53" s="94">
        <f t="shared" si="12"/>
        <v>0.14674149319662835</v>
      </c>
      <c r="T53" s="92">
        <v>3394</v>
      </c>
      <c r="U53" s="1">
        <v>112724.678</v>
      </c>
      <c r="V53" s="1">
        <v>33076.49002347418</v>
      </c>
      <c r="W53" s="195"/>
      <c r="X53" s="89">
        <v>0</v>
      </c>
      <c r="Y53" s="89">
        <f t="shared" si="13"/>
        <v>0</v>
      </c>
      <c r="Z53" s="1"/>
      <c r="AA53" s="1"/>
    </row>
    <row r="54" spans="2:27">
      <c r="B54" s="199">
        <v>1577</v>
      </c>
      <c r="C54" t="s">
        <v>84</v>
      </c>
      <c r="D54" s="1">
        <v>372670.72399999999</v>
      </c>
      <c r="E54" s="86">
        <f t="shared" si="5"/>
        <v>33480.435181025961</v>
      </c>
      <c r="F54" s="87">
        <f t="shared" si="0"/>
        <v>0.79214913831104539</v>
      </c>
      <c r="G54" s="188">
        <f t="shared" si="6"/>
        <v>5449.2679073519203</v>
      </c>
      <c r="H54" s="188">
        <f t="shared" si="7"/>
        <v>60655.80107673422</v>
      </c>
      <c r="I54" s="188">
        <f t="shared" si="1"/>
        <v>1596.7644312703089</v>
      </c>
      <c r="J54" s="88">
        <f t="shared" si="2"/>
        <v>17773.584884469808</v>
      </c>
      <c r="K54" s="188">
        <f t="shared" si="8"/>
        <v>1218.6261869233167</v>
      </c>
      <c r="L54" s="88">
        <f t="shared" si="3"/>
        <v>13564.528086643439</v>
      </c>
      <c r="M54" s="89">
        <f t="shared" si="9"/>
        <v>74220.329163377653</v>
      </c>
      <c r="N54" s="89">
        <f t="shared" si="10"/>
        <v>446891.05316337763</v>
      </c>
      <c r="O54" s="89">
        <f t="shared" si="11"/>
        <v>40148.329275301192</v>
      </c>
      <c r="P54" s="90">
        <f t="shared" si="4"/>
        <v>0.94991191924774221</v>
      </c>
      <c r="Q54" s="225">
        <v>3218.4168378388567</v>
      </c>
      <c r="R54" s="93">
        <f t="shared" si="12"/>
        <v>0.15545244429494953</v>
      </c>
      <c r="S54" s="94">
        <f t="shared" si="12"/>
        <v>0.15150785774538458</v>
      </c>
      <c r="T54" s="92">
        <v>11131</v>
      </c>
      <c r="U54" s="1">
        <v>322532.29100000003</v>
      </c>
      <c r="V54" s="1">
        <v>29075.298927251421</v>
      </c>
      <c r="W54" s="195"/>
      <c r="X54" s="89">
        <v>0</v>
      </c>
      <c r="Y54" s="89">
        <f t="shared" si="13"/>
        <v>0</v>
      </c>
      <c r="Z54" s="1"/>
      <c r="AA54" s="1"/>
    </row>
    <row r="55" spans="2:27">
      <c r="B55" s="199">
        <v>1578</v>
      </c>
      <c r="C55" t="s">
        <v>85</v>
      </c>
      <c r="D55" s="1">
        <v>94982.490999999995</v>
      </c>
      <c r="E55" s="86">
        <f t="shared" si="5"/>
        <v>37902.031524341583</v>
      </c>
      <c r="F55" s="87">
        <f t="shared" si="0"/>
        <v>0.89676437746127347</v>
      </c>
      <c r="G55" s="188">
        <f t="shared" si="6"/>
        <v>2707.8781744962353</v>
      </c>
      <c r="H55" s="188">
        <f t="shared" si="7"/>
        <v>6785.9427052875653</v>
      </c>
      <c r="I55" s="188">
        <f t="shared" si="1"/>
        <v>49.205711109841644</v>
      </c>
      <c r="J55" s="88">
        <f t="shared" si="2"/>
        <v>123.30951204126316</v>
      </c>
      <c r="K55" s="188">
        <f t="shared" si="8"/>
        <v>-328.93253323715066</v>
      </c>
      <c r="L55" s="88">
        <f t="shared" si="3"/>
        <v>-824.30492829229956</v>
      </c>
      <c r="M55" s="89">
        <f t="shared" si="9"/>
        <v>5961.637776995266</v>
      </c>
      <c r="N55" s="89">
        <f t="shared" si="10"/>
        <v>100944.12877699526</v>
      </c>
      <c r="O55" s="89">
        <f t="shared" si="11"/>
        <v>40280.977165600663</v>
      </c>
      <c r="P55" s="90">
        <f t="shared" si="4"/>
        <v>0.95305037642224921</v>
      </c>
      <c r="Q55" s="225">
        <v>-140.19063303349049</v>
      </c>
      <c r="R55" s="93">
        <f t="shared" si="12"/>
        <v>7.4046836418532325E-2</v>
      </c>
      <c r="S55" s="93">
        <f t="shared" si="12"/>
        <v>6.8046574762563025E-2</v>
      </c>
      <c r="T55" s="92">
        <v>2506</v>
      </c>
      <c r="U55" s="1">
        <v>88434.217000000004</v>
      </c>
      <c r="V55" s="1">
        <v>35487.245987158909</v>
      </c>
      <c r="W55" s="195"/>
      <c r="X55" s="89">
        <v>0</v>
      </c>
      <c r="Y55" s="89">
        <f t="shared" si="13"/>
        <v>0</v>
      </c>
      <c r="Z55" s="1"/>
      <c r="AA55" s="1"/>
    </row>
    <row r="56" spans="2:27">
      <c r="B56" s="199">
        <v>1579</v>
      </c>
      <c r="C56" t="s">
        <v>86</v>
      </c>
      <c r="D56" s="1">
        <v>487814.57299999997</v>
      </c>
      <c r="E56" s="86">
        <f t="shared" si="5"/>
        <v>36241.795913818722</v>
      </c>
      <c r="F56" s="87">
        <f t="shared" si="0"/>
        <v>0.85748310166070318</v>
      </c>
      <c r="G56" s="188">
        <f t="shared" si="6"/>
        <v>3737.2242530204094</v>
      </c>
      <c r="H56" s="188">
        <f t="shared" si="7"/>
        <v>50303.038445654711</v>
      </c>
      <c r="I56" s="188">
        <f t="shared" si="1"/>
        <v>630.28817479284294</v>
      </c>
      <c r="J56" s="88">
        <f t="shared" si="2"/>
        <v>8483.6788327116665</v>
      </c>
      <c r="K56" s="188">
        <f t="shared" si="8"/>
        <v>252.1499304458506</v>
      </c>
      <c r="L56" s="88">
        <f t="shared" si="3"/>
        <v>3393.9380638011489</v>
      </c>
      <c r="M56" s="89">
        <f t="shared" si="9"/>
        <v>53696.976509455861</v>
      </c>
      <c r="N56" s="89">
        <f t="shared" si="10"/>
        <v>541511.5495094558</v>
      </c>
      <c r="O56" s="89">
        <f t="shared" si="11"/>
        <v>40231.170097284979</v>
      </c>
      <c r="P56" s="90">
        <f t="shared" si="4"/>
        <v>0.95187193814823212</v>
      </c>
      <c r="Q56" s="225">
        <v>3599.9958497962143</v>
      </c>
      <c r="R56" s="93">
        <f t="shared" si="12"/>
        <v>0.14808945382177363</v>
      </c>
      <c r="S56" s="93">
        <f t="shared" si="12"/>
        <v>0.14612763677586729</v>
      </c>
      <c r="T56" s="92">
        <v>13460</v>
      </c>
      <c r="U56" s="1">
        <v>424892.478</v>
      </c>
      <c r="V56" s="1">
        <v>31621.081937932573</v>
      </c>
      <c r="W56" s="195"/>
      <c r="X56" s="89">
        <v>0</v>
      </c>
      <c r="Y56" s="89">
        <f t="shared" si="13"/>
        <v>0</v>
      </c>
      <c r="Z56" s="1"/>
      <c r="AA56" s="1"/>
    </row>
    <row r="57" spans="2:27">
      <c r="B57" s="199">
        <v>1580</v>
      </c>
      <c r="C57" s="220" t="s">
        <v>87</v>
      </c>
      <c r="D57" s="1">
        <v>355774.83100000001</v>
      </c>
      <c r="E57" s="86">
        <f t="shared" si="5"/>
        <v>37812.183122542243</v>
      </c>
      <c r="F57" s="87">
        <f t="shared" si="0"/>
        <v>0.89463855879496446</v>
      </c>
      <c r="G57" s="188">
        <f t="shared" si="6"/>
        <v>2763.5841836118261</v>
      </c>
      <c r="H57" s="188">
        <f t="shared" si="7"/>
        <v>26002.563583603674</v>
      </c>
      <c r="I57" s="188">
        <f t="shared" si="1"/>
        <v>80.652651739610519</v>
      </c>
      <c r="J57" s="88">
        <f t="shared" si="2"/>
        <v>758.86080021799546</v>
      </c>
      <c r="K57" s="188">
        <f t="shared" si="8"/>
        <v>-297.48559260738182</v>
      </c>
      <c r="L57" s="88">
        <f t="shared" si="3"/>
        <v>-2799.0419408428556</v>
      </c>
      <c r="M57" s="89">
        <f t="shared" si="9"/>
        <v>23203.521642760817</v>
      </c>
      <c r="N57" s="89">
        <f t="shared" si="10"/>
        <v>378978.35264276084</v>
      </c>
      <c r="O57" s="89">
        <f t="shared" si="11"/>
        <v>40278.281713546698</v>
      </c>
      <c r="P57" s="90">
        <f t="shared" si="4"/>
        <v>0.95298660186226025</v>
      </c>
      <c r="Q57" s="225">
        <v>2483.3591065202454</v>
      </c>
      <c r="R57" s="93">
        <f t="shared" si="12"/>
        <v>0.18015483526010886</v>
      </c>
      <c r="S57" s="93">
        <f t="shared" si="12"/>
        <v>0.17363256387807813</v>
      </c>
      <c r="T57" s="92">
        <v>9409</v>
      </c>
      <c r="U57" s="1">
        <v>301464.53700000001</v>
      </c>
      <c r="V57" s="1">
        <v>32218.075985892916</v>
      </c>
      <c r="W57" s="195"/>
      <c r="X57" s="89">
        <v>0</v>
      </c>
      <c r="Y57" s="89">
        <f t="shared" si="13"/>
        <v>0</v>
      </c>
      <c r="Z57" s="1"/>
      <c r="AA57" s="1"/>
    </row>
    <row r="58" spans="2:27">
      <c r="B58" s="199">
        <v>1804</v>
      </c>
      <c r="C58" t="s">
        <v>88</v>
      </c>
      <c r="D58" s="1">
        <v>2195493.264</v>
      </c>
      <c r="E58" s="86">
        <f t="shared" si="5"/>
        <v>40865.39346672871</v>
      </c>
      <c r="F58" s="87">
        <f t="shared" si="0"/>
        <v>0.96687770174972365</v>
      </c>
      <c r="G58" s="188">
        <f t="shared" si="6"/>
        <v>870.59377021621617</v>
      </c>
      <c r="H58" s="188">
        <f t="shared" si="7"/>
        <v>46772.65030486622</v>
      </c>
      <c r="I58" s="188">
        <f t="shared" si="1"/>
        <v>0</v>
      </c>
      <c r="J58" s="88">
        <f t="shared" si="2"/>
        <v>0</v>
      </c>
      <c r="K58" s="188">
        <f t="shared" si="8"/>
        <v>-378.13824434699234</v>
      </c>
      <c r="L58" s="88">
        <f t="shared" si="3"/>
        <v>-20315.477177542165</v>
      </c>
      <c r="M58" s="89">
        <f t="shared" si="9"/>
        <v>26457.173127324055</v>
      </c>
      <c r="N58" s="89">
        <f t="shared" si="10"/>
        <v>2221950.4371273238</v>
      </c>
      <c r="O58" s="89">
        <f t="shared" si="11"/>
        <v>41357.84899259793</v>
      </c>
      <c r="P58" s="90">
        <f t="shared" si="4"/>
        <v>0.9785292295260094</v>
      </c>
      <c r="Q58" s="225">
        <v>10163.602667870291</v>
      </c>
      <c r="R58" s="93">
        <f t="shared" si="12"/>
        <v>0.12900441301333132</v>
      </c>
      <c r="S58" s="93">
        <f t="shared" si="12"/>
        <v>0.12873122441641788</v>
      </c>
      <c r="T58" s="92">
        <v>53725</v>
      </c>
      <c r="U58" s="1">
        <v>1944627.7080000001</v>
      </c>
      <c r="V58" s="1">
        <v>36204.716041108135</v>
      </c>
      <c r="W58" s="195"/>
      <c r="X58" s="89">
        <v>0</v>
      </c>
      <c r="Y58" s="89">
        <f t="shared" si="13"/>
        <v>0</v>
      </c>
      <c r="Z58" s="1"/>
      <c r="AA58" s="1"/>
    </row>
    <row r="59" spans="2:27">
      <c r="B59" s="199">
        <v>1806</v>
      </c>
      <c r="C59" t="s">
        <v>89</v>
      </c>
      <c r="D59" s="1">
        <v>830378.78</v>
      </c>
      <c r="E59" s="86">
        <f t="shared" si="5"/>
        <v>38459.486823213374</v>
      </c>
      <c r="F59" s="87">
        <f t="shared" si="0"/>
        <v>0.90995380383104996</v>
      </c>
      <c r="G59" s="188">
        <f t="shared" si="6"/>
        <v>2362.2558891957246</v>
      </c>
      <c r="H59" s="188">
        <f t="shared" si="7"/>
        <v>51003.466903624889</v>
      </c>
      <c r="I59" s="188">
        <f t="shared" si="1"/>
        <v>0</v>
      </c>
      <c r="J59" s="88">
        <f t="shared" si="2"/>
        <v>0</v>
      </c>
      <c r="K59" s="188">
        <f t="shared" si="8"/>
        <v>-378.13824434699234</v>
      </c>
      <c r="L59" s="88">
        <f t="shared" si="3"/>
        <v>-8164.3828336959114</v>
      </c>
      <c r="M59" s="89">
        <f t="shared" si="9"/>
        <v>42839.084069928977</v>
      </c>
      <c r="N59" s="89">
        <f t="shared" si="10"/>
        <v>873217.864069929</v>
      </c>
      <c r="O59" s="89">
        <f t="shared" si="11"/>
        <v>40443.604468062113</v>
      </c>
      <c r="P59" s="90">
        <f t="shared" si="4"/>
        <v>0.95689814831691367</v>
      </c>
      <c r="Q59" s="225">
        <v>6732.641506767628</v>
      </c>
      <c r="R59" s="93">
        <f t="shared" si="12"/>
        <v>0.12541482808411439</v>
      </c>
      <c r="S59" s="93">
        <f t="shared" si="12"/>
        <v>0.12484146125956137</v>
      </c>
      <c r="T59" s="92">
        <v>21591</v>
      </c>
      <c r="U59" s="1">
        <v>737842.402</v>
      </c>
      <c r="V59" s="1">
        <v>34191.028822984241</v>
      </c>
      <c r="W59" s="195"/>
      <c r="X59" s="89">
        <v>0</v>
      </c>
      <c r="Y59" s="89">
        <f t="shared" si="13"/>
        <v>0</v>
      </c>
      <c r="Z59" s="1"/>
      <c r="AA59" s="1"/>
    </row>
    <row r="60" spans="2:27">
      <c r="B60" s="199">
        <v>1811</v>
      </c>
      <c r="C60" t="s">
        <v>90</v>
      </c>
      <c r="D60" s="1">
        <v>51187.313999999998</v>
      </c>
      <c r="E60" s="86">
        <f t="shared" si="5"/>
        <v>37254.231441048032</v>
      </c>
      <c r="F60" s="87">
        <f t="shared" si="0"/>
        <v>0.88143738798206783</v>
      </c>
      <c r="G60" s="188">
        <f t="shared" si="6"/>
        <v>3109.5142261382366</v>
      </c>
      <c r="H60" s="188">
        <f t="shared" si="7"/>
        <v>4272.4725467139369</v>
      </c>
      <c r="I60" s="188">
        <f t="shared" si="1"/>
        <v>275.93574026258426</v>
      </c>
      <c r="J60" s="88">
        <f t="shared" si="2"/>
        <v>379.13570712079081</v>
      </c>
      <c r="K60" s="188">
        <f t="shared" si="8"/>
        <v>-102.20250408440808</v>
      </c>
      <c r="L60" s="88">
        <f t="shared" si="3"/>
        <v>-140.42624061197671</v>
      </c>
      <c r="M60" s="89">
        <f t="shared" si="9"/>
        <v>4132.04630610196</v>
      </c>
      <c r="N60" s="89">
        <f t="shared" si="10"/>
        <v>55319.36030610196</v>
      </c>
      <c r="O60" s="89">
        <f t="shared" si="11"/>
        <v>40261.543163101866</v>
      </c>
      <c r="P60" s="90">
        <f t="shared" si="4"/>
        <v>0.95259056673787323</v>
      </c>
      <c r="Q60" s="225">
        <v>699.01980481723285</v>
      </c>
      <c r="R60" s="93">
        <f t="shared" si="12"/>
        <v>0.15188397257584663</v>
      </c>
      <c r="S60" s="93">
        <f t="shared" si="12"/>
        <v>0.17284256014090921</v>
      </c>
      <c r="T60" s="92">
        <v>1374</v>
      </c>
      <c r="U60" s="1">
        <v>44437.908000000003</v>
      </c>
      <c r="V60" s="1">
        <v>31764.051465332384</v>
      </c>
      <c r="W60" s="195"/>
      <c r="X60" s="89">
        <v>0</v>
      </c>
      <c r="Y60" s="89">
        <f t="shared" si="13"/>
        <v>0</v>
      </c>
      <c r="Z60" s="1"/>
      <c r="AA60" s="1"/>
    </row>
    <row r="61" spans="2:27">
      <c r="B61" s="199">
        <v>1812</v>
      </c>
      <c r="C61" t="s">
        <v>91</v>
      </c>
      <c r="D61" s="1">
        <v>67768.796000000002</v>
      </c>
      <c r="E61" s="86">
        <f t="shared" si="5"/>
        <v>34243.959575543209</v>
      </c>
      <c r="F61" s="87">
        <f t="shared" si="0"/>
        <v>0.81021417205167812</v>
      </c>
      <c r="G61" s="188">
        <f t="shared" si="6"/>
        <v>4975.8827827512268</v>
      </c>
      <c r="H61" s="188">
        <f t="shared" si="7"/>
        <v>9847.2720270646769</v>
      </c>
      <c r="I61" s="188">
        <f t="shared" si="1"/>
        <v>1329.5308931892723</v>
      </c>
      <c r="J61" s="88">
        <f t="shared" si="2"/>
        <v>2631.1416376215698</v>
      </c>
      <c r="K61" s="188">
        <f t="shared" si="8"/>
        <v>951.39264884227998</v>
      </c>
      <c r="L61" s="88">
        <f t="shared" si="3"/>
        <v>1882.806052058872</v>
      </c>
      <c r="M61" s="89">
        <f t="shared" si="9"/>
        <v>11730.078079123548</v>
      </c>
      <c r="N61" s="89">
        <f t="shared" si="10"/>
        <v>79498.874079123547</v>
      </c>
      <c r="O61" s="89">
        <f t="shared" si="11"/>
        <v>40171.235007136711</v>
      </c>
      <c r="P61" s="90">
        <f t="shared" si="4"/>
        <v>0.95045387025996131</v>
      </c>
      <c r="Q61" s="225">
        <v>56.229841487100202</v>
      </c>
      <c r="R61" s="93">
        <f t="shared" si="12"/>
        <v>0.24766679219039878</v>
      </c>
      <c r="S61" s="93">
        <f t="shared" si="12"/>
        <v>0.24577543272775559</v>
      </c>
      <c r="T61" s="92">
        <v>1979</v>
      </c>
      <c r="U61" s="1">
        <v>54316.421999999999</v>
      </c>
      <c r="V61" s="1">
        <v>27488.067813765181</v>
      </c>
      <c r="W61" s="195"/>
      <c r="X61" s="89">
        <v>0</v>
      </c>
      <c r="Y61" s="89">
        <f t="shared" si="13"/>
        <v>0</v>
      </c>
      <c r="Z61" s="1"/>
      <c r="AA61" s="1"/>
    </row>
    <row r="62" spans="2:27">
      <c r="B62" s="199">
        <v>1813</v>
      </c>
      <c r="C62" t="s">
        <v>92</v>
      </c>
      <c r="D62" s="1">
        <v>290929.36700000003</v>
      </c>
      <c r="E62" s="86">
        <f t="shared" si="5"/>
        <v>37117.806455728503</v>
      </c>
      <c r="F62" s="87">
        <f t="shared" si="0"/>
        <v>0.87820956450902632</v>
      </c>
      <c r="G62" s="188">
        <f t="shared" si="6"/>
        <v>3194.0977170363444</v>
      </c>
      <c r="H62" s="188">
        <f t="shared" si="7"/>
        <v>25035.33790613087</v>
      </c>
      <c r="I62" s="188">
        <f t="shared" si="1"/>
        <v>323.68448512441933</v>
      </c>
      <c r="J62" s="88">
        <f t="shared" si="2"/>
        <v>2537.038994405199</v>
      </c>
      <c r="K62" s="188">
        <f t="shared" si="8"/>
        <v>-54.453759222573012</v>
      </c>
      <c r="L62" s="88">
        <f t="shared" si="3"/>
        <v>-426.80856478652726</v>
      </c>
      <c r="M62" s="89">
        <f t="shared" si="9"/>
        <v>24608.529341344343</v>
      </c>
      <c r="N62" s="89">
        <f t="shared" si="10"/>
        <v>315537.89634134434</v>
      </c>
      <c r="O62" s="89">
        <f t="shared" si="11"/>
        <v>40257.450413542276</v>
      </c>
      <c r="P62" s="90">
        <f t="shared" si="4"/>
        <v>0.95249373203368182</v>
      </c>
      <c r="Q62" s="225">
        <v>1389.1451147579573</v>
      </c>
      <c r="R62" s="93">
        <f t="shared" si="12"/>
        <v>0.25209404717353034</v>
      </c>
      <c r="S62" s="93">
        <f t="shared" si="12"/>
        <v>0.25017708767288177</v>
      </c>
      <c r="T62" s="92">
        <v>7838</v>
      </c>
      <c r="U62" s="1">
        <v>232354.245</v>
      </c>
      <c r="V62" s="1">
        <v>29690.038972655253</v>
      </c>
      <c r="W62" s="195"/>
      <c r="X62" s="89">
        <v>0</v>
      </c>
      <c r="Y62" s="89">
        <f t="shared" si="13"/>
        <v>0</v>
      </c>
      <c r="Z62" s="1"/>
      <c r="AA62" s="1"/>
    </row>
    <row r="63" spans="2:27">
      <c r="B63" s="199">
        <v>1815</v>
      </c>
      <c r="C63" t="s">
        <v>93</v>
      </c>
      <c r="D63" s="1">
        <v>40661.934999999998</v>
      </c>
      <c r="E63" s="86">
        <f t="shared" si="5"/>
        <v>33688.429991714998</v>
      </c>
      <c r="F63" s="87">
        <f t="shared" si="0"/>
        <v>0.79707030821727964</v>
      </c>
      <c r="G63" s="188">
        <f t="shared" si="6"/>
        <v>5320.311124724718</v>
      </c>
      <c r="H63" s="188">
        <f t="shared" si="7"/>
        <v>6421.6155275427345</v>
      </c>
      <c r="I63" s="188">
        <f t="shared" si="1"/>
        <v>1523.9662475291461</v>
      </c>
      <c r="J63" s="88">
        <f t="shared" si="2"/>
        <v>1839.4272607676794</v>
      </c>
      <c r="K63" s="188">
        <f t="shared" si="8"/>
        <v>1145.8280031821537</v>
      </c>
      <c r="L63" s="88">
        <f t="shared" si="3"/>
        <v>1383.0143998408594</v>
      </c>
      <c r="M63" s="89">
        <f t="shared" si="9"/>
        <v>7804.6299273835939</v>
      </c>
      <c r="N63" s="89">
        <f t="shared" si="10"/>
        <v>48466.564927383588</v>
      </c>
      <c r="O63" s="89">
        <f t="shared" si="11"/>
        <v>40154.569119621861</v>
      </c>
      <c r="P63" s="90">
        <f t="shared" si="4"/>
        <v>0.95005955434492928</v>
      </c>
      <c r="Q63" s="225">
        <v>57.974748678590004</v>
      </c>
      <c r="R63" s="93">
        <f t="shared" si="12"/>
        <v>0.38907612283918147</v>
      </c>
      <c r="S63" s="93">
        <f t="shared" si="12"/>
        <v>0.39022697298237896</v>
      </c>
      <c r="T63" s="92">
        <v>1207</v>
      </c>
      <c r="U63" s="1">
        <v>29272.647000000001</v>
      </c>
      <c r="V63" s="1">
        <v>24232.323675496689</v>
      </c>
      <c r="W63" s="195"/>
      <c r="X63" s="89">
        <v>0</v>
      </c>
      <c r="Y63" s="89">
        <f t="shared" si="13"/>
        <v>0</v>
      </c>
      <c r="Z63" s="1"/>
      <c r="AA63" s="1"/>
    </row>
    <row r="64" spans="2:27">
      <c r="B64" s="199">
        <v>1816</v>
      </c>
      <c r="C64" t="s">
        <v>94</v>
      </c>
      <c r="D64" s="1">
        <v>15534.075000000001</v>
      </c>
      <c r="E64" s="86">
        <f t="shared" si="5"/>
        <v>33051.223404255317</v>
      </c>
      <c r="F64" s="87">
        <f t="shared" si="0"/>
        <v>0.78199396149558686</v>
      </c>
      <c r="G64" s="188">
        <f t="shared" si="6"/>
        <v>5715.3792089497201</v>
      </c>
      <c r="H64" s="188">
        <f t="shared" si="7"/>
        <v>2686.2282282063688</v>
      </c>
      <c r="I64" s="188">
        <f t="shared" si="1"/>
        <v>1746.9885531400344</v>
      </c>
      <c r="J64" s="88">
        <f t="shared" si="2"/>
        <v>821.08461997581605</v>
      </c>
      <c r="K64" s="188">
        <f t="shared" si="8"/>
        <v>1368.8503087930421</v>
      </c>
      <c r="L64" s="88">
        <f t="shared" si="3"/>
        <v>643.35964513272984</v>
      </c>
      <c r="M64" s="89">
        <f t="shared" si="9"/>
        <v>3329.5878733390987</v>
      </c>
      <c r="N64" s="89">
        <f t="shared" si="10"/>
        <v>18863.662873339101</v>
      </c>
      <c r="O64" s="89">
        <f t="shared" si="11"/>
        <v>40135.45292199809</v>
      </c>
      <c r="P64" s="90">
        <f t="shared" si="4"/>
        <v>0.94960726394327888</v>
      </c>
      <c r="Q64" s="225">
        <v>-2.9051430828953926</v>
      </c>
      <c r="R64" s="93">
        <f t="shared" si="12"/>
        <v>0.31978452289518589</v>
      </c>
      <c r="S64" s="93">
        <f t="shared" si="12"/>
        <v>0.34786504465891321</v>
      </c>
      <c r="T64" s="92">
        <v>470</v>
      </c>
      <c r="U64" s="1">
        <v>11770.16</v>
      </c>
      <c r="V64" s="1">
        <v>24521.166666666664</v>
      </c>
      <c r="W64" s="195"/>
      <c r="X64" s="89">
        <v>0</v>
      </c>
      <c r="Y64" s="89">
        <f t="shared" si="13"/>
        <v>0</v>
      </c>
      <c r="Z64" s="1"/>
      <c r="AA64" s="1"/>
    </row>
    <row r="65" spans="2:27">
      <c r="B65" s="199">
        <v>1818</v>
      </c>
      <c r="C65" t="s">
        <v>66</v>
      </c>
      <c r="D65" s="1">
        <v>67406.875</v>
      </c>
      <c r="E65" s="86">
        <f t="shared" si="5"/>
        <v>35702.793961864409</v>
      </c>
      <c r="F65" s="87">
        <f t="shared" si="0"/>
        <v>0.84473028260443972</v>
      </c>
      <c r="G65" s="188">
        <f t="shared" si="6"/>
        <v>4071.4054632320831</v>
      </c>
      <c r="H65" s="188">
        <f t="shared" si="7"/>
        <v>7686.8135145821734</v>
      </c>
      <c r="I65" s="188">
        <f t="shared" si="1"/>
        <v>818.93885797685243</v>
      </c>
      <c r="J65" s="88">
        <f t="shared" si="2"/>
        <v>1546.1565638602974</v>
      </c>
      <c r="K65" s="188">
        <f t="shared" si="8"/>
        <v>440.80061362986009</v>
      </c>
      <c r="L65" s="88">
        <f t="shared" si="3"/>
        <v>832.23155853317587</v>
      </c>
      <c r="M65" s="89">
        <f t="shared" si="9"/>
        <v>8519.0450731153487</v>
      </c>
      <c r="N65" s="89">
        <f t="shared" si="10"/>
        <v>75925.920073115354</v>
      </c>
      <c r="O65" s="89">
        <f t="shared" si="11"/>
        <v>40215.00003872635</v>
      </c>
      <c r="P65" s="90">
        <f t="shared" si="4"/>
        <v>0.95148935357654418</v>
      </c>
      <c r="Q65" s="225">
        <v>-19.86405323512372</v>
      </c>
      <c r="R65" s="93">
        <f t="shared" si="12"/>
        <v>-3.3260742540079741E-2</v>
      </c>
      <c r="S65" s="93">
        <f t="shared" si="12"/>
        <v>-5.6814771058700683E-2</v>
      </c>
      <c r="T65" s="92">
        <v>1888</v>
      </c>
      <c r="U65" s="1">
        <v>69726.013999999996</v>
      </c>
      <c r="V65" s="1">
        <v>37853.427795874049</v>
      </c>
      <c r="W65" s="195"/>
      <c r="X65" s="89">
        <v>0</v>
      </c>
      <c r="Y65" s="89">
        <f t="shared" si="13"/>
        <v>0</v>
      </c>
      <c r="Z65" s="1"/>
      <c r="AA65" s="1"/>
    </row>
    <row r="66" spans="2:27">
      <c r="B66" s="199">
        <v>1820</v>
      </c>
      <c r="C66" t="s">
        <v>95</v>
      </c>
      <c r="D66" s="1">
        <v>280160.54300000001</v>
      </c>
      <c r="E66" s="86">
        <f t="shared" si="5"/>
        <v>37529.878499665101</v>
      </c>
      <c r="F66" s="87">
        <f t="shared" si="0"/>
        <v>0.88795921420030144</v>
      </c>
      <c r="G66" s="188">
        <f t="shared" si="6"/>
        <v>2938.6130497956538</v>
      </c>
      <c r="H66" s="188">
        <f t="shared" si="7"/>
        <v>21936.746416724556</v>
      </c>
      <c r="I66" s="188">
        <f t="shared" si="1"/>
        <v>179.45926974661015</v>
      </c>
      <c r="J66" s="88">
        <f t="shared" si="2"/>
        <v>1339.6634486584446</v>
      </c>
      <c r="K66" s="188">
        <f t="shared" si="8"/>
        <v>-198.67897460038219</v>
      </c>
      <c r="L66" s="88">
        <f t="shared" si="3"/>
        <v>-1483.1385453918529</v>
      </c>
      <c r="M66" s="89">
        <f t="shared" si="9"/>
        <v>20453.607871332704</v>
      </c>
      <c r="N66" s="89">
        <f t="shared" si="10"/>
        <v>300614.15087133273</v>
      </c>
      <c r="O66" s="89">
        <f t="shared" si="11"/>
        <v>40269.812574860378</v>
      </c>
      <c r="P66" s="90">
        <f t="shared" si="4"/>
        <v>0.95278622152442016</v>
      </c>
      <c r="Q66" s="225">
        <v>3116.1345518854796</v>
      </c>
      <c r="R66" s="93">
        <f t="shared" si="12"/>
        <v>0.18328830917935693</v>
      </c>
      <c r="S66" s="93">
        <f t="shared" si="12"/>
        <v>0.17631380340522532</v>
      </c>
      <c r="T66" s="92">
        <v>7465</v>
      </c>
      <c r="U66" s="1">
        <v>236764.397</v>
      </c>
      <c r="V66" s="1">
        <v>31904.648564883439</v>
      </c>
      <c r="W66" s="195"/>
      <c r="X66" s="89">
        <v>0</v>
      </c>
      <c r="Y66" s="89">
        <f t="shared" si="13"/>
        <v>0</v>
      </c>
      <c r="Z66" s="1"/>
      <c r="AA66" s="1"/>
    </row>
    <row r="67" spans="2:27">
      <c r="B67" s="199">
        <v>1822</v>
      </c>
      <c r="C67" t="s">
        <v>96</v>
      </c>
      <c r="D67" s="1">
        <v>72519.232000000004</v>
      </c>
      <c r="E67" s="86">
        <f t="shared" si="5"/>
        <v>30806.810535259134</v>
      </c>
      <c r="F67" s="87">
        <f t="shared" si="0"/>
        <v>0.72889101613133045</v>
      </c>
      <c r="G67" s="188">
        <f t="shared" si="6"/>
        <v>7106.9151877273534</v>
      </c>
      <c r="H67" s="188">
        <f t="shared" si="7"/>
        <v>16729.678351910192</v>
      </c>
      <c r="I67" s="188">
        <f t="shared" si="1"/>
        <v>2532.5330572886987</v>
      </c>
      <c r="J67" s="88">
        <f t="shared" si="2"/>
        <v>5961.5828168575972</v>
      </c>
      <c r="K67" s="188">
        <f t="shared" si="8"/>
        <v>2154.3948129417063</v>
      </c>
      <c r="L67" s="88">
        <f t="shared" si="3"/>
        <v>5071.4453896647765</v>
      </c>
      <c r="M67" s="89">
        <f t="shared" si="9"/>
        <v>21801.123741574967</v>
      </c>
      <c r="N67" s="89">
        <f t="shared" si="10"/>
        <v>94320.355741574967</v>
      </c>
      <c r="O67" s="89">
        <f t="shared" si="11"/>
        <v>40068.120535928196</v>
      </c>
      <c r="P67" s="90">
        <f t="shared" si="4"/>
        <v>0.94801417558235102</v>
      </c>
      <c r="Q67" s="225">
        <v>761.76410413374469</v>
      </c>
      <c r="R67" s="93">
        <f t="shared" si="12"/>
        <v>0.11504354512568446</v>
      </c>
      <c r="S67" s="93">
        <f t="shared" si="12"/>
        <v>0.11409618442464307</v>
      </c>
      <c r="T67" s="92">
        <v>2354</v>
      </c>
      <c r="U67" s="1">
        <v>65037.13</v>
      </c>
      <c r="V67" s="1">
        <v>27651.840986394556</v>
      </c>
      <c r="W67" s="195"/>
      <c r="X67" s="89">
        <v>0</v>
      </c>
      <c r="Y67" s="89">
        <f t="shared" si="13"/>
        <v>0</v>
      </c>
      <c r="Z67" s="1"/>
      <c r="AA67" s="1"/>
    </row>
    <row r="68" spans="2:27">
      <c r="B68" s="199">
        <v>1824</v>
      </c>
      <c r="C68" t="s">
        <v>97</v>
      </c>
      <c r="D68" s="1">
        <v>502038.39600000001</v>
      </c>
      <c r="E68" s="86">
        <f t="shared" si="5"/>
        <v>37257.023821892399</v>
      </c>
      <c r="F68" s="87">
        <f t="shared" si="0"/>
        <v>0.88150345588314927</v>
      </c>
      <c r="G68" s="188">
        <f t="shared" si="6"/>
        <v>3107.7829500147295</v>
      </c>
      <c r="H68" s="188">
        <f t="shared" si="7"/>
        <v>41877.37525144848</v>
      </c>
      <c r="I68" s="188">
        <f t="shared" si="1"/>
        <v>274.95840696705596</v>
      </c>
      <c r="J68" s="88">
        <f t="shared" si="2"/>
        <v>3705.0645338810791</v>
      </c>
      <c r="K68" s="188">
        <f t="shared" si="8"/>
        <v>-103.17983737993637</v>
      </c>
      <c r="L68" s="88">
        <f t="shared" si="3"/>
        <v>-1390.3483086946428</v>
      </c>
      <c r="M68" s="89">
        <f t="shared" si="9"/>
        <v>40487.026942753837</v>
      </c>
      <c r="N68" s="89">
        <f t="shared" si="10"/>
        <v>542525.42294275388</v>
      </c>
      <c r="O68" s="89">
        <f t="shared" si="11"/>
        <v>40261.626934527194</v>
      </c>
      <c r="P68" s="90">
        <f t="shared" si="4"/>
        <v>0.95259254877490562</v>
      </c>
      <c r="Q68" s="225">
        <v>5472.4532331020018</v>
      </c>
      <c r="R68" s="93">
        <f t="shared" si="12"/>
        <v>0.17978429162486528</v>
      </c>
      <c r="S68" s="93">
        <f t="shared" si="12"/>
        <v>0.1792589702334183</v>
      </c>
      <c r="T68" s="92">
        <v>13475</v>
      </c>
      <c r="U68" s="1">
        <v>425534.05699999997</v>
      </c>
      <c r="V68" s="1">
        <v>31593.589501818991</v>
      </c>
      <c r="W68" s="195"/>
      <c r="X68" s="89">
        <v>0</v>
      </c>
      <c r="Y68" s="89">
        <f t="shared" si="13"/>
        <v>0</v>
      </c>
      <c r="Z68" s="1"/>
      <c r="AA68" s="1"/>
    </row>
    <row r="69" spans="2:27">
      <c r="B69" s="199">
        <v>1825</v>
      </c>
      <c r="C69" t="s">
        <v>98</v>
      </c>
      <c r="D69" s="1">
        <v>52381.839</v>
      </c>
      <c r="E69" s="86">
        <f t="shared" si="5"/>
        <v>36630.656643356648</v>
      </c>
      <c r="F69" s="87">
        <f t="shared" si="0"/>
        <v>0.86668357023767806</v>
      </c>
      <c r="G69" s="188">
        <f t="shared" si="6"/>
        <v>3496.1306007068952</v>
      </c>
      <c r="H69" s="188">
        <f t="shared" si="7"/>
        <v>4999.4667590108602</v>
      </c>
      <c r="I69" s="188">
        <f t="shared" si="1"/>
        <v>494.18691945456879</v>
      </c>
      <c r="J69" s="88">
        <f t="shared" si="2"/>
        <v>706.68729482003334</v>
      </c>
      <c r="K69" s="188">
        <f t="shared" si="8"/>
        <v>116.04867510757646</v>
      </c>
      <c r="L69" s="88">
        <f t="shared" si="3"/>
        <v>165.94960540383434</v>
      </c>
      <c r="M69" s="89">
        <f t="shared" si="9"/>
        <v>5165.4163644146947</v>
      </c>
      <c r="N69" s="89">
        <f t="shared" si="10"/>
        <v>57547.255364414697</v>
      </c>
      <c r="O69" s="89">
        <f t="shared" si="11"/>
        <v>40242.835919171113</v>
      </c>
      <c r="P69" s="90">
        <f t="shared" si="4"/>
        <v>0.95214795220554127</v>
      </c>
      <c r="Q69" s="225">
        <v>415.24238849245921</v>
      </c>
      <c r="R69" s="93">
        <f t="shared" si="12"/>
        <v>0.19602507555037485</v>
      </c>
      <c r="S69" s="93">
        <f t="shared" si="12"/>
        <v>0.21024355546950538</v>
      </c>
      <c r="T69" s="92">
        <v>1430</v>
      </c>
      <c r="U69" s="1">
        <v>43796.606</v>
      </c>
      <c r="V69" s="1">
        <v>30267.177608845886</v>
      </c>
      <c r="W69" s="195"/>
      <c r="X69" s="89">
        <v>0</v>
      </c>
      <c r="Y69" s="89">
        <f t="shared" si="13"/>
        <v>0</v>
      </c>
      <c r="Z69" s="1"/>
      <c r="AA69" s="1"/>
    </row>
    <row r="70" spans="2:27">
      <c r="B70" s="199">
        <v>1826</v>
      </c>
      <c r="C70" t="s">
        <v>99</v>
      </c>
      <c r="D70" s="1">
        <v>41545.044999999998</v>
      </c>
      <c r="E70" s="86">
        <f t="shared" si="5"/>
        <v>32609.925431711148</v>
      </c>
      <c r="F70" s="87">
        <f t="shared" si="0"/>
        <v>0.77155282455100538</v>
      </c>
      <c r="G70" s="188">
        <f t="shared" si="6"/>
        <v>5988.9839519271045</v>
      </c>
      <c r="H70" s="188">
        <f t="shared" si="7"/>
        <v>7629.9655547551311</v>
      </c>
      <c r="I70" s="188">
        <f t="shared" si="1"/>
        <v>1901.4428435304935</v>
      </c>
      <c r="J70" s="88">
        <f t="shared" si="2"/>
        <v>2422.4381826578488</v>
      </c>
      <c r="K70" s="188">
        <f t="shared" si="8"/>
        <v>1523.3045991835011</v>
      </c>
      <c r="L70" s="88">
        <f t="shared" si="3"/>
        <v>1940.6900593597802</v>
      </c>
      <c r="M70" s="89">
        <f t="shared" si="9"/>
        <v>9570.6556141149122</v>
      </c>
      <c r="N70" s="89">
        <f t="shared" si="10"/>
        <v>51115.70061411491</v>
      </c>
      <c r="O70" s="89">
        <f t="shared" si="11"/>
        <v>40122.213982821748</v>
      </c>
      <c r="P70" s="90">
        <f t="shared" si="4"/>
        <v>0.94929402983494104</v>
      </c>
      <c r="Q70" s="225">
        <v>-173.2454938885312</v>
      </c>
      <c r="R70" s="93">
        <f t="shared" si="12"/>
        <v>0.13580733382168383</v>
      </c>
      <c r="S70" s="93">
        <f t="shared" si="12"/>
        <v>0.14472261901651676</v>
      </c>
      <c r="T70" s="92">
        <v>1274</v>
      </c>
      <c r="U70" s="1">
        <v>36577.546000000002</v>
      </c>
      <c r="V70" s="1">
        <v>28487.18535825545</v>
      </c>
      <c r="W70" s="195"/>
      <c r="X70" s="89">
        <v>0</v>
      </c>
      <c r="Y70" s="89">
        <f t="shared" si="13"/>
        <v>0</v>
      </c>
      <c r="Z70" s="1"/>
      <c r="AA70" s="1"/>
    </row>
    <row r="71" spans="2:27">
      <c r="B71" s="199">
        <v>1827</v>
      </c>
      <c r="C71" t="s">
        <v>100</v>
      </c>
      <c r="D71" s="1">
        <v>62114.305</v>
      </c>
      <c r="E71" s="86">
        <f t="shared" si="5"/>
        <v>42926.264685556329</v>
      </c>
      <c r="F71" s="87">
        <f t="shared" ref="F71:F134" si="14">E71/E$365</f>
        <v>1.0156380404770264</v>
      </c>
      <c r="G71" s="188">
        <f t="shared" si="6"/>
        <v>-407.1463854569073</v>
      </c>
      <c r="H71" s="188">
        <f t="shared" ref="H71:H134" si="15">G71*T71/1000</f>
        <v>-589.14081975614488</v>
      </c>
      <c r="I71" s="188">
        <f t="shared" ref="I71:I134" si="16">IF(E71+Y71&lt;(E$365+Y$365)*0.9,((E$365+Y$365)*0.9-E71-Y71)*0.35,0)</f>
        <v>0</v>
      </c>
      <c r="J71" s="88">
        <f t="shared" ref="J71:J134" si="17">I71*T71/1000</f>
        <v>0</v>
      </c>
      <c r="K71" s="188">
        <f t="shared" si="8"/>
        <v>-378.13824434699234</v>
      </c>
      <c r="L71" s="88">
        <f t="shared" ref="L71:L134" si="18">K71*T71/1000</f>
        <v>-547.16603957009795</v>
      </c>
      <c r="M71" s="89">
        <f t="shared" si="9"/>
        <v>-1136.3068593262428</v>
      </c>
      <c r="N71" s="89">
        <f t="shared" si="10"/>
        <v>60977.998140673757</v>
      </c>
      <c r="O71" s="89">
        <f t="shared" si="11"/>
        <v>42140.980055752421</v>
      </c>
      <c r="P71" s="90">
        <f t="shared" ref="P71:P134" si="19">O71/O$365</f>
        <v>0.99705815824238442</v>
      </c>
      <c r="Q71" s="225">
        <v>-734.5372397094859</v>
      </c>
      <c r="R71" s="93">
        <f t="shared" si="12"/>
        <v>7.8106051518719771E-2</v>
      </c>
      <c r="S71" s="93">
        <f t="shared" si="12"/>
        <v>6.3204793031937323E-2</v>
      </c>
      <c r="T71" s="92">
        <v>1447</v>
      </c>
      <c r="U71" s="1">
        <v>57614.281000000003</v>
      </c>
      <c r="V71" s="1">
        <v>40374.408549404347</v>
      </c>
      <c r="W71" s="195"/>
      <c r="X71" s="89">
        <v>0</v>
      </c>
      <c r="Y71" s="89">
        <f t="shared" si="13"/>
        <v>0</v>
      </c>
      <c r="Z71" s="1"/>
      <c r="AA71" s="1"/>
    </row>
    <row r="72" spans="2:27">
      <c r="B72" s="199">
        <v>1828</v>
      </c>
      <c r="C72" t="s">
        <v>101</v>
      </c>
      <c r="D72" s="1">
        <v>60445.415999999997</v>
      </c>
      <c r="E72" s="86">
        <f t="shared" ref="E72:E135" si="20">D72/T72*1000</f>
        <v>34149.952542372877</v>
      </c>
      <c r="F72" s="87">
        <f t="shared" si="14"/>
        <v>0.80798995991350198</v>
      </c>
      <c r="G72" s="188">
        <f t="shared" ref="G72:G135" si="21">($E$365+$Y$365-E72-Y72)*0.62</f>
        <v>5034.1671433168331</v>
      </c>
      <c r="H72" s="188">
        <f t="shared" si="15"/>
        <v>8910.4758436707943</v>
      </c>
      <c r="I72" s="188">
        <f t="shared" si="16"/>
        <v>1362.4333547988883</v>
      </c>
      <c r="J72" s="88">
        <f t="shared" si="17"/>
        <v>2411.5070379940321</v>
      </c>
      <c r="K72" s="188">
        <f t="shared" ref="K72:K135" si="22">I72+J$367</f>
        <v>984.29511045189599</v>
      </c>
      <c r="L72" s="88">
        <f t="shared" si="18"/>
        <v>1742.2023454998559</v>
      </c>
      <c r="M72" s="89">
        <f t="shared" ref="M72:M135" si="23">+H72+L72</f>
        <v>10652.678189170651</v>
      </c>
      <c r="N72" s="89">
        <f t="shared" ref="N72:N135" si="24">D72+M72</f>
        <v>71098.094189170646</v>
      </c>
      <c r="O72" s="89">
        <f t="shared" ref="O72:O135" si="25">N72/T72*1000</f>
        <v>40168.414796141602</v>
      </c>
      <c r="P72" s="90">
        <f t="shared" si="19"/>
        <v>0.95038714389581602</v>
      </c>
      <c r="Q72" s="225">
        <v>22.312420092075627</v>
      </c>
      <c r="R72" s="93">
        <f t="shared" ref="R72:S135" si="26">(D72-U72)/U72</f>
        <v>5.0435940514367172E-2</v>
      </c>
      <c r="S72" s="93">
        <f t="shared" si="26"/>
        <v>7.2987672570607731E-2</v>
      </c>
      <c r="T72" s="92">
        <v>1770</v>
      </c>
      <c r="U72" s="1">
        <v>57543.171999999999</v>
      </c>
      <c r="V72" s="1">
        <v>31826.975663716814</v>
      </c>
      <c r="W72" s="195"/>
      <c r="X72" s="89">
        <v>0</v>
      </c>
      <c r="Y72" s="89">
        <f t="shared" ref="Y72:Y135" si="27">X72*1000/T72</f>
        <v>0</v>
      </c>
      <c r="Z72" s="1"/>
      <c r="AA72" s="1"/>
    </row>
    <row r="73" spans="2:27">
      <c r="B73" s="199">
        <v>1832</v>
      </c>
      <c r="C73" t="s">
        <v>102</v>
      </c>
      <c r="D73" s="1">
        <v>174789.755</v>
      </c>
      <c r="E73" s="86">
        <f t="shared" si="20"/>
        <v>38972.074693422517</v>
      </c>
      <c r="F73" s="87">
        <f t="shared" si="14"/>
        <v>0.92208166410226233</v>
      </c>
      <c r="G73" s="188">
        <f t="shared" si="21"/>
        <v>2044.451409666056</v>
      </c>
      <c r="H73" s="188">
        <f t="shared" si="15"/>
        <v>9169.3645723522604</v>
      </c>
      <c r="I73" s="188">
        <f t="shared" si="16"/>
        <v>0</v>
      </c>
      <c r="J73" s="88">
        <f t="shared" si="17"/>
        <v>0</v>
      </c>
      <c r="K73" s="188">
        <f t="shared" si="22"/>
        <v>-378.13824434699234</v>
      </c>
      <c r="L73" s="88">
        <f t="shared" si="18"/>
        <v>-1695.9500258962607</v>
      </c>
      <c r="M73" s="89">
        <f t="shared" si="23"/>
        <v>7473.4145464559997</v>
      </c>
      <c r="N73" s="89">
        <f t="shared" si="24"/>
        <v>182263.16954645602</v>
      </c>
      <c r="O73" s="89">
        <f t="shared" si="25"/>
        <v>40638.387858741589</v>
      </c>
      <c r="P73" s="90">
        <f t="shared" si="19"/>
        <v>0.96150673521997443</v>
      </c>
      <c r="Q73" s="225">
        <v>1552.0343999329534</v>
      </c>
      <c r="R73" s="93">
        <f t="shared" si="26"/>
        <v>0.120403990336039</v>
      </c>
      <c r="S73" s="93">
        <f t="shared" si="26"/>
        <v>0.12040399033603888</v>
      </c>
      <c r="T73" s="92">
        <v>4485</v>
      </c>
      <c r="U73" s="1">
        <v>156006.00899999999</v>
      </c>
      <c r="V73" s="1">
        <v>34783.948494983277</v>
      </c>
      <c r="W73" s="195"/>
      <c r="X73" s="89">
        <v>0</v>
      </c>
      <c r="Y73" s="89">
        <f t="shared" si="27"/>
        <v>0</v>
      </c>
      <c r="Z73" s="1"/>
      <c r="AA73" s="1"/>
    </row>
    <row r="74" spans="2:27">
      <c r="B74" s="199">
        <v>1833</v>
      </c>
      <c r="C74" t="s">
        <v>103</v>
      </c>
      <c r="D74" s="1">
        <v>984043.25</v>
      </c>
      <c r="E74" s="86">
        <f t="shared" si="20"/>
        <v>37954.381532765066</v>
      </c>
      <c r="F74" s="87">
        <f t="shared" si="14"/>
        <v>0.89800298185333161</v>
      </c>
      <c r="G74" s="188">
        <f t="shared" si="21"/>
        <v>2675.4211692736753</v>
      </c>
      <c r="H74" s="188">
        <f>G74*T74/1000</f>
        <v>69365.644655758573</v>
      </c>
      <c r="I74" s="188">
        <f t="shared" si="16"/>
        <v>30.883208161622314</v>
      </c>
      <c r="J74" s="88">
        <f t="shared" si="17"/>
        <v>800.70893800638169</v>
      </c>
      <c r="K74" s="188">
        <f t="shared" si="22"/>
        <v>-347.25503618537005</v>
      </c>
      <c r="L74" s="88">
        <f t="shared" si="18"/>
        <v>-9003.2813231780874</v>
      </c>
      <c r="M74" s="89">
        <f t="shared" si="23"/>
        <v>60362.363332580484</v>
      </c>
      <c r="N74" s="89">
        <f t="shared" si="24"/>
        <v>1044405.6133325805</v>
      </c>
      <c r="O74" s="89">
        <f t="shared" si="25"/>
        <v>40282.547665853381</v>
      </c>
      <c r="P74" s="90">
        <f t="shared" si="19"/>
        <v>0.95308753455401118</v>
      </c>
      <c r="Q74" s="225">
        <v>7667.6295387336868</v>
      </c>
      <c r="R74" s="93">
        <f t="shared" si="26"/>
        <v>0.12342597100876898</v>
      </c>
      <c r="S74" s="93">
        <f t="shared" si="26"/>
        <v>0.12632910442403444</v>
      </c>
      <c r="T74" s="92">
        <v>25927</v>
      </c>
      <c r="U74" s="1">
        <v>875930.65800000005</v>
      </c>
      <c r="V74" s="1">
        <v>33697.417019312146</v>
      </c>
      <c r="W74" s="195"/>
      <c r="X74" s="89">
        <v>0</v>
      </c>
      <c r="Y74" s="89">
        <f t="shared" si="27"/>
        <v>0</v>
      </c>
      <c r="Z74" s="1"/>
      <c r="AA74" s="1"/>
    </row>
    <row r="75" spans="2:27">
      <c r="B75" s="199">
        <v>1834</v>
      </c>
      <c r="C75" t="s">
        <v>104</v>
      </c>
      <c r="D75" s="1">
        <v>162771.19399999999</v>
      </c>
      <c r="E75" s="86">
        <f t="shared" si="20"/>
        <v>83558.107802874743</v>
      </c>
      <c r="F75" s="87">
        <f t="shared" si="14"/>
        <v>1.976989926715772</v>
      </c>
      <c r="G75" s="188">
        <f t="shared" si="21"/>
        <v>-25598.889118194325</v>
      </c>
      <c r="H75" s="188">
        <f t="shared" si="15"/>
        <v>-49866.636002242543</v>
      </c>
      <c r="I75" s="188">
        <f t="shared" si="16"/>
        <v>0</v>
      </c>
      <c r="J75" s="88">
        <f t="shared" si="17"/>
        <v>0</v>
      </c>
      <c r="K75" s="188">
        <f t="shared" si="22"/>
        <v>-378.13824434699234</v>
      </c>
      <c r="L75" s="88">
        <f t="shared" si="18"/>
        <v>-736.6132999879411</v>
      </c>
      <c r="M75" s="89">
        <f t="shared" si="23"/>
        <v>-50603.249302230484</v>
      </c>
      <c r="N75" s="89">
        <f t="shared" si="24"/>
        <v>112167.9446977695</v>
      </c>
      <c r="O75" s="89">
        <f t="shared" si="25"/>
        <v>57581.080440333426</v>
      </c>
      <c r="P75" s="90">
        <f t="shared" si="19"/>
        <v>1.3623718750131084</v>
      </c>
      <c r="Q75" s="225">
        <v>-1835.5186871417172</v>
      </c>
      <c r="R75" s="93">
        <f t="shared" si="26"/>
        <v>0.55167352868286601</v>
      </c>
      <c r="S75" s="93">
        <f t="shared" si="26"/>
        <v>0.50228761555230261</v>
      </c>
      <c r="T75" s="92">
        <v>1948</v>
      </c>
      <c r="U75" s="1">
        <v>104900.413</v>
      </c>
      <c r="V75" s="1">
        <v>55620.57953340403</v>
      </c>
      <c r="W75" s="195"/>
      <c r="X75" s="89">
        <v>0</v>
      </c>
      <c r="Y75" s="89">
        <f t="shared" si="27"/>
        <v>0</v>
      </c>
      <c r="Z75" s="1"/>
      <c r="AA75" s="1"/>
    </row>
    <row r="76" spans="2:27">
      <c r="B76" s="199">
        <v>1835</v>
      </c>
      <c r="C76" t="s">
        <v>105</v>
      </c>
      <c r="D76" s="1">
        <v>17649.522000000001</v>
      </c>
      <c r="E76" s="86">
        <f t="shared" si="20"/>
        <v>38119.917926565875</v>
      </c>
      <c r="F76" s="87">
        <f t="shared" si="14"/>
        <v>0.90191958302650699</v>
      </c>
      <c r="G76" s="188">
        <f t="shared" si="21"/>
        <v>2572.788605117174</v>
      </c>
      <c r="H76" s="188">
        <f t="shared" si="15"/>
        <v>1191.2011241692517</v>
      </c>
      <c r="I76" s="188">
        <f t="shared" si="16"/>
        <v>0</v>
      </c>
      <c r="J76" s="88">
        <f t="shared" si="17"/>
        <v>0</v>
      </c>
      <c r="K76" s="188">
        <f t="shared" si="22"/>
        <v>-378.13824434699234</v>
      </c>
      <c r="L76" s="88">
        <f t="shared" si="18"/>
        <v>-175.07800713265746</v>
      </c>
      <c r="M76" s="89">
        <f t="shared" si="23"/>
        <v>1016.1231170365942</v>
      </c>
      <c r="N76" s="89">
        <f t="shared" si="24"/>
        <v>18665.645117036594</v>
      </c>
      <c r="O76" s="89">
        <f t="shared" si="25"/>
        <v>40314.568287336057</v>
      </c>
      <c r="P76" s="90">
        <f t="shared" si="19"/>
        <v>0.95384514441118717</v>
      </c>
      <c r="Q76" s="225">
        <v>-766.9588300557092</v>
      </c>
      <c r="R76" s="93">
        <f t="shared" si="26"/>
        <v>9.5582986358287825E-2</v>
      </c>
      <c r="S76" s="93">
        <f t="shared" si="26"/>
        <v>4.589131743059021E-2</v>
      </c>
      <c r="T76" s="92">
        <v>463</v>
      </c>
      <c r="U76" s="1">
        <v>16109.708000000001</v>
      </c>
      <c r="V76" s="1">
        <v>36447.30316742081</v>
      </c>
      <c r="W76" s="195"/>
      <c r="X76" s="89">
        <v>0</v>
      </c>
      <c r="Y76" s="89">
        <f t="shared" si="27"/>
        <v>0</v>
      </c>
      <c r="Z76" s="1"/>
      <c r="AA76" s="1"/>
    </row>
    <row r="77" spans="2:27">
      <c r="B77" s="199">
        <v>1836</v>
      </c>
      <c r="C77" t="s">
        <v>106</v>
      </c>
      <c r="D77" s="1">
        <v>43631.709000000003</v>
      </c>
      <c r="E77" s="86">
        <f t="shared" si="20"/>
        <v>37613.542241379313</v>
      </c>
      <c r="F77" s="87">
        <f t="shared" si="14"/>
        <v>0.88993870343180193</v>
      </c>
      <c r="G77" s="188">
        <f t="shared" si="21"/>
        <v>2886.7415299328427</v>
      </c>
      <c r="H77" s="188">
        <f t="shared" si="15"/>
        <v>3348.6201747220975</v>
      </c>
      <c r="I77" s="188">
        <f t="shared" si="16"/>
        <v>150.17696014663596</v>
      </c>
      <c r="J77" s="88">
        <f t="shared" si="17"/>
        <v>174.20527377009773</v>
      </c>
      <c r="K77" s="188">
        <f t="shared" si="22"/>
        <v>-227.96128420035637</v>
      </c>
      <c r="L77" s="88">
        <f t="shared" si="18"/>
        <v>-264.43508967241343</v>
      </c>
      <c r="M77" s="89">
        <f t="shared" si="23"/>
        <v>3084.1850850496839</v>
      </c>
      <c r="N77" s="89">
        <f t="shared" si="24"/>
        <v>46715.894085049687</v>
      </c>
      <c r="O77" s="89">
        <f t="shared" si="25"/>
        <v>40272.3224871118</v>
      </c>
      <c r="P77" s="90">
        <f t="shared" si="19"/>
        <v>0.95284560620136516</v>
      </c>
      <c r="Q77" s="225">
        <v>160.48075898688967</v>
      </c>
      <c r="R77" s="93">
        <f t="shared" si="26"/>
        <v>0.14790794670306162</v>
      </c>
      <c r="S77" s="93">
        <f t="shared" si="26"/>
        <v>0.12712685456447181</v>
      </c>
      <c r="T77" s="92">
        <v>1160</v>
      </c>
      <c r="U77" s="1">
        <v>38009.762999999999</v>
      </c>
      <c r="V77" s="1">
        <v>33371.170324846353</v>
      </c>
      <c r="W77" s="195"/>
      <c r="X77" s="89">
        <v>0</v>
      </c>
      <c r="Y77" s="89">
        <f t="shared" si="27"/>
        <v>0</v>
      </c>
      <c r="Z77" s="1"/>
      <c r="AA77" s="1"/>
    </row>
    <row r="78" spans="2:27">
      <c r="B78" s="199">
        <v>1837</v>
      </c>
      <c r="C78" t="s">
        <v>107</v>
      </c>
      <c r="D78" s="1">
        <v>257184.125</v>
      </c>
      <c r="E78" s="86">
        <f t="shared" si="20"/>
        <v>42133.703309305376</v>
      </c>
      <c r="F78" s="87">
        <f t="shared" si="14"/>
        <v>0.99688598997764666</v>
      </c>
      <c r="G78" s="188">
        <f t="shared" si="21"/>
        <v>84.241667818683496</v>
      </c>
      <c r="H78" s="188">
        <f t="shared" si="15"/>
        <v>514.21114036524409</v>
      </c>
      <c r="I78" s="188">
        <f t="shared" si="16"/>
        <v>0</v>
      </c>
      <c r="J78" s="88">
        <f t="shared" si="17"/>
        <v>0</v>
      </c>
      <c r="K78" s="188">
        <f t="shared" si="22"/>
        <v>-378.13824434699234</v>
      </c>
      <c r="L78" s="88">
        <f t="shared" si="18"/>
        <v>-2308.1558434940412</v>
      </c>
      <c r="M78" s="89">
        <f t="shared" si="23"/>
        <v>-1793.9447031287971</v>
      </c>
      <c r="N78" s="89">
        <f t="shared" si="24"/>
        <v>255390.1802968712</v>
      </c>
      <c r="O78" s="89">
        <f t="shared" si="25"/>
        <v>41839.806732777062</v>
      </c>
      <c r="P78" s="90">
        <f t="shared" si="19"/>
        <v>0.98993237905262021</v>
      </c>
      <c r="Q78" s="225">
        <v>1757.1475779912419</v>
      </c>
      <c r="R78" s="93">
        <f t="shared" si="26"/>
        <v>0.15194593213176494</v>
      </c>
      <c r="S78" s="93">
        <f t="shared" si="26"/>
        <v>0.16628864032999802</v>
      </c>
      <c r="T78" s="92">
        <v>6104</v>
      </c>
      <c r="U78" s="1">
        <v>223260.587</v>
      </c>
      <c r="V78" s="1">
        <v>36126.308576051779</v>
      </c>
      <c r="W78" s="195"/>
      <c r="X78" s="89">
        <v>0</v>
      </c>
      <c r="Y78" s="89">
        <f t="shared" si="27"/>
        <v>0</v>
      </c>
      <c r="Z78" s="1"/>
      <c r="AA78" s="1"/>
    </row>
    <row r="79" spans="2:27">
      <c r="B79" s="199">
        <v>1838</v>
      </c>
      <c r="C79" t="s">
        <v>108</v>
      </c>
      <c r="D79" s="1">
        <v>73762.523000000001</v>
      </c>
      <c r="E79" s="86">
        <f t="shared" si="20"/>
        <v>36826.02246630055</v>
      </c>
      <c r="F79" s="87">
        <f t="shared" si="14"/>
        <v>0.87130593752363683</v>
      </c>
      <c r="G79" s="188">
        <f t="shared" si="21"/>
        <v>3375.0037904816754</v>
      </c>
      <c r="H79" s="188">
        <f t="shared" si="15"/>
        <v>6760.1325923347958</v>
      </c>
      <c r="I79" s="188">
        <f t="shared" si="16"/>
        <v>425.80888142420298</v>
      </c>
      <c r="J79" s="88">
        <f t="shared" si="17"/>
        <v>852.89518949267858</v>
      </c>
      <c r="K79" s="188">
        <f t="shared" si="22"/>
        <v>47.670637077210642</v>
      </c>
      <c r="L79" s="88">
        <f t="shared" si="18"/>
        <v>95.484286065652924</v>
      </c>
      <c r="M79" s="89">
        <f t="shared" si="23"/>
        <v>6855.6168784004485</v>
      </c>
      <c r="N79" s="89">
        <f t="shared" si="24"/>
        <v>80618.139878400456</v>
      </c>
      <c r="O79" s="89">
        <f t="shared" si="25"/>
        <v>40248.696893859436</v>
      </c>
      <c r="P79" s="90">
        <f t="shared" si="19"/>
        <v>0.95228662322412017</v>
      </c>
      <c r="Q79" s="225">
        <v>924.31649877651671</v>
      </c>
      <c r="R79" s="93">
        <f t="shared" si="26"/>
        <v>0.1147437224438688</v>
      </c>
      <c r="S79" s="93">
        <f t="shared" si="26"/>
        <v>8.9699554940137372E-2</v>
      </c>
      <c r="T79" s="92">
        <v>2003</v>
      </c>
      <c r="U79" s="1">
        <v>66169.937999999995</v>
      </c>
      <c r="V79" s="1">
        <v>33794.656792645554</v>
      </c>
      <c r="W79" s="195"/>
      <c r="X79" s="89">
        <v>0</v>
      </c>
      <c r="Y79" s="89">
        <f t="shared" si="27"/>
        <v>0</v>
      </c>
      <c r="Z79" s="1"/>
      <c r="AA79" s="1"/>
    </row>
    <row r="80" spans="2:27">
      <c r="B80" s="199">
        <v>1839</v>
      </c>
      <c r="C80" t="s">
        <v>109</v>
      </c>
      <c r="D80" s="1">
        <v>36261.063000000002</v>
      </c>
      <c r="E80" s="86">
        <f t="shared" si="20"/>
        <v>34240.852691218133</v>
      </c>
      <c r="F80" s="87">
        <f t="shared" si="14"/>
        <v>0.81014066297906207</v>
      </c>
      <c r="G80" s="188">
        <f t="shared" si="21"/>
        <v>4977.8090510327738</v>
      </c>
      <c r="H80" s="188">
        <f t="shared" si="15"/>
        <v>5271.4997850437076</v>
      </c>
      <c r="I80" s="188">
        <f t="shared" si="16"/>
        <v>1330.6183027030488</v>
      </c>
      <c r="J80" s="88">
        <f t="shared" si="17"/>
        <v>1409.1247825625287</v>
      </c>
      <c r="K80" s="188">
        <f t="shared" si="22"/>
        <v>952.48005835605647</v>
      </c>
      <c r="L80" s="88">
        <f t="shared" si="18"/>
        <v>1008.6763817990637</v>
      </c>
      <c r="M80" s="89">
        <f t="shared" si="23"/>
        <v>6280.1761668427716</v>
      </c>
      <c r="N80" s="89">
        <f t="shared" si="24"/>
        <v>42541.239166842774</v>
      </c>
      <c r="O80" s="89">
        <f t="shared" si="25"/>
        <v>40171.141800606958</v>
      </c>
      <c r="P80" s="90">
        <f t="shared" si="19"/>
        <v>0.95045166498778277</v>
      </c>
      <c r="Q80" s="225">
        <v>352.22136539406438</v>
      </c>
      <c r="R80" s="93">
        <f t="shared" si="26"/>
        <v>0.128720829172737</v>
      </c>
      <c r="S80" s="93">
        <f t="shared" si="26"/>
        <v>0.13191833860382127</v>
      </c>
      <c r="T80" s="92">
        <v>1059</v>
      </c>
      <c r="U80" s="1">
        <v>32125.803</v>
      </c>
      <c r="V80" s="1">
        <v>30250.285310734464</v>
      </c>
      <c r="W80" s="195"/>
      <c r="X80" s="89">
        <v>0</v>
      </c>
      <c r="Y80" s="89">
        <f t="shared" si="27"/>
        <v>0</v>
      </c>
      <c r="Z80" s="1"/>
      <c r="AA80" s="1"/>
    </row>
    <row r="81" spans="2:29">
      <c r="B81" s="199">
        <v>1840</v>
      </c>
      <c r="C81" t="s">
        <v>110</v>
      </c>
      <c r="D81" s="1">
        <v>160926.61199999999</v>
      </c>
      <c r="E81" s="86">
        <f t="shared" si="20"/>
        <v>33373.416009954373</v>
      </c>
      <c r="F81" s="87">
        <f t="shared" si="14"/>
        <v>0.78961705819653227</v>
      </c>
      <c r="G81" s="188">
        <f t="shared" si="21"/>
        <v>5515.6197934163056</v>
      </c>
      <c r="H81" s="188">
        <f t="shared" si="15"/>
        <v>26596.318643853425</v>
      </c>
      <c r="I81" s="188">
        <f t="shared" si="16"/>
        <v>1634.2211411453648</v>
      </c>
      <c r="J81" s="88">
        <f t="shared" si="17"/>
        <v>7880.2143426029488</v>
      </c>
      <c r="K81" s="188">
        <f t="shared" si="22"/>
        <v>1256.0828967983725</v>
      </c>
      <c r="L81" s="88">
        <f t="shared" si="18"/>
        <v>6056.8317283617516</v>
      </c>
      <c r="M81" s="89">
        <f t="shared" si="23"/>
        <v>32653.150372215176</v>
      </c>
      <c r="N81" s="89">
        <f t="shared" si="24"/>
        <v>193579.76237221516</v>
      </c>
      <c r="O81" s="89">
        <f t="shared" si="25"/>
        <v>40145.118700169049</v>
      </c>
      <c r="P81" s="90">
        <f t="shared" si="19"/>
        <v>0.94983595684430699</v>
      </c>
      <c r="Q81" s="225">
        <v>2395.2888553920639</v>
      </c>
      <c r="R81" s="90">
        <f t="shared" si="26"/>
        <v>8.0153449589278628E-2</v>
      </c>
      <c r="S81" s="90">
        <f t="shared" si="26"/>
        <v>9.3145755702131891E-2</v>
      </c>
      <c r="T81" s="92">
        <v>4822</v>
      </c>
      <c r="U81" s="1">
        <v>148984.954</v>
      </c>
      <c r="V81" s="1">
        <v>30529.703688524587</v>
      </c>
      <c r="W81" s="195"/>
      <c r="X81" s="89">
        <v>0</v>
      </c>
      <c r="Y81" s="89">
        <f t="shared" si="27"/>
        <v>0</v>
      </c>
      <c r="Z81" s="1"/>
      <c r="AA81" s="1"/>
    </row>
    <row r="82" spans="2:29">
      <c r="B82" s="199">
        <v>1841</v>
      </c>
      <c r="C82" t="s">
        <v>111</v>
      </c>
      <c r="D82" s="1">
        <v>356027.44099999999</v>
      </c>
      <c r="E82" s="86">
        <f t="shared" si="20"/>
        <v>36310.804793472722</v>
      </c>
      <c r="F82" s="87">
        <f t="shared" si="14"/>
        <v>0.85911585596207818</v>
      </c>
      <c r="G82" s="188">
        <f t="shared" si="21"/>
        <v>3694.4387476349289</v>
      </c>
      <c r="H82" s="188">
        <f t="shared" si="15"/>
        <v>36223.971920560478</v>
      </c>
      <c r="I82" s="188">
        <f t="shared" si="16"/>
        <v>606.13506691394286</v>
      </c>
      <c r="J82" s="88">
        <f t="shared" si="17"/>
        <v>5943.1543310912102</v>
      </c>
      <c r="K82" s="188">
        <f t="shared" si="22"/>
        <v>227.99682256695053</v>
      </c>
      <c r="L82" s="88">
        <f t="shared" si="18"/>
        <v>2235.5088452689497</v>
      </c>
      <c r="M82" s="89">
        <f t="shared" si="23"/>
        <v>38459.48076582943</v>
      </c>
      <c r="N82" s="89">
        <f t="shared" si="24"/>
        <v>394486.92176582944</v>
      </c>
      <c r="O82" s="89">
        <f t="shared" si="25"/>
        <v>40233.240363674595</v>
      </c>
      <c r="P82" s="90">
        <f t="shared" si="19"/>
        <v>0.95192092077727319</v>
      </c>
      <c r="Q82" s="225">
        <v>4843.1575476003854</v>
      </c>
      <c r="R82" s="90">
        <f t="shared" si="26"/>
        <v>0.12821426364744556</v>
      </c>
      <c r="S82" s="90">
        <f t="shared" si="26"/>
        <v>0.13074569799729208</v>
      </c>
      <c r="T82" s="92">
        <v>9805</v>
      </c>
      <c r="U82" s="1">
        <v>315567.22200000001</v>
      </c>
      <c r="V82" s="1">
        <v>32112.264373664395</v>
      </c>
      <c r="W82" s="195"/>
      <c r="X82" s="89">
        <v>0</v>
      </c>
      <c r="Y82" s="89">
        <f t="shared" si="27"/>
        <v>0</v>
      </c>
      <c r="Z82" s="1"/>
      <c r="AA82" s="1"/>
    </row>
    <row r="83" spans="2:29">
      <c r="B83" s="199">
        <v>1845</v>
      </c>
      <c r="C83" t="s">
        <v>112</v>
      </c>
      <c r="D83" s="1">
        <v>80932.789999999994</v>
      </c>
      <c r="E83" s="86">
        <f t="shared" si="20"/>
        <v>43723.819556996212</v>
      </c>
      <c r="F83" s="87">
        <f t="shared" si="14"/>
        <v>1.0345082373771231</v>
      </c>
      <c r="G83" s="188">
        <f t="shared" si="21"/>
        <v>-901.63040574963463</v>
      </c>
      <c r="H83" s="188">
        <f t="shared" si="15"/>
        <v>-1668.9178810425735</v>
      </c>
      <c r="I83" s="188">
        <f t="shared" si="16"/>
        <v>0</v>
      </c>
      <c r="J83" s="88">
        <f t="shared" si="17"/>
        <v>0</v>
      </c>
      <c r="K83" s="188">
        <f t="shared" si="22"/>
        <v>-378.13824434699234</v>
      </c>
      <c r="L83" s="88">
        <f t="shared" si="18"/>
        <v>-699.93389028628292</v>
      </c>
      <c r="M83" s="89">
        <f t="shared" si="23"/>
        <v>-2368.8517713288566</v>
      </c>
      <c r="N83" s="89">
        <f t="shared" si="24"/>
        <v>78563.938228671133</v>
      </c>
      <c r="O83" s="89">
        <f t="shared" si="25"/>
        <v>42444.050906899582</v>
      </c>
      <c r="P83" s="90">
        <f t="shared" si="19"/>
        <v>1.0042288330644211</v>
      </c>
      <c r="Q83" s="225">
        <v>727.90621876832847</v>
      </c>
      <c r="R83" s="90">
        <f t="shared" si="26"/>
        <v>0.10196429222312203</v>
      </c>
      <c r="S83" s="90">
        <f t="shared" si="26"/>
        <v>0.1061316342250464</v>
      </c>
      <c r="T83" s="92">
        <v>1851</v>
      </c>
      <c r="U83" s="1">
        <v>73444.112999999998</v>
      </c>
      <c r="V83" s="1">
        <v>39528.586114101177</v>
      </c>
      <c r="W83" s="195"/>
      <c r="X83" s="89">
        <v>0</v>
      </c>
      <c r="Y83" s="89">
        <f t="shared" si="27"/>
        <v>0</v>
      </c>
      <c r="Z83" s="1"/>
      <c r="AA83" s="1"/>
    </row>
    <row r="84" spans="2:29">
      <c r="B84" s="199">
        <v>1848</v>
      </c>
      <c r="C84" t="s">
        <v>113</v>
      </c>
      <c r="D84" s="1">
        <v>97158.191000000006</v>
      </c>
      <c r="E84" s="86">
        <f t="shared" si="20"/>
        <v>36498.193463561234</v>
      </c>
      <c r="F84" s="87">
        <f t="shared" si="14"/>
        <v>0.8635494833249624</v>
      </c>
      <c r="G84" s="188">
        <f t="shared" si="21"/>
        <v>3578.2577721800512</v>
      </c>
      <c r="H84" s="188">
        <f t="shared" si="15"/>
        <v>9525.3221895432962</v>
      </c>
      <c r="I84" s="188">
        <f t="shared" si="16"/>
        <v>540.54903238296356</v>
      </c>
      <c r="J84" s="88">
        <f t="shared" si="17"/>
        <v>1438.941524203449</v>
      </c>
      <c r="K84" s="188">
        <f t="shared" si="22"/>
        <v>162.41078803597122</v>
      </c>
      <c r="L84" s="88">
        <f t="shared" si="18"/>
        <v>432.33751775175534</v>
      </c>
      <c r="M84" s="89">
        <f t="shared" si="23"/>
        <v>9957.6597072950517</v>
      </c>
      <c r="N84" s="89">
        <f t="shared" si="24"/>
        <v>107115.85070729506</v>
      </c>
      <c r="O84" s="89">
        <f t="shared" si="25"/>
        <v>40238.862023777256</v>
      </c>
      <c r="P84" s="90">
        <f t="shared" si="19"/>
        <v>0.95205392959815993</v>
      </c>
      <c r="Q84" s="225">
        <v>863.3379393475152</v>
      </c>
      <c r="R84" s="90">
        <f t="shared" si="26"/>
        <v>0.15551940743823456</v>
      </c>
      <c r="S84" s="90">
        <f t="shared" si="26"/>
        <v>0.1598602016059214</v>
      </c>
      <c r="T84" s="92">
        <v>2662</v>
      </c>
      <c r="U84" s="1">
        <v>84081.834000000003</v>
      </c>
      <c r="V84" s="1">
        <v>31467.752245508982</v>
      </c>
      <c r="W84" s="195"/>
      <c r="X84" s="89">
        <v>0</v>
      </c>
      <c r="Y84" s="89">
        <f t="shared" si="27"/>
        <v>0</v>
      </c>
      <c r="Z84" s="1"/>
      <c r="AA84" s="1"/>
    </row>
    <row r="85" spans="2:29">
      <c r="B85" s="199">
        <v>1851</v>
      </c>
      <c r="C85" t="s">
        <v>114</v>
      </c>
      <c r="D85" s="1">
        <v>71289.635999999999</v>
      </c>
      <c r="E85" s="86">
        <f t="shared" si="20"/>
        <v>34489.422351233668</v>
      </c>
      <c r="F85" s="87">
        <f t="shared" si="14"/>
        <v>0.81602183629496816</v>
      </c>
      <c r="G85" s="188">
        <f t="shared" si="21"/>
        <v>4823.695861823142</v>
      </c>
      <c r="H85" s="188">
        <f t="shared" si="15"/>
        <v>9970.5793463884347</v>
      </c>
      <c r="I85" s="188">
        <f t="shared" si="16"/>
        <v>1243.6189216976115</v>
      </c>
      <c r="J85" s="88">
        <f t="shared" si="17"/>
        <v>2570.5603111489631</v>
      </c>
      <c r="K85" s="188">
        <f t="shared" si="22"/>
        <v>865.4806773506192</v>
      </c>
      <c r="L85" s="88">
        <f t="shared" si="18"/>
        <v>1788.9485600837299</v>
      </c>
      <c r="M85" s="89">
        <f t="shared" si="23"/>
        <v>11759.527906472165</v>
      </c>
      <c r="N85" s="89">
        <f t="shared" si="24"/>
        <v>83049.163906472168</v>
      </c>
      <c r="O85" s="89">
        <f t="shared" si="25"/>
        <v>40178.598890407433</v>
      </c>
      <c r="P85" s="90">
        <f t="shared" si="19"/>
        <v>0.95062810018726018</v>
      </c>
      <c r="Q85" s="225">
        <v>808.978191548209</v>
      </c>
      <c r="R85" s="90">
        <f t="shared" si="26"/>
        <v>0.1312075789041546</v>
      </c>
      <c r="S85" s="90">
        <f t="shared" si="26"/>
        <v>0.1273766872484558</v>
      </c>
      <c r="T85" s="92">
        <v>2067</v>
      </c>
      <c r="U85" s="1">
        <v>63020.826000000001</v>
      </c>
      <c r="V85" s="1">
        <v>30592.633980582526</v>
      </c>
      <c r="W85" s="195"/>
      <c r="X85" s="89">
        <v>0</v>
      </c>
      <c r="Y85" s="89">
        <f t="shared" si="27"/>
        <v>0</v>
      </c>
      <c r="Z85" s="1"/>
      <c r="AA85" s="1"/>
    </row>
    <row r="86" spans="2:29">
      <c r="B86" s="199">
        <v>1853</v>
      </c>
      <c r="C86" t="s">
        <v>115</v>
      </c>
      <c r="D86" s="1">
        <v>49635.512999999999</v>
      </c>
      <c r="E86" s="86">
        <f t="shared" si="20"/>
        <v>36443.10792951542</v>
      </c>
      <c r="F86" s="87">
        <f t="shared" si="14"/>
        <v>0.86224615622984369</v>
      </c>
      <c r="G86" s="188">
        <f t="shared" si="21"/>
        <v>3612.4108032884565</v>
      </c>
      <c r="H86" s="188">
        <f t="shared" si="15"/>
        <v>4920.1035140788781</v>
      </c>
      <c r="I86" s="188">
        <f t="shared" si="16"/>
        <v>559.82896929899869</v>
      </c>
      <c r="J86" s="88">
        <f t="shared" si="17"/>
        <v>762.48705618523616</v>
      </c>
      <c r="K86" s="188">
        <f t="shared" si="22"/>
        <v>181.69072495200635</v>
      </c>
      <c r="L86" s="88">
        <f t="shared" si="18"/>
        <v>247.46276738463263</v>
      </c>
      <c r="M86" s="89">
        <f t="shared" si="23"/>
        <v>5167.5662814635107</v>
      </c>
      <c r="N86" s="89">
        <f t="shared" si="24"/>
        <v>54803.079281463506</v>
      </c>
      <c r="O86" s="89">
        <f t="shared" si="25"/>
        <v>40237.209457755882</v>
      </c>
      <c r="P86" s="90">
        <f t="shared" si="19"/>
        <v>0.95201482978530638</v>
      </c>
      <c r="Q86" s="225">
        <v>553.50297617254455</v>
      </c>
      <c r="R86" s="90">
        <f t="shared" si="26"/>
        <v>9.3093447369465301E-2</v>
      </c>
      <c r="S86" s="90">
        <f t="shared" si="26"/>
        <v>6.7411369310858324E-2</v>
      </c>
      <c r="T86" s="92">
        <v>1362</v>
      </c>
      <c r="U86" s="1">
        <v>45408.298000000003</v>
      </c>
      <c r="V86" s="1">
        <v>34141.577443609021</v>
      </c>
      <c r="W86" s="195"/>
      <c r="X86" s="89">
        <v>0</v>
      </c>
      <c r="Y86" s="89">
        <f t="shared" si="27"/>
        <v>0</v>
      </c>
      <c r="Z86" s="1"/>
      <c r="AA86" s="1"/>
    </row>
    <row r="87" spans="2:29">
      <c r="B87" s="199">
        <v>1856</v>
      </c>
      <c r="C87" t="s">
        <v>116</v>
      </c>
      <c r="D87" s="1">
        <v>20059.271000000001</v>
      </c>
      <c r="E87" s="86">
        <f t="shared" si="20"/>
        <v>43797.534934497817</v>
      </c>
      <c r="F87" s="87">
        <f t="shared" si="14"/>
        <v>1.0362523477046155</v>
      </c>
      <c r="G87" s="188">
        <f t="shared" si="21"/>
        <v>-947.33393980062976</v>
      </c>
      <c r="H87" s="188">
        <f t="shared" si="15"/>
        <v>-433.87894442868844</v>
      </c>
      <c r="I87" s="188">
        <f t="shared" si="16"/>
        <v>0</v>
      </c>
      <c r="J87" s="88">
        <f t="shared" si="17"/>
        <v>0</v>
      </c>
      <c r="K87" s="188">
        <f t="shared" si="22"/>
        <v>-378.13824434699234</v>
      </c>
      <c r="L87" s="88">
        <f t="shared" si="18"/>
        <v>-173.18731591092248</v>
      </c>
      <c r="M87" s="89">
        <f t="shared" si="23"/>
        <v>-607.06626033961095</v>
      </c>
      <c r="N87" s="89">
        <f t="shared" si="24"/>
        <v>19452.204739660388</v>
      </c>
      <c r="O87" s="89">
        <f t="shared" si="25"/>
        <v>42472.062750350189</v>
      </c>
      <c r="P87" s="90">
        <f t="shared" si="19"/>
        <v>1.0048915949888684</v>
      </c>
      <c r="Q87" s="225">
        <v>-65.560086874180229</v>
      </c>
      <c r="R87" s="90">
        <f t="shared" si="26"/>
        <v>5.1133530984361034E-2</v>
      </c>
      <c r="S87" s="90">
        <f t="shared" si="26"/>
        <v>5.5723633739751303E-2</v>
      </c>
      <c r="T87" s="92">
        <v>458</v>
      </c>
      <c r="U87" s="1">
        <v>19083.466</v>
      </c>
      <c r="V87" s="1">
        <v>41485.795652173911</v>
      </c>
      <c r="W87" s="195"/>
      <c r="X87" s="89">
        <v>0</v>
      </c>
      <c r="Y87" s="89">
        <f t="shared" si="27"/>
        <v>0</v>
      </c>
      <c r="Z87" s="1"/>
      <c r="AA87" s="1"/>
    </row>
    <row r="88" spans="2:29">
      <c r="B88" s="199">
        <v>1857</v>
      </c>
      <c r="C88" t="s">
        <v>117</v>
      </c>
      <c r="D88" s="1">
        <v>29270.851999999999</v>
      </c>
      <c r="E88" s="86">
        <f t="shared" si="20"/>
        <v>43236.118168389956</v>
      </c>
      <c r="F88" s="87">
        <f t="shared" si="14"/>
        <v>1.0229691927784288</v>
      </c>
      <c r="G88" s="188">
        <f t="shared" si="21"/>
        <v>-599.25554481375593</v>
      </c>
      <c r="H88" s="188">
        <f t="shared" si="15"/>
        <v>-405.69600383891276</v>
      </c>
      <c r="I88" s="188">
        <f t="shared" si="16"/>
        <v>0</v>
      </c>
      <c r="J88" s="88">
        <f t="shared" si="17"/>
        <v>0</v>
      </c>
      <c r="K88" s="188">
        <f t="shared" si="22"/>
        <v>-378.13824434699234</v>
      </c>
      <c r="L88" s="88">
        <f t="shared" si="18"/>
        <v>-255.9995914229138</v>
      </c>
      <c r="M88" s="89">
        <f t="shared" si="23"/>
        <v>-661.69559526182661</v>
      </c>
      <c r="N88" s="89">
        <f t="shared" si="24"/>
        <v>28609.156404738173</v>
      </c>
      <c r="O88" s="89">
        <f t="shared" si="25"/>
        <v>42258.724379229207</v>
      </c>
      <c r="P88" s="90">
        <f t="shared" si="19"/>
        <v>0.99984399611691754</v>
      </c>
      <c r="Q88" s="225">
        <v>-589.21256413498054</v>
      </c>
      <c r="R88" s="90">
        <f t="shared" si="26"/>
        <v>1.7054821446577467E-2</v>
      </c>
      <c r="S88" s="90">
        <f t="shared" si="26"/>
        <v>2.6068601252603386E-2</v>
      </c>
      <c r="T88" s="92">
        <v>677</v>
      </c>
      <c r="U88" s="1">
        <v>28780.013999999999</v>
      </c>
      <c r="V88" s="1">
        <v>42137.648609077594</v>
      </c>
      <c r="W88" s="195"/>
      <c r="X88" s="89">
        <v>0</v>
      </c>
      <c r="Y88" s="89">
        <f t="shared" si="27"/>
        <v>0</v>
      </c>
      <c r="Z88" s="1"/>
      <c r="AA88" s="1"/>
    </row>
    <row r="89" spans="2:29">
      <c r="B89" s="199">
        <v>1859</v>
      </c>
      <c r="C89" t="s">
        <v>118</v>
      </c>
      <c r="D89" s="1">
        <v>48809.523000000001</v>
      </c>
      <c r="E89" s="86">
        <f t="shared" si="20"/>
        <v>38554.125592417069</v>
      </c>
      <c r="F89" s="87">
        <f t="shared" si="14"/>
        <v>0.91219296288230411</v>
      </c>
      <c r="G89" s="188">
        <f t="shared" si="21"/>
        <v>2303.5798522894338</v>
      </c>
      <c r="H89" s="188">
        <f t="shared" si="15"/>
        <v>2916.3320929984229</v>
      </c>
      <c r="I89" s="188">
        <f t="shared" si="16"/>
        <v>0</v>
      </c>
      <c r="J89" s="88">
        <f t="shared" si="17"/>
        <v>0</v>
      </c>
      <c r="K89" s="188">
        <f t="shared" si="22"/>
        <v>-378.13824434699234</v>
      </c>
      <c r="L89" s="88">
        <f t="shared" si="18"/>
        <v>-478.72301734329233</v>
      </c>
      <c r="M89" s="89">
        <f t="shared" si="23"/>
        <v>2437.6090756551307</v>
      </c>
      <c r="N89" s="89">
        <f t="shared" si="24"/>
        <v>51247.132075655129</v>
      </c>
      <c r="O89" s="89">
        <f t="shared" si="25"/>
        <v>40479.567200359503</v>
      </c>
      <c r="P89" s="90">
        <f t="shared" si="19"/>
        <v>0.9577490287563899</v>
      </c>
      <c r="Q89" s="225">
        <v>339.6610900814062</v>
      </c>
      <c r="R89" s="90">
        <f t="shared" si="26"/>
        <v>0.1079304603295165</v>
      </c>
      <c r="S89" s="90">
        <f t="shared" si="26"/>
        <v>7.5550186212461276E-2</v>
      </c>
      <c r="T89" s="92">
        <v>1266</v>
      </c>
      <c r="U89" s="1">
        <v>44054.680999999997</v>
      </c>
      <c r="V89" s="1">
        <v>35845.956875508542</v>
      </c>
      <c r="W89" s="195"/>
      <c r="X89" s="89">
        <v>0</v>
      </c>
      <c r="Y89" s="89">
        <f t="shared" si="27"/>
        <v>0</v>
      </c>
      <c r="Z89" s="1"/>
      <c r="AA89" s="1"/>
    </row>
    <row r="90" spans="2:29">
      <c r="B90" s="199">
        <v>1860</v>
      </c>
      <c r="C90" t="s">
        <v>119</v>
      </c>
      <c r="D90" s="1">
        <v>422916.935</v>
      </c>
      <c r="E90" s="86">
        <f t="shared" si="20"/>
        <v>36515.017699879121</v>
      </c>
      <c r="F90" s="87">
        <f t="shared" si="14"/>
        <v>0.86394754578233179</v>
      </c>
      <c r="G90" s="188">
        <f t="shared" si="21"/>
        <v>3567.8267456629615</v>
      </c>
      <c r="H90" s="188">
        <f t="shared" si="15"/>
        <v>41322.569368268421</v>
      </c>
      <c r="I90" s="188">
        <f t="shared" si="16"/>
        <v>534.66054967170305</v>
      </c>
      <c r="J90" s="88">
        <f t="shared" si="17"/>
        <v>6192.4384862976649</v>
      </c>
      <c r="K90" s="188">
        <f t="shared" si="22"/>
        <v>156.52230532471071</v>
      </c>
      <c r="L90" s="88">
        <f t="shared" si="18"/>
        <v>1812.8413402707995</v>
      </c>
      <c r="M90" s="89">
        <f t="shared" si="23"/>
        <v>43135.410708539224</v>
      </c>
      <c r="N90" s="89">
        <f t="shared" si="24"/>
        <v>466052.34570853924</v>
      </c>
      <c r="O90" s="89">
        <f t="shared" si="25"/>
        <v>40239.3667508668</v>
      </c>
      <c r="P90" s="90">
        <f t="shared" si="19"/>
        <v>0.95206587147188115</v>
      </c>
      <c r="Q90" s="225">
        <v>2080.4640419018979</v>
      </c>
      <c r="R90" s="90">
        <f t="shared" si="26"/>
        <v>0.17224803189681956</v>
      </c>
      <c r="S90" s="90">
        <f t="shared" si="26"/>
        <v>0.17599290991272196</v>
      </c>
      <c r="T90" s="92">
        <v>11582</v>
      </c>
      <c r="U90" s="1">
        <v>360774.27600000001</v>
      </c>
      <c r="V90" s="1">
        <v>31050.37232119804</v>
      </c>
      <c r="W90" s="195"/>
      <c r="X90" s="89">
        <v>0</v>
      </c>
      <c r="Y90" s="89">
        <f t="shared" si="27"/>
        <v>0</v>
      </c>
      <c r="Z90" s="1"/>
      <c r="AA90" s="1"/>
    </row>
    <row r="91" spans="2:29">
      <c r="B91" s="199">
        <v>1865</v>
      </c>
      <c r="C91" t="s">
        <v>120</v>
      </c>
      <c r="D91" s="1">
        <v>382186.55200000003</v>
      </c>
      <c r="E91" s="86">
        <f t="shared" si="20"/>
        <v>38718.118934251848</v>
      </c>
      <c r="F91" s="87">
        <f t="shared" si="14"/>
        <v>0.91607305535185457</v>
      </c>
      <c r="G91" s="188">
        <f t="shared" si="21"/>
        <v>2201.9039803518708</v>
      </c>
      <c r="H91" s="188">
        <f t="shared" si="15"/>
        <v>21734.994190053319</v>
      </c>
      <c r="I91" s="188">
        <f t="shared" si="16"/>
        <v>0</v>
      </c>
      <c r="J91" s="88">
        <f t="shared" si="17"/>
        <v>0</v>
      </c>
      <c r="K91" s="188">
        <f t="shared" si="22"/>
        <v>-378.13824434699234</v>
      </c>
      <c r="L91" s="88">
        <f t="shared" si="18"/>
        <v>-3732.6026099491614</v>
      </c>
      <c r="M91" s="89">
        <f t="shared" si="23"/>
        <v>18002.391580104158</v>
      </c>
      <c r="N91" s="89">
        <f t="shared" si="24"/>
        <v>400188.94358010415</v>
      </c>
      <c r="O91" s="89">
        <f t="shared" si="25"/>
        <v>40541.884670256724</v>
      </c>
      <c r="P91" s="90">
        <f t="shared" si="19"/>
        <v>0.95922346389481916</v>
      </c>
      <c r="Q91" s="225">
        <v>-5093.265626090546</v>
      </c>
      <c r="R91" s="90">
        <f t="shared" si="26"/>
        <v>0.15283451002856088</v>
      </c>
      <c r="S91" s="90">
        <f t="shared" si="26"/>
        <v>0.14372488670952258</v>
      </c>
      <c r="T91" s="92">
        <v>9871</v>
      </c>
      <c r="U91" s="1">
        <v>331519.00699999998</v>
      </c>
      <c r="V91" s="1">
        <v>33852.650566731332</v>
      </c>
      <c r="W91" s="195"/>
      <c r="X91" s="89">
        <v>0</v>
      </c>
      <c r="Y91" s="89">
        <f t="shared" si="27"/>
        <v>0</v>
      </c>
      <c r="Z91" s="1"/>
      <c r="AA91" s="1"/>
    </row>
    <row r="92" spans="2:29">
      <c r="B92" s="199">
        <v>1866</v>
      </c>
      <c r="C92" t="s">
        <v>121</v>
      </c>
      <c r="D92" s="1">
        <v>334945.58600000001</v>
      </c>
      <c r="E92" s="86">
        <f t="shared" si="20"/>
        <v>39874.474523809527</v>
      </c>
      <c r="F92" s="87">
        <f t="shared" si="14"/>
        <v>0.94343249912540494</v>
      </c>
      <c r="G92" s="188">
        <f t="shared" si="21"/>
        <v>1484.9635148261095</v>
      </c>
      <c r="H92" s="188">
        <f t="shared" si="15"/>
        <v>12473.69352453932</v>
      </c>
      <c r="I92" s="188">
        <f t="shared" si="16"/>
        <v>0</v>
      </c>
      <c r="J92" s="88">
        <f t="shared" si="17"/>
        <v>0</v>
      </c>
      <c r="K92" s="188">
        <f t="shared" si="22"/>
        <v>-378.13824434699234</v>
      </c>
      <c r="L92" s="88">
        <f t="shared" si="18"/>
        <v>-3176.361252514736</v>
      </c>
      <c r="M92" s="89">
        <f t="shared" si="23"/>
        <v>9297.3322720245833</v>
      </c>
      <c r="N92" s="89">
        <f t="shared" si="24"/>
        <v>344242.9182720246</v>
      </c>
      <c r="O92" s="89">
        <f t="shared" si="25"/>
        <v>40981.299794288643</v>
      </c>
      <c r="P92" s="90">
        <f t="shared" si="19"/>
        <v>0.96962005252876837</v>
      </c>
      <c r="Q92" s="225">
        <v>-2005.8724480854489</v>
      </c>
      <c r="R92" s="90">
        <f t="shared" si="26"/>
        <v>8.2673886440930169E-2</v>
      </c>
      <c r="S92" s="90">
        <f t="shared" si="26"/>
        <v>6.1535967705654823E-2</v>
      </c>
      <c r="T92" s="92">
        <v>8400</v>
      </c>
      <c r="U92" s="1">
        <v>309368.86</v>
      </c>
      <c r="V92" s="1">
        <v>37562.999028654689</v>
      </c>
      <c r="W92" s="195"/>
      <c r="X92" s="89">
        <v>0</v>
      </c>
      <c r="Y92" s="89">
        <f>X92*1000/T92</f>
        <v>0</v>
      </c>
      <c r="Z92" s="1"/>
      <c r="AA92" s="1"/>
    </row>
    <row r="93" spans="2:29">
      <c r="B93" s="200">
        <v>1867</v>
      </c>
      <c r="C93" s="201" t="s">
        <v>122</v>
      </c>
      <c r="D93" s="1">
        <v>103740.321</v>
      </c>
      <c r="E93" s="212">
        <f t="shared" si="20"/>
        <v>39640.932747420709</v>
      </c>
      <c r="F93" s="213">
        <f t="shared" si="14"/>
        <v>0.93790688645263787</v>
      </c>
      <c r="G93" s="214">
        <f t="shared" si="21"/>
        <v>-3034.6564722346811</v>
      </c>
      <c r="H93" s="214">
        <f t="shared" si="15"/>
        <v>-7941.6959878381604</v>
      </c>
      <c r="I93" s="214">
        <f t="shared" si="16"/>
        <v>0</v>
      </c>
      <c r="J93" s="215">
        <f t="shared" si="17"/>
        <v>0</v>
      </c>
      <c r="K93" s="214">
        <f t="shared" si="22"/>
        <v>-378.13824434699234</v>
      </c>
      <c r="L93" s="215">
        <f t="shared" si="18"/>
        <v>-989.5877854560789</v>
      </c>
      <c r="M93" s="216">
        <f t="shared" si="23"/>
        <v>-8931.2837732942389</v>
      </c>
      <c r="N93" s="216">
        <f t="shared" si="24"/>
        <v>94809.037226705754</v>
      </c>
      <c r="O93" s="216">
        <f t="shared" si="25"/>
        <v>36228.138030839036</v>
      </c>
      <c r="P93" s="217">
        <f t="shared" si="19"/>
        <v>0.85715995531642852</v>
      </c>
      <c r="Q93" s="225">
        <v>-5501.572382335662</v>
      </c>
      <c r="R93" s="217">
        <f t="shared" si="26"/>
        <v>0.21163013468288941</v>
      </c>
      <c r="S93" s="217">
        <f t="shared" si="26"/>
        <v>0.21950086922228915</v>
      </c>
      <c r="T93" s="92">
        <v>2617</v>
      </c>
      <c r="U93" s="1">
        <v>85620.452999999994</v>
      </c>
      <c r="V93" s="1">
        <v>32505.866742596809</v>
      </c>
      <c r="W93" s="218"/>
      <c r="X93" s="216">
        <v>19688.349000000002</v>
      </c>
      <c r="Y93" s="216">
        <f t="shared" si="27"/>
        <v>7523.2514329384803</v>
      </c>
      <c r="Z93" s="1"/>
      <c r="AA93" s="233" t="s">
        <v>123</v>
      </c>
    </row>
    <row r="94" spans="2:29">
      <c r="B94" s="199">
        <v>1868</v>
      </c>
      <c r="C94" t="s">
        <v>124</v>
      </c>
      <c r="D94" s="1">
        <v>173146.74100000001</v>
      </c>
      <c r="E94" s="86">
        <f t="shared" si="20"/>
        <v>37412.86538461539</v>
      </c>
      <c r="F94" s="87">
        <f t="shared" si="14"/>
        <v>0.88519067676174834</v>
      </c>
      <c r="G94" s="188">
        <f t="shared" si="21"/>
        <v>3011.1611811264747</v>
      </c>
      <c r="H94" s="188">
        <f t="shared" si="15"/>
        <v>13935.653946253326</v>
      </c>
      <c r="I94" s="188">
        <f t="shared" si="16"/>
        <v>220.41386001400895</v>
      </c>
      <c r="J94" s="88">
        <f t="shared" si="17"/>
        <v>1020.0753441448334</v>
      </c>
      <c r="K94" s="188">
        <f t="shared" si="22"/>
        <v>-157.72438433298339</v>
      </c>
      <c r="L94" s="88">
        <f t="shared" si="18"/>
        <v>-729.94845069304711</v>
      </c>
      <c r="M94" s="89">
        <f t="shared" si="23"/>
        <v>13205.705495560278</v>
      </c>
      <c r="N94" s="89">
        <f t="shared" si="24"/>
        <v>186352.44649556029</v>
      </c>
      <c r="O94" s="89">
        <f t="shared" si="25"/>
        <v>40266.302181408872</v>
      </c>
      <c r="P94" s="90">
        <f t="shared" si="19"/>
        <v>0.95270316540126332</v>
      </c>
      <c r="Q94" s="225">
        <v>1588.2120173028779</v>
      </c>
      <c r="R94" s="90">
        <f t="shared" si="26"/>
        <v>0.13795941063253195</v>
      </c>
      <c r="S94" s="90">
        <f t="shared" si="26"/>
        <v>0.12345214934745866</v>
      </c>
      <c r="T94" s="92">
        <v>4628</v>
      </c>
      <c r="U94" s="1">
        <v>152155.46299999999</v>
      </c>
      <c r="V94" s="1">
        <v>33301.699058875027</v>
      </c>
      <c r="W94" s="195"/>
      <c r="X94" s="89">
        <v>0</v>
      </c>
      <c r="Y94" s="89">
        <f t="shared" si="27"/>
        <v>0</v>
      </c>
      <c r="Z94" s="1"/>
      <c r="AA94" s="1"/>
      <c r="AB94" s="1"/>
      <c r="AC94" s="1"/>
    </row>
    <row r="95" spans="2:29">
      <c r="B95" s="199">
        <v>1870</v>
      </c>
      <c r="C95" t="s">
        <v>125</v>
      </c>
      <c r="D95" s="1">
        <v>396682.35</v>
      </c>
      <c r="E95" s="86">
        <f t="shared" si="20"/>
        <v>36794.578425006956</v>
      </c>
      <c r="F95" s="87">
        <f t="shared" si="14"/>
        <v>0.87056196958889942</v>
      </c>
      <c r="G95" s="188">
        <f t="shared" si="21"/>
        <v>3394.499096083704</v>
      </c>
      <c r="H95" s="188">
        <f t="shared" si="15"/>
        <v>36596.09475487841</v>
      </c>
      <c r="I95" s="188">
        <f t="shared" si="16"/>
        <v>436.81429587696107</v>
      </c>
      <c r="J95" s="88">
        <f t="shared" si="17"/>
        <v>4709.2949238495175</v>
      </c>
      <c r="K95" s="188">
        <f t="shared" si="22"/>
        <v>58.676051529968731</v>
      </c>
      <c r="L95" s="88">
        <f t="shared" si="18"/>
        <v>632.5865115445929</v>
      </c>
      <c r="M95" s="89">
        <f t="shared" si="23"/>
        <v>37228.681266423002</v>
      </c>
      <c r="N95" s="89">
        <f t="shared" si="24"/>
        <v>433911.031266423</v>
      </c>
      <c r="O95" s="89">
        <f t="shared" si="25"/>
        <v>40247.753572620633</v>
      </c>
      <c r="P95" s="90">
        <f t="shared" si="19"/>
        <v>0.9522643041860781</v>
      </c>
      <c r="Q95" s="225">
        <v>2677.9139073687693</v>
      </c>
      <c r="R95" s="90">
        <f t="shared" si="26"/>
        <v>0.17475542196330718</v>
      </c>
      <c r="S95" s="90">
        <f t="shared" si="26"/>
        <v>0.15699407016106073</v>
      </c>
      <c r="T95" s="92">
        <v>10781</v>
      </c>
      <c r="U95" s="1">
        <v>337672.28700000001</v>
      </c>
      <c r="V95" s="1">
        <v>31801.872951591638</v>
      </c>
      <c r="W95" s="195"/>
      <c r="X95" s="89">
        <v>0</v>
      </c>
      <c r="Y95" s="89">
        <f t="shared" si="27"/>
        <v>0</v>
      </c>
      <c r="Z95" s="1"/>
      <c r="AA95" s="1"/>
    </row>
    <row r="96" spans="2:29">
      <c r="B96" s="199">
        <v>1871</v>
      </c>
      <c r="C96" t="s">
        <v>126</v>
      </c>
      <c r="D96" s="1">
        <v>185093.65299999999</v>
      </c>
      <c r="E96" s="86">
        <f t="shared" si="20"/>
        <v>40751.574856891239</v>
      </c>
      <c r="F96" s="87">
        <f t="shared" si="14"/>
        <v>0.96418474649932084</v>
      </c>
      <c r="G96" s="188">
        <f t="shared" si="21"/>
        <v>941.16130831544865</v>
      </c>
      <c r="H96" s="188">
        <f t="shared" si="15"/>
        <v>4274.7546623687676</v>
      </c>
      <c r="I96" s="188">
        <f t="shared" si="16"/>
        <v>0</v>
      </c>
      <c r="J96" s="88">
        <f t="shared" si="17"/>
        <v>0</v>
      </c>
      <c r="K96" s="188">
        <f t="shared" si="22"/>
        <v>-378.13824434699234</v>
      </c>
      <c r="L96" s="88">
        <f t="shared" si="18"/>
        <v>-1717.5039058240391</v>
      </c>
      <c r="M96" s="89">
        <f t="shared" si="23"/>
        <v>2557.2507565447286</v>
      </c>
      <c r="N96" s="89">
        <f t="shared" si="24"/>
        <v>187650.90375654472</v>
      </c>
      <c r="O96" s="89">
        <f t="shared" si="25"/>
        <v>41314.597920859691</v>
      </c>
      <c r="P96" s="90">
        <f t="shared" si="19"/>
        <v>0.97750590653085634</v>
      </c>
      <c r="Q96" s="225">
        <v>403.04219872808335</v>
      </c>
      <c r="R96" s="90">
        <f t="shared" si="26"/>
        <v>0.2163430525717748</v>
      </c>
      <c r="S96" s="90">
        <f t="shared" si="26"/>
        <v>0.21928884155862849</v>
      </c>
      <c r="T96" s="92">
        <v>4542</v>
      </c>
      <c r="U96" s="1">
        <v>152172.245</v>
      </c>
      <c r="V96" s="1">
        <v>33422.412694926425</v>
      </c>
      <c r="W96" s="195"/>
      <c r="X96" s="89">
        <v>0</v>
      </c>
      <c r="Y96" s="89">
        <f t="shared" si="27"/>
        <v>0</v>
      </c>
      <c r="Z96" s="1"/>
      <c r="AA96" s="1"/>
    </row>
    <row r="97" spans="2:27">
      <c r="B97" s="199">
        <v>1874</v>
      </c>
      <c r="C97" t="s">
        <v>127</v>
      </c>
      <c r="D97" s="1">
        <v>45528.228000000003</v>
      </c>
      <c r="E97" s="86">
        <f t="shared" si="20"/>
        <v>46984.755417956658</v>
      </c>
      <c r="F97" s="87">
        <f t="shared" si="14"/>
        <v>1.1116621787276622</v>
      </c>
      <c r="G97" s="188">
        <f t="shared" si="21"/>
        <v>-2923.4106395451113</v>
      </c>
      <c r="H97" s="188">
        <f t="shared" si="15"/>
        <v>-2832.7849097192129</v>
      </c>
      <c r="I97" s="188">
        <f t="shared" si="16"/>
        <v>0</v>
      </c>
      <c r="J97" s="88">
        <f t="shared" si="17"/>
        <v>0</v>
      </c>
      <c r="K97" s="188">
        <f t="shared" si="22"/>
        <v>-378.13824434699234</v>
      </c>
      <c r="L97" s="88">
        <f t="shared" si="18"/>
        <v>-366.41595877223557</v>
      </c>
      <c r="M97" s="89">
        <f t="shared" si="23"/>
        <v>-3199.2008684914485</v>
      </c>
      <c r="N97" s="89">
        <f t="shared" si="24"/>
        <v>42329.027131508556</v>
      </c>
      <c r="O97" s="89">
        <f t="shared" si="25"/>
        <v>43683.206534064557</v>
      </c>
      <c r="P97" s="90">
        <f t="shared" si="19"/>
        <v>1.0335473307776262</v>
      </c>
      <c r="Q97" s="225">
        <v>-108.36414048271399</v>
      </c>
      <c r="R97" s="90">
        <f t="shared" si="26"/>
        <v>0.15204440298193997</v>
      </c>
      <c r="S97" s="90">
        <f t="shared" si="26"/>
        <v>0.13421089829181707</v>
      </c>
      <c r="T97" s="92">
        <v>969</v>
      </c>
      <c r="U97" s="1">
        <v>39519.508000000002</v>
      </c>
      <c r="V97" s="1">
        <v>41425.060796645703</v>
      </c>
      <c r="W97" s="195"/>
      <c r="X97" s="89">
        <v>0</v>
      </c>
      <c r="Y97" s="89">
        <f t="shared" si="27"/>
        <v>0</v>
      </c>
    </row>
    <row r="98" spans="2:27" ht="29.1" customHeight="1">
      <c r="B98" s="199">
        <v>1875</v>
      </c>
      <c r="C98" t="s">
        <v>128</v>
      </c>
      <c r="D98" s="1">
        <v>110014.649</v>
      </c>
      <c r="E98" s="86">
        <f t="shared" si="20"/>
        <v>39488.388011486</v>
      </c>
      <c r="F98" s="87">
        <f t="shared" si="14"/>
        <v>0.93429766869691855</v>
      </c>
      <c r="G98" s="188">
        <f t="shared" si="21"/>
        <v>1724.3371524666964</v>
      </c>
      <c r="H98" s="188">
        <f t="shared" si="15"/>
        <v>4804.0033067722161</v>
      </c>
      <c r="I98" s="188">
        <f t="shared" si="16"/>
        <v>0</v>
      </c>
      <c r="J98" s="88">
        <f t="shared" si="17"/>
        <v>0</v>
      </c>
      <c r="K98" s="188">
        <f t="shared" si="22"/>
        <v>-378.13824434699234</v>
      </c>
      <c r="L98" s="88">
        <f t="shared" si="18"/>
        <v>-1053.4931487507206</v>
      </c>
      <c r="M98" s="89">
        <f t="shared" si="23"/>
        <v>3750.5101580214955</v>
      </c>
      <c r="N98" s="89">
        <f t="shared" si="24"/>
        <v>113765.1591580215</v>
      </c>
      <c r="O98" s="89">
        <f t="shared" si="25"/>
        <v>40834.586919605703</v>
      </c>
      <c r="P98" s="90">
        <f t="shared" si="19"/>
        <v>0.96614881696594357</v>
      </c>
      <c r="Q98" s="225">
        <v>517.00977128501609</v>
      </c>
      <c r="R98" s="90">
        <f t="shared" si="26"/>
        <v>0.18605109123139713</v>
      </c>
      <c r="S98" s="90">
        <f t="shared" si="26"/>
        <v>0.16178515002529886</v>
      </c>
      <c r="T98" s="92">
        <v>2786</v>
      </c>
      <c r="U98" s="1">
        <v>92757.091</v>
      </c>
      <c r="V98" s="1">
        <v>33989.406742396481</v>
      </c>
      <c r="W98" s="195"/>
      <c r="X98" s="89">
        <v>0</v>
      </c>
      <c r="Y98" s="89">
        <f t="shared" si="27"/>
        <v>0</v>
      </c>
      <c r="Z98" s="1"/>
      <c r="AA98" s="1"/>
    </row>
    <row r="99" spans="2:27">
      <c r="B99" s="199">
        <v>3101</v>
      </c>
      <c r="C99" t="s">
        <v>129</v>
      </c>
      <c r="D99" s="1">
        <v>1070967.53</v>
      </c>
      <c r="E99" s="86">
        <f t="shared" si="20"/>
        <v>33428.039515575256</v>
      </c>
      <c r="F99" s="87">
        <f t="shared" si="14"/>
        <v>0.79090945367093857</v>
      </c>
      <c r="G99" s="188">
        <f t="shared" si="21"/>
        <v>5481.7532199313582</v>
      </c>
      <c r="H99" s="188">
        <f t="shared" si="15"/>
        <v>175624.40966016086</v>
      </c>
      <c r="I99" s="188">
        <f t="shared" si="16"/>
        <v>1615.1029141780559</v>
      </c>
      <c r="J99" s="88">
        <f t="shared" si="17"/>
        <v>51744.667164436556</v>
      </c>
      <c r="K99" s="188">
        <f t="shared" si="22"/>
        <v>1236.9646698310635</v>
      </c>
      <c r="L99" s="88">
        <f t="shared" si="18"/>
        <v>39629.874092047612</v>
      </c>
      <c r="M99" s="89">
        <f t="shared" si="23"/>
        <v>215254.28375220846</v>
      </c>
      <c r="N99" s="89">
        <f t="shared" si="24"/>
        <v>1286221.8137522084</v>
      </c>
      <c r="O99" s="89">
        <f t="shared" si="25"/>
        <v>40146.757405337674</v>
      </c>
      <c r="P99" s="90">
        <f t="shared" si="19"/>
        <v>0.94987472870853906</v>
      </c>
      <c r="Q99" s="225">
        <v>11106.256291553524</v>
      </c>
      <c r="R99" s="90">
        <f t="shared" si="26"/>
        <v>0.11119799446482746</v>
      </c>
      <c r="S99" s="90">
        <f t="shared" si="26"/>
        <v>0.10762556817636136</v>
      </c>
      <c r="T99" s="92">
        <v>32038</v>
      </c>
      <c r="U99" s="1">
        <v>963795.41299999994</v>
      </c>
      <c r="V99" s="1">
        <v>30179.909597620164</v>
      </c>
      <c r="W99" s="195"/>
      <c r="X99" s="89">
        <v>0</v>
      </c>
      <c r="Y99" s="89">
        <f t="shared" si="27"/>
        <v>0</v>
      </c>
      <c r="Z99" s="1"/>
      <c r="AA99" s="1"/>
    </row>
    <row r="100" spans="2:27">
      <c r="B100" s="199">
        <v>3103</v>
      </c>
      <c r="C100" t="s">
        <v>130</v>
      </c>
      <c r="D100" s="1">
        <v>1944956.0549999999</v>
      </c>
      <c r="E100" s="86">
        <f t="shared" si="20"/>
        <v>36944.042377388592</v>
      </c>
      <c r="F100" s="87">
        <f t="shared" si="14"/>
        <v>0.87409829581786003</v>
      </c>
      <c r="G100" s="188">
        <f t="shared" si="21"/>
        <v>3301.8314456070893</v>
      </c>
      <c r="H100" s="188">
        <f t="shared" si="15"/>
        <v>173828.2182854308</v>
      </c>
      <c r="I100" s="188">
        <f t="shared" si="16"/>
        <v>384.50191254338824</v>
      </c>
      <c r="J100" s="88">
        <f t="shared" si="17"/>
        <v>20242.487687759218</v>
      </c>
      <c r="K100" s="188">
        <f t="shared" si="22"/>
        <v>6.3636681963959063</v>
      </c>
      <c r="L100" s="88">
        <f t="shared" si="18"/>
        <v>335.02167586745884</v>
      </c>
      <c r="M100" s="89">
        <f t="shared" si="23"/>
        <v>174163.23996129827</v>
      </c>
      <c r="N100" s="89">
        <f t="shared" si="24"/>
        <v>2119119.2949612984</v>
      </c>
      <c r="O100" s="89">
        <f t="shared" si="25"/>
        <v>40252.237491192085</v>
      </c>
      <c r="P100" s="90">
        <f t="shared" si="19"/>
        <v>0.95237039397294698</v>
      </c>
      <c r="Q100" s="225">
        <v>5043.7147940381547</v>
      </c>
      <c r="R100" s="90">
        <f t="shared" si="26"/>
        <v>4.6797882748172245E-2</v>
      </c>
      <c r="S100" s="90">
        <f t="shared" si="26"/>
        <v>3.4967074325212039E-2</v>
      </c>
      <c r="T100" s="92">
        <v>52646</v>
      </c>
      <c r="U100" s="1">
        <v>1858005.3389999999</v>
      </c>
      <c r="V100" s="1">
        <v>35695.862500240146</v>
      </c>
      <c r="W100" s="195"/>
      <c r="X100" s="89">
        <v>0</v>
      </c>
      <c r="Y100" s="89">
        <f t="shared" si="27"/>
        <v>0</v>
      </c>
      <c r="Z100" s="1"/>
      <c r="AA100" s="1"/>
    </row>
    <row r="101" spans="2:27">
      <c r="B101" s="199">
        <v>3105</v>
      </c>
      <c r="C101" t="s">
        <v>131</v>
      </c>
      <c r="D101" s="1">
        <v>1948443.3959999999</v>
      </c>
      <c r="E101" s="86">
        <f t="shared" si="20"/>
        <v>32398.998919170586</v>
      </c>
      <c r="F101" s="87">
        <f t="shared" si="14"/>
        <v>0.76656229040016344</v>
      </c>
      <c r="G101" s="188">
        <f t="shared" si="21"/>
        <v>6119.7583897022532</v>
      </c>
      <c r="H101" s="188">
        <f t="shared" si="15"/>
        <v>368036.14979830378</v>
      </c>
      <c r="I101" s="188">
        <f t="shared" si="16"/>
        <v>1975.2671229196901</v>
      </c>
      <c r="J101" s="88">
        <f t="shared" si="17"/>
        <v>118790.58950526724</v>
      </c>
      <c r="K101" s="188">
        <f t="shared" si="22"/>
        <v>1597.1288785726979</v>
      </c>
      <c r="L101" s="88">
        <f t="shared" si="18"/>
        <v>96049.733628483475</v>
      </c>
      <c r="M101" s="89">
        <f t="shared" si="23"/>
        <v>464085.88342678727</v>
      </c>
      <c r="N101" s="89">
        <f t="shared" si="24"/>
        <v>2412529.279426787</v>
      </c>
      <c r="O101" s="89">
        <f t="shared" si="25"/>
        <v>40115.886187445532</v>
      </c>
      <c r="P101" s="90">
        <f t="shared" si="19"/>
        <v>0.94914431381041586</v>
      </c>
      <c r="Q101" s="225">
        <v>16541.536392761336</v>
      </c>
      <c r="R101" s="90">
        <f t="shared" si="26"/>
        <v>8.8726220190338087E-2</v>
      </c>
      <c r="S101" s="90">
        <f t="shared" si="26"/>
        <v>8.2064133208012938E-2</v>
      </c>
      <c r="T101" s="92">
        <v>60139</v>
      </c>
      <c r="U101" s="1">
        <v>1789654.148</v>
      </c>
      <c r="V101" s="1">
        <v>29941.84718341671</v>
      </c>
      <c r="W101" s="195"/>
      <c r="X101" s="89">
        <v>0</v>
      </c>
      <c r="Y101" s="89">
        <f t="shared" si="27"/>
        <v>0</v>
      </c>
      <c r="Z101" s="1"/>
      <c r="AA101" s="1"/>
    </row>
    <row r="102" spans="2:27">
      <c r="B102" s="199">
        <v>3107</v>
      </c>
      <c r="C102" t="s">
        <v>132</v>
      </c>
      <c r="D102" s="1">
        <v>2993926.3369999998</v>
      </c>
      <c r="E102" s="86">
        <f t="shared" si="20"/>
        <v>34869.049602851082</v>
      </c>
      <c r="F102" s="87">
        <f t="shared" si="14"/>
        <v>0.82500384022120599</v>
      </c>
      <c r="G102" s="188">
        <f t="shared" si="21"/>
        <v>4588.3269658203453</v>
      </c>
      <c r="H102" s="188">
        <f t="shared" si="15"/>
        <v>393962.92993926653</v>
      </c>
      <c r="I102" s="188">
        <f t="shared" si="16"/>
        <v>1110.7493836315166</v>
      </c>
      <c r="J102" s="88">
        <f t="shared" si="17"/>
        <v>95371.163577369269</v>
      </c>
      <c r="K102" s="188">
        <f t="shared" si="22"/>
        <v>732.61113928452426</v>
      </c>
      <c r="L102" s="88">
        <f t="shared" si="18"/>
        <v>62903.457641247827</v>
      </c>
      <c r="M102" s="89">
        <f t="shared" si="23"/>
        <v>456866.38758051436</v>
      </c>
      <c r="N102" s="89">
        <f t="shared" si="24"/>
        <v>3450792.7245805142</v>
      </c>
      <c r="O102" s="89">
        <f t="shared" si="25"/>
        <v>40189.987707955959</v>
      </c>
      <c r="P102" s="90">
        <f t="shared" si="19"/>
        <v>0.95089756030504735</v>
      </c>
      <c r="Q102" s="225">
        <v>19114.121922545251</v>
      </c>
      <c r="R102" s="90">
        <f t="shared" si="26"/>
        <v>8.8027787878411493E-2</v>
      </c>
      <c r="S102" s="90">
        <f t="shared" si="26"/>
        <v>8.0019197792702293E-2</v>
      </c>
      <c r="T102" s="92">
        <v>85862</v>
      </c>
      <c r="U102" s="1">
        <v>2751700.2510000002</v>
      </c>
      <c r="V102" s="1">
        <v>32285.58313973953</v>
      </c>
      <c r="W102" s="195"/>
      <c r="X102" s="89">
        <v>0</v>
      </c>
      <c r="Y102" s="89">
        <f t="shared" si="27"/>
        <v>0</v>
      </c>
      <c r="Z102" s="1"/>
      <c r="AA102" s="1"/>
    </row>
    <row r="103" spans="2:27">
      <c r="B103" s="199">
        <v>3110</v>
      </c>
      <c r="C103" t="s">
        <v>133</v>
      </c>
      <c r="D103" s="1">
        <v>202765.99299999999</v>
      </c>
      <c r="E103" s="86">
        <f t="shared" si="20"/>
        <v>42446.303747121623</v>
      </c>
      <c r="F103" s="87">
        <f t="shared" si="14"/>
        <v>1.004282135401471</v>
      </c>
      <c r="G103" s="188">
        <f t="shared" si="21"/>
        <v>-109.57060362738964</v>
      </c>
      <c r="H103" s="188">
        <f t="shared" si="15"/>
        <v>-523.41877352804033</v>
      </c>
      <c r="I103" s="188">
        <f t="shared" si="16"/>
        <v>0</v>
      </c>
      <c r="J103" s="88">
        <f t="shared" si="17"/>
        <v>0</v>
      </c>
      <c r="K103" s="188">
        <f t="shared" si="22"/>
        <v>-378.13824434699234</v>
      </c>
      <c r="L103" s="88">
        <f t="shared" si="18"/>
        <v>-1806.3663932455825</v>
      </c>
      <c r="M103" s="89">
        <f t="shared" si="23"/>
        <v>-2329.7851667736227</v>
      </c>
      <c r="N103" s="89">
        <f t="shared" si="24"/>
        <v>200436.20783322636</v>
      </c>
      <c r="O103" s="89">
        <f t="shared" si="25"/>
        <v>41958.59489914724</v>
      </c>
      <c r="P103" s="90">
        <f t="shared" si="19"/>
        <v>0.99274291431367356</v>
      </c>
      <c r="Q103" s="225">
        <v>-904.77141641477465</v>
      </c>
      <c r="R103" s="90">
        <f t="shared" si="26"/>
        <v>3.14806725840652E-2</v>
      </c>
      <c r="S103" s="90">
        <f t="shared" si="26"/>
        <v>3.3639937127887945E-2</v>
      </c>
      <c r="T103" s="92">
        <v>4777</v>
      </c>
      <c r="U103" s="1">
        <v>196577.598</v>
      </c>
      <c r="V103" s="1">
        <v>41064.88364320033</v>
      </c>
      <c r="W103" s="195"/>
      <c r="X103" s="89">
        <v>0</v>
      </c>
      <c r="Y103" s="89">
        <f t="shared" si="27"/>
        <v>0</v>
      </c>
      <c r="Z103" s="1"/>
      <c r="AA103" s="1"/>
    </row>
    <row r="104" spans="2:27">
      <c r="B104" s="199">
        <v>3112</v>
      </c>
      <c r="C104" t="s">
        <v>134</v>
      </c>
      <c r="D104" s="1">
        <v>292214.49699999997</v>
      </c>
      <c r="E104" s="86">
        <f t="shared" si="20"/>
        <v>37224.776687898084</v>
      </c>
      <c r="F104" s="87">
        <f t="shared" si="14"/>
        <v>0.88074048672613314</v>
      </c>
      <c r="G104" s="188">
        <f t="shared" si="21"/>
        <v>3127.7761730912048</v>
      </c>
      <c r="H104" s="188">
        <f t="shared" si="15"/>
        <v>24553.042958765956</v>
      </c>
      <c r="I104" s="188">
        <f t="shared" si="16"/>
        <v>286.24490386506619</v>
      </c>
      <c r="J104" s="88">
        <f t="shared" si="17"/>
        <v>2247.0224953407696</v>
      </c>
      <c r="K104" s="188">
        <f t="shared" si="22"/>
        <v>-91.893340481926145</v>
      </c>
      <c r="L104" s="88">
        <f t="shared" si="18"/>
        <v>-721.36272278312026</v>
      </c>
      <c r="M104" s="89">
        <f t="shared" si="23"/>
        <v>23831.680235982836</v>
      </c>
      <c r="N104" s="89">
        <f t="shared" si="24"/>
        <v>316046.17723598279</v>
      </c>
      <c r="O104" s="89">
        <f t="shared" si="25"/>
        <v>40260.659520507361</v>
      </c>
      <c r="P104" s="90">
        <f t="shared" si="19"/>
        <v>0.95256965970019503</v>
      </c>
      <c r="Q104" s="225">
        <v>-9.4209165973152267</v>
      </c>
      <c r="R104" s="90">
        <f t="shared" si="26"/>
        <v>0.10939824900007142</v>
      </c>
      <c r="S104" s="90">
        <f t="shared" si="26"/>
        <v>0.11406196138440293</v>
      </c>
      <c r="T104" s="92">
        <v>7850</v>
      </c>
      <c r="U104" s="1">
        <v>263399.09700000001</v>
      </c>
      <c r="V104" s="1">
        <v>33413.560446530508</v>
      </c>
      <c r="W104" s="195"/>
      <c r="X104" s="89">
        <v>0</v>
      </c>
      <c r="Y104" s="89">
        <f t="shared" si="27"/>
        <v>0</v>
      </c>
      <c r="Z104" s="1"/>
      <c r="AA104" s="1"/>
    </row>
    <row r="105" spans="2:27">
      <c r="B105" s="199">
        <v>3114</v>
      </c>
      <c r="C105" t="s">
        <v>135</v>
      </c>
      <c r="D105" s="1">
        <v>211665.46799999999</v>
      </c>
      <c r="E105" s="86">
        <f t="shared" si="20"/>
        <v>34350.12463485881</v>
      </c>
      <c r="F105" s="87">
        <f t="shared" si="14"/>
        <v>0.81272604382995339</v>
      </c>
      <c r="G105" s="188">
        <f t="shared" si="21"/>
        <v>4910.0604459755541</v>
      </c>
      <c r="H105" s="188">
        <f t="shared" si="15"/>
        <v>30255.792468101365</v>
      </c>
      <c r="I105" s="188">
        <f t="shared" si="16"/>
        <v>1292.3731224288119</v>
      </c>
      <c r="J105" s="88">
        <f t="shared" si="17"/>
        <v>7963.6031804063396</v>
      </c>
      <c r="K105" s="188">
        <f t="shared" si="22"/>
        <v>914.2348780818196</v>
      </c>
      <c r="L105" s="88">
        <f t="shared" si="18"/>
        <v>5633.515318740172</v>
      </c>
      <c r="M105" s="89">
        <f t="shared" si="23"/>
        <v>35889.307786841535</v>
      </c>
      <c r="N105" s="89">
        <f t="shared" si="24"/>
        <v>247554.77578684152</v>
      </c>
      <c r="O105" s="89">
        <f t="shared" si="25"/>
        <v>40174.41995891618</v>
      </c>
      <c r="P105" s="90">
        <f t="shared" si="19"/>
        <v>0.9505292264133095</v>
      </c>
      <c r="Q105" s="225">
        <v>2091.0050140493549</v>
      </c>
      <c r="R105" s="90">
        <f t="shared" si="26"/>
        <v>0.13646861493139439</v>
      </c>
      <c r="S105" s="90">
        <f t="shared" si="26"/>
        <v>0.13333327470844181</v>
      </c>
      <c r="T105" s="92">
        <v>6162</v>
      </c>
      <c r="U105" s="1">
        <v>186248.40599999999</v>
      </c>
      <c r="V105" s="1">
        <v>30308.935069161918</v>
      </c>
      <c r="W105" s="195"/>
      <c r="X105" s="89">
        <v>0</v>
      </c>
      <c r="Y105" s="89">
        <f t="shared" si="27"/>
        <v>0</v>
      </c>
      <c r="Z105" s="1"/>
      <c r="AA105" s="1"/>
    </row>
    <row r="106" spans="2:27">
      <c r="B106" s="199">
        <v>3116</v>
      </c>
      <c r="C106" t="s">
        <v>136</v>
      </c>
      <c r="D106" s="1">
        <v>150929.21100000001</v>
      </c>
      <c r="E106" s="86">
        <f t="shared" si="20"/>
        <v>38151.97446916077</v>
      </c>
      <c r="F106" s="87">
        <f t="shared" si="14"/>
        <v>0.9026780427793889</v>
      </c>
      <c r="G106" s="188">
        <f t="shared" si="21"/>
        <v>2552.913548708339</v>
      </c>
      <c r="H106" s="188">
        <f t="shared" si="15"/>
        <v>10099.32599869019</v>
      </c>
      <c r="I106" s="188">
        <f t="shared" si="16"/>
        <v>0</v>
      </c>
      <c r="J106" s="88">
        <f t="shared" si="17"/>
        <v>0</v>
      </c>
      <c r="K106" s="188">
        <f t="shared" si="22"/>
        <v>-378.13824434699234</v>
      </c>
      <c r="L106" s="88">
        <f t="shared" si="18"/>
        <v>-1495.9148946367018</v>
      </c>
      <c r="M106" s="89">
        <f t="shared" si="23"/>
        <v>8603.4111040534881</v>
      </c>
      <c r="N106" s="89">
        <f t="shared" si="24"/>
        <v>159532.6221040535</v>
      </c>
      <c r="O106" s="89">
        <f t="shared" si="25"/>
        <v>40326.749773522119</v>
      </c>
      <c r="P106" s="90">
        <f t="shared" si="19"/>
        <v>0.95413335911728236</v>
      </c>
      <c r="Q106" s="225">
        <v>-2139.1046085537528</v>
      </c>
      <c r="R106" s="90">
        <f t="shared" si="26"/>
        <v>0.29013903109394079</v>
      </c>
      <c r="S106" s="90">
        <f t="shared" si="26"/>
        <v>0.27807251336126232</v>
      </c>
      <c r="T106" s="92">
        <v>3956</v>
      </c>
      <c r="U106" s="1">
        <v>116986.78</v>
      </c>
      <c r="V106" s="1">
        <v>29851.181423832611</v>
      </c>
      <c r="W106" s="195"/>
      <c r="X106" s="89">
        <v>0</v>
      </c>
      <c r="Y106" s="89">
        <f t="shared" si="27"/>
        <v>0</v>
      </c>
      <c r="Z106" s="1"/>
      <c r="AA106" s="1"/>
    </row>
    <row r="107" spans="2:27">
      <c r="B107" s="199">
        <v>3118</v>
      </c>
      <c r="C107" t="s">
        <v>137</v>
      </c>
      <c r="D107" s="1">
        <v>1648942.115</v>
      </c>
      <c r="E107" s="86">
        <f t="shared" si="20"/>
        <v>34751.883390587784</v>
      </c>
      <c r="F107" s="87">
        <f t="shared" si="14"/>
        <v>0.82223168049324225</v>
      </c>
      <c r="G107" s="188">
        <f t="shared" si="21"/>
        <v>4660.9700174235904</v>
      </c>
      <c r="H107" s="188">
        <f t="shared" si="15"/>
        <v>221158.36635673195</v>
      </c>
      <c r="I107" s="188">
        <f t="shared" si="16"/>
        <v>1151.7575579236711</v>
      </c>
      <c r="J107" s="88">
        <f t="shared" si="17"/>
        <v>54649.744365920269</v>
      </c>
      <c r="K107" s="188">
        <f t="shared" si="22"/>
        <v>773.61931357667879</v>
      </c>
      <c r="L107" s="88">
        <f t="shared" si="18"/>
        <v>36707.462809899829</v>
      </c>
      <c r="M107" s="89">
        <f t="shared" si="23"/>
        <v>257865.82916663177</v>
      </c>
      <c r="N107" s="89">
        <f t="shared" si="24"/>
        <v>1906807.9441666317</v>
      </c>
      <c r="O107" s="89">
        <f t="shared" si="25"/>
        <v>40186.472721588056</v>
      </c>
      <c r="P107" s="90">
        <f t="shared" si="19"/>
        <v>0.95081439551320834</v>
      </c>
      <c r="Q107" s="225">
        <v>4640.0503959995694</v>
      </c>
      <c r="R107" s="90">
        <f t="shared" si="26"/>
        <v>0.13888570642386114</v>
      </c>
      <c r="S107" s="90">
        <f t="shared" si="26"/>
        <v>0.12825268216737987</v>
      </c>
      <c r="T107" s="92">
        <v>47449</v>
      </c>
      <c r="U107" s="1">
        <v>1447855.659</v>
      </c>
      <c r="V107" s="1">
        <v>30801.507445857977</v>
      </c>
      <c r="W107" s="195"/>
      <c r="X107" s="89">
        <v>0</v>
      </c>
      <c r="Y107" s="89">
        <f t="shared" si="27"/>
        <v>0</v>
      </c>
      <c r="Z107" s="1"/>
      <c r="AA107" s="1"/>
    </row>
    <row r="108" spans="2:27">
      <c r="B108" s="199">
        <v>3120</v>
      </c>
      <c r="C108" t="s">
        <v>138</v>
      </c>
      <c r="D108" s="1">
        <v>288674.78200000001</v>
      </c>
      <c r="E108" s="86">
        <f t="shared" si="20"/>
        <v>33854.202181306442</v>
      </c>
      <c r="F108" s="87">
        <f t="shared" si="14"/>
        <v>0.80099248833324233</v>
      </c>
      <c r="G108" s="188">
        <f t="shared" si="21"/>
        <v>5217.5323671780225</v>
      </c>
      <c r="H108" s="188">
        <f t="shared" si="15"/>
        <v>44489.898494926994</v>
      </c>
      <c r="I108" s="188">
        <f t="shared" si="16"/>
        <v>1465.9459811721408</v>
      </c>
      <c r="J108" s="88">
        <f t="shared" si="17"/>
        <v>12500.121381454845</v>
      </c>
      <c r="K108" s="188">
        <f t="shared" si="22"/>
        <v>1087.8077368251484</v>
      </c>
      <c r="L108" s="88">
        <f t="shared" si="18"/>
        <v>9275.7365719080408</v>
      </c>
      <c r="M108" s="89">
        <f t="shared" si="23"/>
        <v>53765.635066835035</v>
      </c>
      <c r="N108" s="89">
        <f t="shared" si="24"/>
        <v>342440.41706683504</v>
      </c>
      <c r="O108" s="89">
        <f t="shared" si="25"/>
        <v>40159.54228530961</v>
      </c>
      <c r="P108" s="90">
        <f t="shared" si="19"/>
        <v>0.95017721974840819</v>
      </c>
      <c r="Q108" s="225">
        <v>-1157.4284980593147</v>
      </c>
      <c r="R108" s="90">
        <f t="shared" si="26"/>
        <v>8.7993239756861533E-2</v>
      </c>
      <c r="S108" s="90">
        <f t="shared" si="26"/>
        <v>7.4340691773516362E-2</v>
      </c>
      <c r="T108" s="92">
        <v>8527</v>
      </c>
      <c r="U108" s="1">
        <v>265327.73499999999</v>
      </c>
      <c r="V108" s="1">
        <v>31511.607482185274</v>
      </c>
      <c r="W108" s="195"/>
      <c r="X108" s="89">
        <v>0</v>
      </c>
      <c r="Y108" s="89">
        <f t="shared" si="27"/>
        <v>0</v>
      </c>
      <c r="Z108" s="1"/>
      <c r="AA108" s="1"/>
    </row>
    <row r="109" spans="2:27">
      <c r="B109" s="199">
        <v>3122</v>
      </c>
      <c r="C109" t="s">
        <v>139</v>
      </c>
      <c r="D109" s="1">
        <v>128505.751</v>
      </c>
      <c r="E109" s="86">
        <f t="shared" si="20"/>
        <v>35158.892202462383</v>
      </c>
      <c r="F109" s="87">
        <f t="shared" si="14"/>
        <v>0.83186153380513062</v>
      </c>
      <c r="G109" s="188">
        <f t="shared" si="21"/>
        <v>4408.624554061339</v>
      </c>
      <c r="H109" s="188">
        <f t="shared" si="15"/>
        <v>16113.522745094195</v>
      </c>
      <c r="I109" s="188">
        <f t="shared" si="16"/>
        <v>1009.3044737675616</v>
      </c>
      <c r="J109" s="88">
        <f t="shared" si="17"/>
        <v>3689.0078516204376</v>
      </c>
      <c r="K109" s="188">
        <f t="shared" si="22"/>
        <v>631.16622942056927</v>
      </c>
      <c r="L109" s="88">
        <f t="shared" si="18"/>
        <v>2306.9125685321806</v>
      </c>
      <c r="M109" s="89">
        <f t="shared" si="23"/>
        <v>18420.435313626374</v>
      </c>
      <c r="N109" s="89">
        <f t="shared" si="24"/>
        <v>146926.18631362639</v>
      </c>
      <c r="O109" s="89">
        <f t="shared" si="25"/>
        <v>40198.682985944295</v>
      </c>
      <c r="P109" s="90">
        <f t="shared" si="19"/>
        <v>0.95110329111256509</v>
      </c>
      <c r="Q109" s="225">
        <v>753.20306219573831</v>
      </c>
      <c r="R109" s="90">
        <f t="shared" si="26"/>
        <v>0.15397578501414436</v>
      </c>
      <c r="S109" s="90">
        <f t="shared" si="26"/>
        <v>0.15492296076107806</v>
      </c>
      <c r="T109" s="92">
        <v>3655</v>
      </c>
      <c r="U109" s="1">
        <v>111359.14</v>
      </c>
      <c r="V109" s="1">
        <v>30442.629852378348</v>
      </c>
      <c r="W109" s="195"/>
      <c r="X109" s="89">
        <v>0</v>
      </c>
      <c r="Y109" s="89">
        <f t="shared" si="27"/>
        <v>0</v>
      </c>
      <c r="Z109" s="1"/>
      <c r="AA109" s="1"/>
    </row>
    <row r="110" spans="2:27">
      <c r="B110" s="199">
        <v>3124</v>
      </c>
      <c r="C110" t="s">
        <v>140</v>
      </c>
      <c r="D110" s="1">
        <v>48294.205999999998</v>
      </c>
      <c r="E110" s="86">
        <f t="shared" si="20"/>
        <v>35879.796433878153</v>
      </c>
      <c r="F110" s="87">
        <f t="shared" si="14"/>
        <v>0.84891817188743435</v>
      </c>
      <c r="G110" s="188">
        <f t="shared" si="21"/>
        <v>3961.6639305835615</v>
      </c>
      <c r="H110" s="188">
        <f t="shared" si="15"/>
        <v>5332.3996505654732</v>
      </c>
      <c r="I110" s="188">
        <f t="shared" si="16"/>
        <v>756.98799277204193</v>
      </c>
      <c r="J110" s="88">
        <f t="shared" si="17"/>
        <v>1018.9058382711684</v>
      </c>
      <c r="K110" s="188">
        <f t="shared" si="22"/>
        <v>378.8497484250496</v>
      </c>
      <c r="L110" s="88">
        <f t="shared" si="18"/>
        <v>509.93176138011677</v>
      </c>
      <c r="M110" s="89">
        <f t="shared" si="23"/>
        <v>5842.3314119455899</v>
      </c>
      <c r="N110" s="89">
        <f t="shared" si="24"/>
        <v>54136.537411945588</v>
      </c>
      <c r="O110" s="89">
        <f t="shared" si="25"/>
        <v>40220.310112886764</v>
      </c>
      <c r="P110" s="90">
        <f t="shared" si="19"/>
        <v>0.95161499025503404</v>
      </c>
      <c r="Q110" s="225">
        <v>78.548167979627578</v>
      </c>
      <c r="R110" s="90">
        <f t="shared" si="26"/>
        <v>0.16020937492935497</v>
      </c>
      <c r="S110" s="90">
        <f t="shared" si="26"/>
        <v>0.16107134326139741</v>
      </c>
      <c r="T110" s="92">
        <v>1346</v>
      </c>
      <c r="U110" s="1">
        <v>41625.423000000003</v>
      </c>
      <c r="V110" s="1">
        <v>30902.318485523389</v>
      </c>
      <c r="W110" s="195"/>
      <c r="X110" s="89">
        <v>0</v>
      </c>
      <c r="Y110" s="89">
        <f t="shared" si="27"/>
        <v>0</v>
      </c>
      <c r="Z110" s="1"/>
      <c r="AA110" s="1"/>
    </row>
    <row r="111" spans="2:27">
      <c r="B111" s="199">
        <v>3201</v>
      </c>
      <c r="C111" t="s">
        <v>141</v>
      </c>
      <c r="D111" s="1">
        <v>8666259.9849999994</v>
      </c>
      <c r="E111" s="86">
        <f t="shared" si="20"/>
        <v>65475.90614092083</v>
      </c>
      <c r="F111" s="87">
        <f t="shared" si="14"/>
        <v>1.5491639325841027</v>
      </c>
      <c r="G111" s="188">
        <f t="shared" si="21"/>
        <v>-14387.924087782898</v>
      </c>
      <c r="H111" s="188">
        <f t="shared" si="15"/>
        <v>-1904356.8564107688</v>
      </c>
      <c r="I111" s="188">
        <f t="shared" si="16"/>
        <v>0</v>
      </c>
      <c r="J111" s="88">
        <f t="shared" si="17"/>
        <v>0</v>
      </c>
      <c r="K111" s="188">
        <f t="shared" si="22"/>
        <v>-378.13824434699234</v>
      </c>
      <c r="L111" s="88">
        <f t="shared" si="18"/>
        <v>-50049.621745279219</v>
      </c>
      <c r="M111" s="89">
        <f t="shared" si="23"/>
        <v>-1954406.4781560481</v>
      </c>
      <c r="N111" s="89">
        <f t="shared" si="24"/>
        <v>6711853.5068439515</v>
      </c>
      <c r="O111" s="89">
        <f t="shared" si="25"/>
        <v>50709.843808790945</v>
      </c>
      <c r="P111" s="90">
        <f t="shared" si="19"/>
        <v>1.1997979972430739</v>
      </c>
      <c r="Q111" s="225">
        <v>-87563.819752167445</v>
      </c>
      <c r="R111" s="90">
        <f t="shared" si="26"/>
        <v>4.6478336287010605E-2</v>
      </c>
      <c r="S111" s="90">
        <f t="shared" si="26"/>
        <v>3.511680642674949E-2</v>
      </c>
      <c r="T111" s="92">
        <v>132358</v>
      </c>
      <c r="U111" s="1">
        <v>8281356.3210000005</v>
      </c>
      <c r="V111" s="1">
        <v>63254.6063733091</v>
      </c>
      <c r="W111" s="195"/>
      <c r="X111" s="89">
        <v>0</v>
      </c>
      <c r="Y111" s="89">
        <f t="shared" si="27"/>
        <v>0</v>
      </c>
      <c r="Z111" s="1"/>
      <c r="AA111" s="1"/>
    </row>
    <row r="112" spans="2:27">
      <c r="B112" s="199">
        <v>3203</v>
      </c>
      <c r="C112" t="s">
        <v>142</v>
      </c>
      <c r="D112" s="1">
        <v>5105273.9230000004</v>
      </c>
      <c r="E112" s="86">
        <f t="shared" si="20"/>
        <v>50802.789505632289</v>
      </c>
      <c r="F112" s="87">
        <f t="shared" si="14"/>
        <v>1.2019970980989751</v>
      </c>
      <c r="G112" s="188">
        <f t="shared" si="21"/>
        <v>-5290.5917739040024</v>
      </c>
      <c r="H112" s="188">
        <f t="shared" si="15"/>
        <v>-531662.14854316099</v>
      </c>
      <c r="I112" s="188">
        <f t="shared" si="16"/>
        <v>0</v>
      </c>
      <c r="J112" s="88">
        <f t="shared" si="17"/>
        <v>0</v>
      </c>
      <c r="K112" s="188">
        <f t="shared" si="22"/>
        <v>-378.13824434699234</v>
      </c>
      <c r="L112" s="88">
        <f t="shared" si="18"/>
        <v>-37999.868450917951</v>
      </c>
      <c r="M112" s="89">
        <f t="shared" si="23"/>
        <v>-569662.01699407899</v>
      </c>
      <c r="N112" s="89">
        <f t="shared" si="24"/>
        <v>4535611.9060059218</v>
      </c>
      <c r="O112" s="89">
        <f t="shared" si="25"/>
        <v>45134.059487381302</v>
      </c>
      <c r="P112" s="90">
        <f t="shared" si="19"/>
        <v>1.0678746001387254</v>
      </c>
      <c r="Q112" s="225">
        <v>-27397.729102795245</v>
      </c>
      <c r="R112" s="90">
        <f t="shared" si="26"/>
        <v>2.5792300684102709E-2</v>
      </c>
      <c r="S112" s="90">
        <f t="shared" si="26"/>
        <v>8.6739859103171987E-3</v>
      </c>
      <c r="T112" s="92">
        <v>100492</v>
      </c>
      <c r="U112" s="1">
        <v>4976908.0149999997</v>
      </c>
      <c r="V112" s="1">
        <v>50365.916257653189</v>
      </c>
      <c r="W112" s="195"/>
      <c r="X112" s="89">
        <v>0</v>
      </c>
      <c r="Y112" s="89">
        <f t="shared" si="27"/>
        <v>0</v>
      </c>
      <c r="Z112" s="1"/>
      <c r="AA112" s="1"/>
    </row>
    <row r="113" spans="2:27">
      <c r="B113" s="199">
        <v>3205</v>
      </c>
      <c r="C113" t="s">
        <v>143</v>
      </c>
      <c r="D113" s="1">
        <v>3867872.8650000002</v>
      </c>
      <c r="E113" s="86">
        <f t="shared" si="20"/>
        <v>40390.477068148124</v>
      </c>
      <c r="F113" s="87">
        <f t="shared" si="14"/>
        <v>0.95564115079477663</v>
      </c>
      <c r="G113" s="188">
        <f t="shared" si="21"/>
        <v>1165.0419373361797</v>
      </c>
      <c r="H113" s="188">
        <f t="shared" si="15"/>
        <v>111566.74600318723</v>
      </c>
      <c r="I113" s="188">
        <f t="shared" si="16"/>
        <v>0</v>
      </c>
      <c r="J113" s="88">
        <f t="shared" si="17"/>
        <v>0</v>
      </c>
      <c r="K113" s="188">
        <f t="shared" si="22"/>
        <v>-378.13824434699234</v>
      </c>
      <c r="L113" s="88">
        <f t="shared" si="18"/>
        <v>-36211.274555156677</v>
      </c>
      <c r="M113" s="89">
        <f t="shared" si="23"/>
        <v>75355.471448030556</v>
      </c>
      <c r="N113" s="89">
        <f t="shared" si="24"/>
        <v>3943228.3364480305</v>
      </c>
      <c r="O113" s="89">
        <f t="shared" si="25"/>
        <v>41177.380761137305</v>
      </c>
      <c r="P113" s="90">
        <f t="shared" si="19"/>
        <v>0.97425934016312954</v>
      </c>
      <c r="Q113" s="225">
        <v>11716.594538590238</v>
      </c>
      <c r="R113" s="90">
        <f t="shared" si="26"/>
        <v>0.12754540087620775</v>
      </c>
      <c r="S113" s="90">
        <f t="shared" si="26"/>
        <v>0.1091654759501644</v>
      </c>
      <c r="T113" s="92">
        <v>95762</v>
      </c>
      <c r="U113" s="1">
        <v>3430347.7820000001</v>
      </c>
      <c r="V113" s="1">
        <v>36415.194976698767</v>
      </c>
      <c r="W113" s="195"/>
      <c r="X113" s="89">
        <v>0</v>
      </c>
      <c r="Y113" s="89">
        <f t="shared" si="27"/>
        <v>0</v>
      </c>
      <c r="Z113" s="1"/>
      <c r="AA113" s="1"/>
    </row>
    <row r="114" spans="2:27">
      <c r="B114" s="199">
        <v>3207</v>
      </c>
      <c r="C114" t="s">
        <v>144</v>
      </c>
      <c r="D114" s="1">
        <v>2909752.3110000002</v>
      </c>
      <c r="E114" s="86">
        <f t="shared" si="20"/>
        <v>44995.24202078308</v>
      </c>
      <c r="F114" s="87">
        <f t="shared" si="14"/>
        <v>1.0645901704127141</v>
      </c>
      <c r="G114" s="188">
        <f t="shared" si="21"/>
        <v>-1689.912333297493</v>
      </c>
      <c r="H114" s="188">
        <f t="shared" si="15"/>
        <v>-109283.25076968227</v>
      </c>
      <c r="I114" s="188">
        <f t="shared" si="16"/>
        <v>0</v>
      </c>
      <c r="J114" s="88">
        <f t="shared" si="17"/>
        <v>0</v>
      </c>
      <c r="K114" s="188">
        <f t="shared" si="22"/>
        <v>-378.13824434699234</v>
      </c>
      <c r="L114" s="88">
        <f t="shared" si="18"/>
        <v>-24453.443985431299</v>
      </c>
      <c r="M114" s="89">
        <f t="shared" si="23"/>
        <v>-133736.69475511357</v>
      </c>
      <c r="N114" s="89">
        <f t="shared" si="24"/>
        <v>2776015.6162448865</v>
      </c>
      <c r="O114" s="89">
        <f t="shared" si="25"/>
        <v>42927.191443138596</v>
      </c>
      <c r="P114" s="90">
        <f t="shared" si="19"/>
        <v>1.0156599676179461</v>
      </c>
      <c r="Q114" s="225">
        <v>-1572.209684846428</v>
      </c>
      <c r="R114" s="93">
        <f t="shared" si="26"/>
        <v>0.1120999421040791</v>
      </c>
      <c r="S114" s="94">
        <f t="shared" si="26"/>
        <v>9.3045591639377589E-2</v>
      </c>
      <c r="T114" s="92">
        <v>64668</v>
      </c>
      <c r="U114" s="1">
        <v>2616448.577</v>
      </c>
      <c r="V114" s="1">
        <v>41165.018517935809</v>
      </c>
      <c r="W114" s="195"/>
      <c r="X114" s="89">
        <v>0</v>
      </c>
      <c r="Y114" s="89">
        <f t="shared" si="27"/>
        <v>0</v>
      </c>
      <c r="Z114" s="1"/>
      <c r="AA114" s="1"/>
    </row>
    <row r="115" spans="2:27">
      <c r="B115" s="199">
        <v>3209</v>
      </c>
      <c r="C115" t="s">
        <v>145</v>
      </c>
      <c r="D115" s="1">
        <v>1644802.929</v>
      </c>
      <c r="E115" s="86">
        <f t="shared" si="20"/>
        <v>36497.646318732528</v>
      </c>
      <c r="F115" s="87">
        <f t="shared" si="14"/>
        <v>0.86353653784494555</v>
      </c>
      <c r="G115" s="188">
        <f t="shared" si="21"/>
        <v>3578.5970019738493</v>
      </c>
      <c r="H115" s="188">
        <f t="shared" si="15"/>
        <v>161273.0524909535</v>
      </c>
      <c r="I115" s="188">
        <f t="shared" si="16"/>
        <v>540.74053307301074</v>
      </c>
      <c r="J115" s="88">
        <f t="shared" si="17"/>
        <v>24369.012863468299</v>
      </c>
      <c r="K115" s="188">
        <f t="shared" si="22"/>
        <v>162.6022887260184</v>
      </c>
      <c r="L115" s="88">
        <f t="shared" si="18"/>
        <v>7327.8347437267448</v>
      </c>
      <c r="M115" s="89">
        <f t="shared" si="23"/>
        <v>168600.88723468024</v>
      </c>
      <c r="N115" s="89">
        <f t="shared" si="24"/>
        <v>1813403.8162346804</v>
      </c>
      <c r="O115" s="89">
        <f t="shared" si="25"/>
        <v>40238.845609432399</v>
      </c>
      <c r="P115" s="90">
        <f t="shared" si="19"/>
        <v>0.95205354123375951</v>
      </c>
      <c r="Q115" s="225">
        <v>9198.2705201408826</v>
      </c>
      <c r="R115" s="93">
        <f t="shared" si="26"/>
        <v>0.14479495134799608</v>
      </c>
      <c r="S115" s="94">
        <f t="shared" si="26"/>
        <v>0.11299085781656022</v>
      </c>
      <c r="T115" s="92">
        <v>45066</v>
      </c>
      <c r="U115" s="1">
        <v>1436766.4069999999</v>
      </c>
      <c r="V115" s="1">
        <v>32792.404414114208</v>
      </c>
      <c r="W115" s="195"/>
      <c r="X115" s="89">
        <v>0</v>
      </c>
      <c r="Y115" s="89">
        <f t="shared" si="27"/>
        <v>0</v>
      </c>
      <c r="Z115" s="1"/>
      <c r="AA115" s="1"/>
    </row>
    <row r="116" spans="2:27">
      <c r="B116" s="199">
        <v>3212</v>
      </c>
      <c r="C116" t="s">
        <v>146</v>
      </c>
      <c r="D116" s="1">
        <v>861359.57799999998</v>
      </c>
      <c r="E116" s="86">
        <f t="shared" si="20"/>
        <v>41615.594646825775</v>
      </c>
      <c r="F116" s="87">
        <f t="shared" si="14"/>
        <v>0.98462750742460936</v>
      </c>
      <c r="G116" s="188">
        <f t="shared" si="21"/>
        <v>405.46903855603597</v>
      </c>
      <c r="H116" s="188">
        <f t="shared" si="15"/>
        <v>8392.3981600328334</v>
      </c>
      <c r="I116" s="188">
        <f t="shared" si="16"/>
        <v>0</v>
      </c>
      <c r="J116" s="88">
        <f t="shared" si="17"/>
        <v>0</v>
      </c>
      <c r="K116" s="188">
        <f t="shared" si="22"/>
        <v>-378.13824434699234</v>
      </c>
      <c r="L116" s="88">
        <f t="shared" si="18"/>
        <v>-7826.7053814940473</v>
      </c>
      <c r="M116" s="89">
        <f t="shared" si="23"/>
        <v>565.69277853878611</v>
      </c>
      <c r="N116" s="89">
        <f t="shared" si="24"/>
        <v>861925.27077853878</v>
      </c>
      <c r="O116" s="89">
        <f t="shared" si="25"/>
        <v>41642.925441034829</v>
      </c>
      <c r="P116" s="90">
        <f t="shared" si="19"/>
        <v>0.98527415568246635</v>
      </c>
      <c r="Q116" s="225">
        <v>-52.482107689453187</v>
      </c>
      <c r="R116" s="93">
        <f t="shared" si="26"/>
        <v>8.8196858576922693E-2</v>
      </c>
      <c r="S116" s="93">
        <f t="shared" si="26"/>
        <v>7.8891087779351998E-2</v>
      </c>
      <c r="T116" s="92">
        <v>20698</v>
      </c>
      <c r="U116" s="1">
        <v>791547.56900000002</v>
      </c>
      <c r="V116" s="1">
        <v>38572.563179182303</v>
      </c>
      <c r="W116" s="195"/>
      <c r="X116" s="89">
        <v>0</v>
      </c>
      <c r="Y116" s="89">
        <f t="shared" si="27"/>
        <v>0</v>
      </c>
      <c r="Z116" s="1"/>
      <c r="AA116" s="1"/>
    </row>
    <row r="117" spans="2:27">
      <c r="B117" s="199">
        <v>3214</v>
      </c>
      <c r="C117" t="s">
        <v>147</v>
      </c>
      <c r="D117" s="1">
        <v>779019.23</v>
      </c>
      <c r="E117" s="86">
        <f t="shared" si="20"/>
        <v>47684.350247903531</v>
      </c>
      <c r="F117" s="87">
        <f t="shared" si="14"/>
        <v>1.1282146350715792</v>
      </c>
      <c r="G117" s="188">
        <f t="shared" si="21"/>
        <v>-3357.1594341121722</v>
      </c>
      <c r="H117" s="188">
        <f t="shared" si="15"/>
        <v>-54845.91367509056</v>
      </c>
      <c r="I117" s="188">
        <f t="shared" si="16"/>
        <v>0</v>
      </c>
      <c r="J117" s="88">
        <f t="shared" si="17"/>
        <v>0</v>
      </c>
      <c r="K117" s="188">
        <f t="shared" si="22"/>
        <v>-378.13824434699234</v>
      </c>
      <c r="L117" s="88">
        <f t="shared" si="18"/>
        <v>-6177.6444978968138</v>
      </c>
      <c r="M117" s="89">
        <f t="shared" si="23"/>
        <v>-61023.558172987374</v>
      </c>
      <c r="N117" s="89">
        <f t="shared" si="24"/>
        <v>717995.67182701256</v>
      </c>
      <c r="O117" s="89">
        <f t="shared" si="25"/>
        <v>43949.052569444364</v>
      </c>
      <c r="P117" s="90">
        <f t="shared" si="19"/>
        <v>1.0398372641883147</v>
      </c>
      <c r="Q117" s="225">
        <v>-3601.4005562085367</v>
      </c>
      <c r="R117" s="93">
        <f t="shared" si="26"/>
        <v>5.2222597136492695E-2</v>
      </c>
      <c r="S117" s="93">
        <f t="shared" si="26"/>
        <v>4.6232715179358952E-2</v>
      </c>
      <c r="T117" s="92">
        <v>16337</v>
      </c>
      <c r="U117" s="1">
        <v>740355.92099999997</v>
      </c>
      <c r="V117" s="1">
        <v>45577.192871213985</v>
      </c>
      <c r="W117" s="195"/>
      <c r="X117" s="89">
        <v>0</v>
      </c>
      <c r="Y117" s="89">
        <f t="shared" si="27"/>
        <v>0</v>
      </c>
      <c r="Z117" s="1"/>
      <c r="AA117" s="1"/>
    </row>
    <row r="118" spans="2:27">
      <c r="B118" s="199">
        <v>3216</v>
      </c>
      <c r="C118" t="s">
        <v>148</v>
      </c>
      <c r="D118" s="1">
        <v>783681.228</v>
      </c>
      <c r="E118" s="86">
        <f t="shared" si="20"/>
        <v>39470.220498614959</v>
      </c>
      <c r="F118" s="87">
        <f t="shared" si="14"/>
        <v>0.93386782423437686</v>
      </c>
      <c r="G118" s="188">
        <f t="shared" si="21"/>
        <v>1735.6010104467421</v>
      </c>
      <c r="H118" s="188">
        <f t="shared" si="15"/>
        <v>34460.358062420062</v>
      </c>
      <c r="I118" s="188">
        <f t="shared" si="16"/>
        <v>0</v>
      </c>
      <c r="J118" s="88">
        <f t="shared" si="17"/>
        <v>0</v>
      </c>
      <c r="K118" s="188">
        <f t="shared" si="22"/>
        <v>-378.13824434699234</v>
      </c>
      <c r="L118" s="88">
        <f t="shared" si="18"/>
        <v>-7507.9348415095328</v>
      </c>
      <c r="M118" s="89">
        <f t="shared" si="23"/>
        <v>26952.423220910528</v>
      </c>
      <c r="N118" s="89">
        <f t="shared" si="24"/>
        <v>810633.65122091048</v>
      </c>
      <c r="O118" s="89">
        <f t="shared" si="25"/>
        <v>40827.683264714709</v>
      </c>
      <c r="P118" s="90">
        <f t="shared" si="19"/>
        <v>0.96598547607017771</v>
      </c>
      <c r="Q118" s="225">
        <v>1927.2274269718837</v>
      </c>
      <c r="R118" s="93">
        <f t="shared" si="26"/>
        <v>0.12445376613803963</v>
      </c>
      <c r="S118" s="93">
        <f t="shared" si="26"/>
        <v>0.10395251892867323</v>
      </c>
      <c r="T118" s="92">
        <v>19855</v>
      </c>
      <c r="U118" s="1">
        <v>696943.93099999998</v>
      </c>
      <c r="V118" s="1">
        <v>35753.549017596059</v>
      </c>
      <c r="W118" s="195"/>
      <c r="X118" s="89">
        <v>0</v>
      </c>
      <c r="Y118" s="89">
        <f t="shared" si="27"/>
        <v>0</v>
      </c>
      <c r="Z118" s="1"/>
      <c r="AA118" s="1"/>
    </row>
    <row r="119" spans="2:27">
      <c r="B119" s="199">
        <v>3218</v>
      </c>
      <c r="C119" t="s">
        <v>149</v>
      </c>
      <c r="D119" s="1">
        <v>853764.46900000004</v>
      </c>
      <c r="E119" s="86">
        <f t="shared" si="20"/>
        <v>38210.010248836377</v>
      </c>
      <c r="F119" s="87">
        <f t="shared" si="14"/>
        <v>0.90405117286604009</v>
      </c>
      <c r="G119" s="188">
        <f t="shared" si="21"/>
        <v>2516.9313653094628</v>
      </c>
      <c r="H119" s="188">
        <f t="shared" si="15"/>
        <v>56238.314426474637</v>
      </c>
      <c r="I119" s="188">
        <f t="shared" si="16"/>
        <v>0</v>
      </c>
      <c r="J119" s="88">
        <f t="shared" si="17"/>
        <v>0</v>
      </c>
      <c r="K119" s="188">
        <f t="shared" si="22"/>
        <v>-378.13824434699234</v>
      </c>
      <c r="L119" s="88">
        <f t="shared" si="18"/>
        <v>-8449.1209316891964</v>
      </c>
      <c r="M119" s="89">
        <f t="shared" si="23"/>
        <v>47789.193494785439</v>
      </c>
      <c r="N119" s="89">
        <f t="shared" si="24"/>
        <v>901553.6624947855</v>
      </c>
      <c r="O119" s="89">
        <f t="shared" si="25"/>
        <v>40348.80336979885</v>
      </c>
      <c r="P119" s="90">
        <f t="shared" si="19"/>
        <v>0.95465514855020983</v>
      </c>
      <c r="Q119" s="225">
        <v>2770.1058876928073</v>
      </c>
      <c r="R119" s="93">
        <f t="shared" si="26"/>
        <v>0.14887925138808378</v>
      </c>
      <c r="S119" s="93">
        <f t="shared" si="26"/>
        <v>0.13144861827760393</v>
      </c>
      <c r="T119" s="92">
        <v>22344</v>
      </c>
      <c r="U119" s="1">
        <v>743128.11199999996</v>
      </c>
      <c r="V119" s="1">
        <v>33770.875346512155</v>
      </c>
      <c r="W119" s="195"/>
      <c r="X119" s="89">
        <v>0</v>
      </c>
      <c r="Y119" s="89">
        <f t="shared" si="27"/>
        <v>0</v>
      </c>
      <c r="Z119" s="1"/>
      <c r="AA119" s="1"/>
    </row>
    <row r="120" spans="2:27">
      <c r="B120" s="199">
        <v>3220</v>
      </c>
      <c r="C120" t="s">
        <v>150</v>
      </c>
      <c r="D120" s="1">
        <v>409573.505</v>
      </c>
      <c r="E120" s="86">
        <f t="shared" si="20"/>
        <v>35463.979998268253</v>
      </c>
      <c r="F120" s="87">
        <f t="shared" si="14"/>
        <v>0.83907992966080325</v>
      </c>
      <c r="G120" s="188">
        <f t="shared" si="21"/>
        <v>4219.4701206617001</v>
      </c>
      <c r="H120" s="188">
        <f t="shared" si="15"/>
        <v>48730.660423521971</v>
      </c>
      <c r="I120" s="188">
        <f t="shared" si="16"/>
        <v>902.52374523550714</v>
      </c>
      <c r="J120" s="88">
        <f t="shared" si="17"/>
        <v>10423.246733724871</v>
      </c>
      <c r="K120" s="188">
        <f t="shared" si="22"/>
        <v>524.3855008885148</v>
      </c>
      <c r="L120" s="88">
        <f t="shared" si="18"/>
        <v>6056.1281497614573</v>
      </c>
      <c r="M120" s="89">
        <f t="shared" si="23"/>
        <v>54786.788573283426</v>
      </c>
      <c r="N120" s="89">
        <f t="shared" si="24"/>
        <v>464360.29357328342</v>
      </c>
      <c r="O120" s="89">
        <f t="shared" si="25"/>
        <v>40207.835619818463</v>
      </c>
      <c r="P120" s="90">
        <f t="shared" si="19"/>
        <v>0.95131984298823502</v>
      </c>
      <c r="Q120" s="225">
        <v>3172.6006606288865</v>
      </c>
      <c r="R120" s="93">
        <f t="shared" si="26"/>
        <v>0.12532010779065983</v>
      </c>
      <c r="S120" s="93">
        <f t="shared" si="26"/>
        <v>0.11879171163324588</v>
      </c>
      <c r="T120" s="92">
        <v>11549</v>
      </c>
      <c r="U120" s="1">
        <v>363961.77600000001</v>
      </c>
      <c r="V120" s="1">
        <v>31698.465075770775</v>
      </c>
      <c r="W120" s="195"/>
      <c r="X120" s="89">
        <v>0</v>
      </c>
      <c r="Y120" s="89">
        <f t="shared" si="27"/>
        <v>0</v>
      </c>
      <c r="Z120" s="1"/>
      <c r="AA120" s="1"/>
    </row>
    <row r="121" spans="2:27">
      <c r="B121" s="199">
        <v>3222</v>
      </c>
      <c r="C121" t="s">
        <v>151</v>
      </c>
      <c r="D121" s="1">
        <v>2040191.5160000001</v>
      </c>
      <c r="E121" s="86">
        <f t="shared" si="20"/>
        <v>40793.22408173875</v>
      </c>
      <c r="F121" s="87">
        <f t="shared" si="14"/>
        <v>0.96517016969934466</v>
      </c>
      <c r="G121" s="188">
        <f t="shared" si="21"/>
        <v>915.33878890999154</v>
      </c>
      <c r="H121" s="188">
        <f t="shared" si="15"/>
        <v>45778.838849755404</v>
      </c>
      <c r="I121" s="188">
        <f t="shared" si="16"/>
        <v>0</v>
      </c>
      <c r="J121" s="88">
        <f t="shared" si="17"/>
        <v>0</v>
      </c>
      <c r="K121" s="188">
        <f t="shared" si="22"/>
        <v>-378.13824434699234</v>
      </c>
      <c r="L121" s="88">
        <f t="shared" si="18"/>
        <v>-18911.828014526131</v>
      </c>
      <c r="M121" s="89">
        <f t="shared" si="23"/>
        <v>26867.010835229274</v>
      </c>
      <c r="N121" s="89">
        <f t="shared" si="24"/>
        <v>2067058.5268352292</v>
      </c>
      <c r="O121" s="89">
        <f t="shared" si="25"/>
        <v>41330.424626301749</v>
      </c>
      <c r="P121" s="90">
        <f t="shared" si="19"/>
        <v>0.97788036734686545</v>
      </c>
      <c r="Q121" s="225">
        <v>5613.4782765099153</v>
      </c>
      <c r="R121" s="93">
        <f t="shared" si="26"/>
        <v>0.14130838667400281</v>
      </c>
      <c r="S121" s="93">
        <f t="shared" si="26"/>
        <v>9.9661458761658758E-2</v>
      </c>
      <c r="T121" s="92">
        <v>50013</v>
      </c>
      <c r="U121" s="1">
        <v>1787590.05</v>
      </c>
      <c r="V121" s="1">
        <v>37096.166057939743</v>
      </c>
      <c r="W121" s="195"/>
      <c r="X121" s="89">
        <v>0</v>
      </c>
      <c r="Y121" s="89">
        <f t="shared" si="27"/>
        <v>0</v>
      </c>
      <c r="Z121" s="1"/>
      <c r="AA121" s="1"/>
    </row>
    <row r="122" spans="2:27">
      <c r="B122" s="199">
        <v>3224</v>
      </c>
      <c r="C122" t="s">
        <v>152</v>
      </c>
      <c r="D122" s="1">
        <v>803598.21200000006</v>
      </c>
      <c r="E122" s="86">
        <f t="shared" si="20"/>
        <v>39182.710614852018</v>
      </c>
      <c r="F122" s="87">
        <f t="shared" si="14"/>
        <v>0.92706532284969378</v>
      </c>
      <c r="G122" s="188">
        <f t="shared" si="21"/>
        <v>1913.8571383797655</v>
      </c>
      <c r="H122" s="188">
        <f t="shared" si="15"/>
        <v>39251.296051030615</v>
      </c>
      <c r="I122" s="188">
        <f t="shared" si="16"/>
        <v>0</v>
      </c>
      <c r="J122" s="88">
        <f t="shared" si="17"/>
        <v>0</v>
      </c>
      <c r="K122" s="188">
        <f t="shared" si="22"/>
        <v>-378.13824434699234</v>
      </c>
      <c r="L122" s="88">
        <f t="shared" si="18"/>
        <v>-7755.2372533124653</v>
      </c>
      <c r="M122" s="89">
        <f t="shared" si="23"/>
        <v>31496.058797718149</v>
      </c>
      <c r="N122" s="89">
        <f t="shared" si="24"/>
        <v>835094.2707977182</v>
      </c>
      <c r="O122" s="89">
        <f t="shared" si="25"/>
        <v>40718.429508884787</v>
      </c>
      <c r="P122" s="90">
        <f t="shared" si="19"/>
        <v>0.96340052554399802</v>
      </c>
      <c r="Q122" s="225">
        <v>3405.1053510423517</v>
      </c>
      <c r="R122" s="93">
        <f t="shared" si="26"/>
        <v>0.10743167298123708</v>
      </c>
      <c r="S122" s="93">
        <f t="shared" si="26"/>
        <v>8.5292759044804031E-2</v>
      </c>
      <c r="T122" s="92">
        <v>20509</v>
      </c>
      <c r="U122" s="1">
        <v>725641.348</v>
      </c>
      <c r="V122" s="1">
        <v>36103.355788845212</v>
      </c>
      <c r="W122" s="195"/>
      <c r="X122" s="89">
        <v>0</v>
      </c>
      <c r="Y122" s="89">
        <f t="shared" si="27"/>
        <v>0</v>
      </c>
      <c r="Z122" s="1"/>
      <c r="AA122" s="1"/>
    </row>
    <row r="123" spans="2:27">
      <c r="B123" s="199">
        <v>3226</v>
      </c>
      <c r="C123" t="s">
        <v>153</v>
      </c>
      <c r="D123" s="1">
        <v>612941.92299999995</v>
      </c>
      <c r="E123" s="86">
        <f t="shared" si="20"/>
        <v>33468.489843835312</v>
      </c>
      <c r="F123" s="87">
        <f t="shared" si="14"/>
        <v>0.79186651090458415</v>
      </c>
      <c r="G123" s="188">
        <f t="shared" si="21"/>
        <v>5456.6740164101229</v>
      </c>
      <c r="H123" s="188">
        <f t="shared" si="15"/>
        <v>99933.527936534985</v>
      </c>
      <c r="I123" s="188">
        <f t="shared" si="16"/>
        <v>1600.9452992870363</v>
      </c>
      <c r="J123" s="88">
        <f t="shared" si="17"/>
        <v>29319.712211142782</v>
      </c>
      <c r="K123" s="188">
        <f t="shared" si="22"/>
        <v>1222.8070549400441</v>
      </c>
      <c r="L123" s="88">
        <f t="shared" si="18"/>
        <v>22394.488404171967</v>
      </c>
      <c r="M123" s="89">
        <f t="shared" si="23"/>
        <v>122328.01634070695</v>
      </c>
      <c r="N123" s="89">
        <f t="shared" si="24"/>
        <v>735269.93934070691</v>
      </c>
      <c r="O123" s="89">
        <f t="shared" si="25"/>
        <v>40147.970915185484</v>
      </c>
      <c r="P123" s="90">
        <f t="shared" si="19"/>
        <v>0.94990344042554864</v>
      </c>
      <c r="Q123" s="225">
        <v>4264.1308115741995</v>
      </c>
      <c r="R123" s="93">
        <f t="shared" si="26"/>
        <v>0.12864080231256947</v>
      </c>
      <c r="S123" s="93">
        <f t="shared" si="26"/>
        <v>0.11286423545704817</v>
      </c>
      <c r="T123" s="92">
        <v>18314</v>
      </c>
      <c r="U123" s="1">
        <v>543079.71299999999</v>
      </c>
      <c r="V123" s="1">
        <v>30074.189445121272</v>
      </c>
      <c r="W123" s="195"/>
      <c r="X123" s="89">
        <v>0</v>
      </c>
      <c r="Y123" s="89">
        <f t="shared" si="27"/>
        <v>0</v>
      </c>
      <c r="Z123" s="1"/>
      <c r="AA123" s="1"/>
    </row>
    <row r="124" spans="2:27">
      <c r="B124" s="202">
        <v>3228</v>
      </c>
      <c r="C124" s="203" t="s">
        <v>154</v>
      </c>
      <c r="D124" s="1">
        <v>873788.505</v>
      </c>
      <c r="E124" s="86">
        <f t="shared" si="20"/>
        <v>35096.136281479696</v>
      </c>
      <c r="F124" s="87">
        <f t="shared" si="14"/>
        <v>0.83037672488727865</v>
      </c>
      <c r="G124" s="188">
        <f t="shared" si="21"/>
        <v>4447.5332250706051</v>
      </c>
      <c r="H124" s="188">
        <f t="shared" si="15"/>
        <v>110730.23470458285</v>
      </c>
      <c r="I124" s="188">
        <f t="shared" si="16"/>
        <v>1031.2690461115019</v>
      </c>
      <c r="J124" s="88">
        <f t="shared" si="17"/>
        <v>25675.505441038062</v>
      </c>
      <c r="K124" s="188">
        <f t="shared" si="22"/>
        <v>653.13080176450956</v>
      </c>
      <c r="L124" s="88">
        <f t="shared" si="18"/>
        <v>16260.997571530994</v>
      </c>
      <c r="M124" s="89">
        <f t="shared" si="23"/>
        <v>126991.23227611385</v>
      </c>
      <c r="N124" s="89">
        <f t="shared" si="24"/>
        <v>1000779.7372761138</v>
      </c>
      <c r="O124" s="89">
        <f t="shared" si="25"/>
        <v>40196.800308314814</v>
      </c>
      <c r="P124" s="90">
        <f t="shared" si="19"/>
        <v>0.95105874684502945</v>
      </c>
      <c r="Q124" s="225">
        <v>5739.5155430747545</v>
      </c>
      <c r="R124" s="93">
        <f t="shared" si="26"/>
        <v>0.13666146195136999</v>
      </c>
      <c r="S124" s="93">
        <f t="shared" si="26"/>
        <v>0.12515651402946201</v>
      </c>
      <c r="T124" s="92">
        <v>24897</v>
      </c>
      <c r="U124" s="1">
        <v>768732.41</v>
      </c>
      <c r="V124" s="1">
        <v>31192.22600933252</v>
      </c>
      <c r="W124" s="195"/>
      <c r="X124" s="89">
        <v>0</v>
      </c>
      <c r="Y124" s="89">
        <f t="shared" si="27"/>
        <v>0</v>
      </c>
      <c r="Z124" s="1"/>
      <c r="AA124" s="1"/>
    </row>
    <row r="125" spans="2:27">
      <c r="B125" s="199">
        <v>3230</v>
      </c>
      <c r="C125" t="s">
        <v>155</v>
      </c>
      <c r="D125" s="1">
        <v>317728.26799999998</v>
      </c>
      <c r="E125" s="86">
        <f t="shared" si="20"/>
        <v>42630.922849859118</v>
      </c>
      <c r="F125" s="87">
        <f t="shared" si="14"/>
        <v>1.0086502346319179</v>
      </c>
      <c r="G125" s="188">
        <f t="shared" si="21"/>
        <v>-224.03444732463672</v>
      </c>
      <c r="H125" s="188">
        <f t="shared" si="15"/>
        <v>-1669.7287359105173</v>
      </c>
      <c r="I125" s="188">
        <f t="shared" si="16"/>
        <v>0</v>
      </c>
      <c r="J125" s="88">
        <f t="shared" si="17"/>
        <v>0</v>
      </c>
      <c r="K125" s="188">
        <f t="shared" si="22"/>
        <v>-378.13824434699234</v>
      </c>
      <c r="L125" s="88">
        <f t="shared" si="18"/>
        <v>-2818.2643351181341</v>
      </c>
      <c r="M125" s="89">
        <f t="shared" si="23"/>
        <v>-4487.9930710286517</v>
      </c>
      <c r="N125" s="89">
        <f t="shared" si="24"/>
        <v>313240.27492897131</v>
      </c>
      <c r="O125" s="89">
        <f t="shared" si="25"/>
        <v>42028.750158187482</v>
      </c>
      <c r="P125" s="90">
        <f t="shared" si="19"/>
        <v>0.99440279202124326</v>
      </c>
      <c r="Q125" s="225">
        <v>-546.59327719054772</v>
      </c>
      <c r="R125" s="93">
        <f t="shared" si="26"/>
        <v>5.5817051484831549E-2</v>
      </c>
      <c r="S125" s="93">
        <f t="shared" si="26"/>
        <v>4.8025566467836345E-2</v>
      </c>
      <c r="T125" s="92">
        <v>7453</v>
      </c>
      <c r="U125" s="1">
        <v>300931.17700000003</v>
      </c>
      <c r="V125" s="1">
        <v>40677.369153825362</v>
      </c>
      <c r="W125" s="195"/>
      <c r="X125" s="89">
        <v>0</v>
      </c>
      <c r="Y125" s="89">
        <f t="shared" si="27"/>
        <v>0</v>
      </c>
      <c r="Z125" s="1"/>
    </row>
    <row r="126" spans="2:27">
      <c r="B126" s="199">
        <v>3232</v>
      </c>
      <c r="C126" t="s">
        <v>156</v>
      </c>
      <c r="D126" s="1">
        <v>1125042.865</v>
      </c>
      <c r="E126" s="86">
        <f t="shared" si="20"/>
        <v>43232.635168889065</v>
      </c>
      <c r="F126" s="87">
        <f t="shared" si="14"/>
        <v>1.0228867847978143</v>
      </c>
      <c r="G126" s="188">
        <f t="shared" si="21"/>
        <v>-597.09608512320335</v>
      </c>
      <c r="H126" s="188">
        <f t="shared" si="15"/>
        <v>-15538.231423161122</v>
      </c>
      <c r="I126" s="188">
        <f t="shared" si="16"/>
        <v>0</v>
      </c>
      <c r="J126" s="88">
        <f t="shared" si="17"/>
        <v>0</v>
      </c>
      <c r="K126" s="188">
        <f t="shared" si="22"/>
        <v>-378.13824434699234</v>
      </c>
      <c r="L126" s="88">
        <f t="shared" si="18"/>
        <v>-9840.2915326417824</v>
      </c>
      <c r="M126" s="89">
        <f t="shared" si="23"/>
        <v>-25378.522955802902</v>
      </c>
      <c r="N126" s="89">
        <f t="shared" si="24"/>
        <v>1099664.342044197</v>
      </c>
      <c r="O126" s="89">
        <f t="shared" si="25"/>
        <v>42257.400839418864</v>
      </c>
      <c r="P126" s="90">
        <f t="shared" si="19"/>
        <v>0.99981268108428389</v>
      </c>
      <c r="Q126" s="225">
        <v>2521.0757534347795</v>
      </c>
      <c r="R126" s="93">
        <f t="shared" si="26"/>
        <v>0.12339963913944009</v>
      </c>
      <c r="S126" s="93">
        <f t="shared" si="26"/>
        <v>0.11731274104472929</v>
      </c>
      <c r="T126" s="92">
        <v>26023</v>
      </c>
      <c r="U126" s="1">
        <v>1001462.726</v>
      </c>
      <c r="V126" s="1">
        <v>38693.405687350285</v>
      </c>
      <c r="W126" s="195"/>
      <c r="X126" s="89">
        <v>0</v>
      </c>
      <c r="Y126" s="89">
        <f t="shared" si="27"/>
        <v>0</v>
      </c>
      <c r="Z126" s="1"/>
    </row>
    <row r="127" spans="2:27">
      <c r="B127" s="199">
        <v>3234</v>
      </c>
      <c r="C127" t="s">
        <v>157</v>
      </c>
      <c r="D127" s="1">
        <v>339165.93699999998</v>
      </c>
      <c r="E127" s="86">
        <f t="shared" si="20"/>
        <v>36004.876539278128</v>
      </c>
      <c r="F127" s="87">
        <f t="shared" si="14"/>
        <v>0.85187757480966986</v>
      </c>
      <c r="G127" s="188">
        <f t="shared" si="21"/>
        <v>3884.1142652355775</v>
      </c>
      <c r="H127" s="188">
        <f t="shared" si="15"/>
        <v>36588.356378519144</v>
      </c>
      <c r="I127" s="188">
        <f t="shared" si="16"/>
        <v>713.20995588205074</v>
      </c>
      <c r="J127" s="88">
        <f t="shared" si="17"/>
        <v>6718.4377844089177</v>
      </c>
      <c r="K127" s="188">
        <f t="shared" si="22"/>
        <v>335.0717115350584</v>
      </c>
      <c r="L127" s="88">
        <f t="shared" si="18"/>
        <v>3156.3755226602502</v>
      </c>
      <c r="M127" s="89">
        <f t="shared" si="23"/>
        <v>39744.731901179395</v>
      </c>
      <c r="N127" s="89">
        <f t="shared" si="24"/>
        <v>378910.66890117939</v>
      </c>
      <c r="O127" s="89">
        <f t="shared" si="25"/>
        <v>40224.062516048769</v>
      </c>
      <c r="P127" s="90">
        <f t="shared" si="19"/>
        <v>0.95170377234270132</v>
      </c>
      <c r="Q127" s="225">
        <v>3135.8034460833369</v>
      </c>
      <c r="R127" s="93">
        <f t="shared" si="26"/>
        <v>0.11534498182845904</v>
      </c>
      <c r="S127" s="93">
        <f t="shared" si="26"/>
        <v>0.10788566825572095</v>
      </c>
      <c r="T127" s="92">
        <v>9420</v>
      </c>
      <c r="U127" s="1">
        <v>304090.61099999998</v>
      </c>
      <c r="V127" s="1">
        <v>32498.729400448858</v>
      </c>
      <c r="W127" s="195"/>
      <c r="X127" s="89">
        <v>0</v>
      </c>
      <c r="Y127" s="89">
        <f t="shared" si="27"/>
        <v>0</v>
      </c>
      <c r="Z127" s="1"/>
    </row>
    <row r="128" spans="2:27">
      <c r="B128" s="202">
        <v>3236</v>
      </c>
      <c r="C128" s="203" t="s">
        <v>158</v>
      </c>
      <c r="D128" s="1">
        <v>236766.58</v>
      </c>
      <c r="E128" s="86">
        <f t="shared" si="20"/>
        <v>33617.290927161717</v>
      </c>
      <c r="F128" s="87">
        <f t="shared" si="14"/>
        <v>0.79538715361127044</v>
      </c>
      <c r="G128" s="188">
        <f t="shared" si="21"/>
        <v>5364.4173447477515</v>
      </c>
      <c r="H128" s="188">
        <f t="shared" si="15"/>
        <v>37781.591359058417</v>
      </c>
      <c r="I128" s="188">
        <f t="shared" si="16"/>
        <v>1548.8649201227945</v>
      </c>
      <c r="J128" s="88">
        <f t="shared" si="17"/>
        <v>10908.655632424843</v>
      </c>
      <c r="K128" s="188">
        <f t="shared" si="22"/>
        <v>1170.7266757758021</v>
      </c>
      <c r="L128" s="88">
        <f t="shared" si="18"/>
        <v>8245.4279774889746</v>
      </c>
      <c r="M128" s="89">
        <f t="shared" si="23"/>
        <v>46027.01933654739</v>
      </c>
      <c r="N128" s="89">
        <f t="shared" si="24"/>
        <v>282793.59933654737</v>
      </c>
      <c r="O128" s="89">
        <f t="shared" si="25"/>
        <v>40152.434947685273</v>
      </c>
      <c r="P128" s="90">
        <f t="shared" si="19"/>
        <v>0.9500090597067492</v>
      </c>
      <c r="Q128" s="225">
        <v>2327.1097695471908</v>
      </c>
      <c r="R128" s="93">
        <f t="shared" si="26"/>
        <v>6.1447018543819405E-2</v>
      </c>
      <c r="S128" s="94">
        <f t="shared" si="26"/>
        <v>6.0542761535262987E-2</v>
      </c>
      <c r="T128" s="92">
        <v>7043</v>
      </c>
      <c r="U128" s="1">
        <v>223060.196</v>
      </c>
      <c r="V128" s="1">
        <v>31698.194685235183</v>
      </c>
      <c r="W128" s="195"/>
      <c r="X128" s="89">
        <v>0</v>
      </c>
      <c r="Y128" s="89">
        <f t="shared" si="27"/>
        <v>0</v>
      </c>
      <c r="Z128" s="1"/>
    </row>
    <row r="129" spans="2:25">
      <c r="B129" s="199">
        <v>3238</v>
      </c>
      <c r="C129" t="s">
        <v>159</v>
      </c>
      <c r="D129" s="1">
        <v>557331.98699999996</v>
      </c>
      <c r="E129" s="86">
        <f t="shared" si="20"/>
        <v>33767.463617085734</v>
      </c>
      <c r="F129" s="87">
        <f t="shared" si="14"/>
        <v>0.79894024861370871</v>
      </c>
      <c r="G129" s="188">
        <f t="shared" si="21"/>
        <v>5271.3102769948619</v>
      </c>
      <c r="H129" s="188">
        <f t="shared" si="15"/>
        <v>87002.976121800195</v>
      </c>
      <c r="I129" s="188">
        <f t="shared" si="16"/>
        <v>1496.3044786493886</v>
      </c>
      <c r="J129" s="88">
        <f t="shared" si="17"/>
        <v>24696.505420108158</v>
      </c>
      <c r="K129" s="188">
        <f t="shared" si="22"/>
        <v>1118.1662343023963</v>
      </c>
      <c r="L129" s="88">
        <f t="shared" si="18"/>
        <v>18455.333697161052</v>
      </c>
      <c r="M129" s="89">
        <f t="shared" si="23"/>
        <v>105458.30981896125</v>
      </c>
      <c r="N129" s="89">
        <f t="shared" si="24"/>
        <v>662790.29681896116</v>
      </c>
      <c r="O129" s="89">
        <f t="shared" si="25"/>
        <v>40156.940128382987</v>
      </c>
      <c r="P129" s="90">
        <f t="shared" si="19"/>
        <v>0.95011565255682218</v>
      </c>
      <c r="Q129" s="225">
        <v>5794.2683408866578</v>
      </c>
      <c r="R129" s="90">
        <f t="shared" si="26"/>
        <v>0.12782911879234657</v>
      </c>
      <c r="S129" s="90">
        <f t="shared" si="26"/>
        <v>0.10193107359257089</v>
      </c>
      <c r="T129" s="92">
        <v>16505</v>
      </c>
      <c r="U129" s="1">
        <v>494163.50199999998</v>
      </c>
      <c r="V129" s="1">
        <v>30643.898176857248</v>
      </c>
      <c r="W129" s="195"/>
      <c r="X129" s="89">
        <v>0</v>
      </c>
      <c r="Y129" s="89">
        <f t="shared" si="27"/>
        <v>0</v>
      </c>
    </row>
    <row r="130" spans="2:25">
      <c r="B130" s="199">
        <v>3240</v>
      </c>
      <c r="C130" t="s">
        <v>160</v>
      </c>
      <c r="D130" s="1">
        <v>945139.41200000001</v>
      </c>
      <c r="E130" s="86">
        <f t="shared" si="20"/>
        <v>33335.899125282165</v>
      </c>
      <c r="F130" s="87">
        <f t="shared" si="14"/>
        <v>0.78872940641708211</v>
      </c>
      <c r="G130" s="188">
        <f t="shared" si="21"/>
        <v>5538.8802619130738</v>
      </c>
      <c r="H130" s="188">
        <f t="shared" si="15"/>
        <v>157038.33318575946</v>
      </c>
      <c r="I130" s="188">
        <f t="shared" si="16"/>
        <v>1647.3520507806377</v>
      </c>
      <c r="J130" s="88">
        <f t="shared" si="17"/>
        <v>46705.725343732644</v>
      </c>
      <c r="K130" s="188">
        <f t="shared" si="22"/>
        <v>1269.2138064336455</v>
      </c>
      <c r="L130" s="88">
        <f t="shared" si="18"/>
        <v>35984.74984000672</v>
      </c>
      <c r="M130" s="89">
        <f t="shared" si="23"/>
        <v>193023.08302576619</v>
      </c>
      <c r="N130" s="89">
        <f t="shared" si="24"/>
        <v>1138162.4950257661</v>
      </c>
      <c r="O130" s="89">
        <f t="shared" si="25"/>
        <v>40143.993193628878</v>
      </c>
      <c r="P130" s="90">
        <f t="shared" si="19"/>
        <v>0.94980932729092338</v>
      </c>
      <c r="Q130" s="225">
        <v>8990.8768278588541</v>
      </c>
      <c r="R130" s="90">
        <f t="shared" si="26"/>
        <v>0.12198077544326083</v>
      </c>
      <c r="S130" s="90">
        <f t="shared" si="26"/>
        <v>0.10472683857484714</v>
      </c>
      <c r="T130" s="92">
        <v>28352</v>
      </c>
      <c r="U130" s="1">
        <v>842384.67599999998</v>
      </c>
      <c r="V130" s="1">
        <v>30175.69408224674</v>
      </c>
      <c r="W130" s="195"/>
      <c r="X130" s="89">
        <v>0</v>
      </c>
      <c r="Y130" s="89">
        <f t="shared" si="27"/>
        <v>0</v>
      </c>
    </row>
    <row r="131" spans="2:25">
      <c r="B131" s="199">
        <v>3242</v>
      </c>
      <c r="C131" t="s">
        <v>161</v>
      </c>
      <c r="D131" s="1">
        <v>93885.054000000004</v>
      </c>
      <c r="E131" s="86">
        <f t="shared" si="20"/>
        <v>31067.191925876905</v>
      </c>
      <c r="F131" s="87">
        <f t="shared" si="14"/>
        <v>0.7350516557136676</v>
      </c>
      <c r="G131" s="188">
        <f t="shared" si="21"/>
        <v>6945.4787255443352</v>
      </c>
      <c r="H131" s="188">
        <f t="shared" si="15"/>
        <v>20989.236708594981</v>
      </c>
      <c r="I131" s="188">
        <f t="shared" si="16"/>
        <v>2441.3995705724788</v>
      </c>
      <c r="J131" s="88">
        <f t="shared" si="17"/>
        <v>7377.9095022700312</v>
      </c>
      <c r="K131" s="188">
        <f t="shared" si="22"/>
        <v>2063.2613262254863</v>
      </c>
      <c r="L131" s="88">
        <f t="shared" si="18"/>
        <v>6235.1757278534196</v>
      </c>
      <c r="M131" s="89">
        <f t="shared" si="23"/>
        <v>27224.412436448401</v>
      </c>
      <c r="N131" s="89">
        <f t="shared" si="24"/>
        <v>121109.46643644841</v>
      </c>
      <c r="O131" s="89">
        <f t="shared" si="25"/>
        <v>40075.931977646724</v>
      </c>
      <c r="P131" s="90">
        <f t="shared" si="19"/>
        <v>0.94819899476982095</v>
      </c>
      <c r="Q131" s="225">
        <v>1069.4148986882683</v>
      </c>
      <c r="R131" s="90">
        <f t="shared" si="26"/>
        <v>0.10956071702789516</v>
      </c>
      <c r="S131" s="90">
        <f t="shared" si="26"/>
        <v>0.11653677712833524</v>
      </c>
      <c r="T131" s="92">
        <v>3022</v>
      </c>
      <c r="U131" s="1">
        <v>84614.615999999995</v>
      </c>
      <c r="V131" s="1">
        <v>27824.602433410062</v>
      </c>
      <c r="W131" s="195"/>
      <c r="X131" s="89">
        <v>0</v>
      </c>
      <c r="Y131" s="89">
        <f t="shared" si="27"/>
        <v>0</v>
      </c>
    </row>
    <row r="132" spans="2:25">
      <c r="B132" s="199">
        <v>3301</v>
      </c>
      <c r="C132" t="s">
        <v>162</v>
      </c>
      <c r="D132" s="1">
        <v>3994466.0520000001</v>
      </c>
      <c r="E132" s="86">
        <f t="shared" si="20"/>
        <v>37879.471721731214</v>
      </c>
      <c r="F132" s="87">
        <f t="shared" si="14"/>
        <v>0.89623061115561919</v>
      </c>
      <c r="G132" s="188">
        <f t="shared" si="21"/>
        <v>2721.8652521146641</v>
      </c>
      <c r="H132" s="188">
        <f t="shared" si="15"/>
        <v>287026.1345659956</v>
      </c>
      <c r="I132" s="188">
        <f t="shared" si="16"/>
        <v>57.101642023470774</v>
      </c>
      <c r="J132" s="88">
        <f t="shared" si="17"/>
        <v>6021.4823546590405</v>
      </c>
      <c r="K132" s="188">
        <f t="shared" si="22"/>
        <v>-321.03660232352155</v>
      </c>
      <c r="L132" s="88">
        <f t="shared" si="18"/>
        <v>-33853.951788219994</v>
      </c>
      <c r="M132" s="89">
        <f t="shared" si="23"/>
        <v>253172.1827777756</v>
      </c>
      <c r="N132" s="89">
        <f t="shared" si="24"/>
        <v>4247638.2347777756</v>
      </c>
      <c r="O132" s="89">
        <f t="shared" si="25"/>
        <v>40280.30037152236</v>
      </c>
      <c r="P132" s="90">
        <f t="shared" si="19"/>
        <v>0.95303436343307968</v>
      </c>
      <c r="Q132" s="225">
        <v>11181.084530004708</v>
      </c>
      <c r="R132" s="90">
        <f t="shared" si="26"/>
        <v>0.11691092907731257</v>
      </c>
      <c r="S132" s="90">
        <f t="shared" si="26"/>
        <v>0.10668998450955075</v>
      </c>
      <c r="T132" s="92">
        <v>105452</v>
      </c>
      <c r="U132" s="1">
        <v>3576351.4780000001</v>
      </c>
      <c r="V132" s="1">
        <v>34227.717113133695</v>
      </c>
      <c r="W132" s="195"/>
      <c r="X132" s="89">
        <v>0</v>
      </c>
      <c r="Y132" s="89">
        <f t="shared" si="27"/>
        <v>0</v>
      </c>
    </row>
    <row r="133" spans="2:25">
      <c r="B133" s="199">
        <v>3303</v>
      </c>
      <c r="C133" t="s">
        <v>163</v>
      </c>
      <c r="D133" s="1">
        <v>1349922.2779999999</v>
      </c>
      <c r="E133" s="86">
        <f t="shared" si="20"/>
        <v>46531.394229774909</v>
      </c>
      <c r="F133" s="87">
        <f t="shared" si="14"/>
        <v>1.1009356253653757</v>
      </c>
      <c r="G133" s="188">
        <f t="shared" si="21"/>
        <v>-2642.3267028724272</v>
      </c>
      <c r="H133" s="188">
        <f t="shared" si="15"/>
        <v>-76656.539977031993</v>
      </c>
      <c r="I133" s="188">
        <f t="shared" si="16"/>
        <v>0</v>
      </c>
      <c r="J133" s="88">
        <f t="shared" si="17"/>
        <v>0</v>
      </c>
      <c r="K133" s="188">
        <f t="shared" si="22"/>
        <v>-378.13824434699234</v>
      </c>
      <c r="L133" s="88">
        <f t="shared" si="18"/>
        <v>-10970.168606750594</v>
      </c>
      <c r="M133" s="89">
        <f t="shared" si="23"/>
        <v>-87626.708583782587</v>
      </c>
      <c r="N133" s="89">
        <f t="shared" si="24"/>
        <v>1262295.5694162173</v>
      </c>
      <c r="O133" s="89">
        <f t="shared" si="25"/>
        <v>43510.929282555488</v>
      </c>
      <c r="P133" s="90">
        <f t="shared" si="19"/>
        <v>1.0294712404999573</v>
      </c>
      <c r="Q133" s="225">
        <v>704.31462395883864</v>
      </c>
      <c r="R133" s="90">
        <f t="shared" si="26"/>
        <v>0.20434807390990084</v>
      </c>
      <c r="S133" s="90">
        <f t="shared" si="26"/>
        <v>0.19758137382898974</v>
      </c>
      <c r="T133" s="92">
        <v>29011</v>
      </c>
      <c r="U133" s="1">
        <v>1120873.8629999999</v>
      </c>
      <c r="V133" s="1">
        <v>38854.473897670541</v>
      </c>
      <c r="W133" s="195"/>
      <c r="X133" s="89">
        <v>0</v>
      </c>
      <c r="Y133" s="89">
        <f t="shared" si="27"/>
        <v>0</v>
      </c>
    </row>
    <row r="134" spans="2:25">
      <c r="B134" s="199">
        <v>3305</v>
      </c>
      <c r="C134" t="s">
        <v>164</v>
      </c>
      <c r="D134" s="1">
        <v>1140566.557</v>
      </c>
      <c r="E134" s="86">
        <f t="shared" si="20"/>
        <v>35874.76982354607</v>
      </c>
      <c r="F134" s="87">
        <f t="shared" si="14"/>
        <v>0.84879924198041079</v>
      </c>
      <c r="G134" s="188">
        <f t="shared" si="21"/>
        <v>3964.780428989453</v>
      </c>
      <c r="H134" s="188">
        <f t="shared" si="15"/>
        <v>126052.26417886167</v>
      </c>
      <c r="I134" s="188">
        <f t="shared" si="16"/>
        <v>758.74730638827089</v>
      </c>
      <c r="J134" s="88">
        <f t="shared" si="17"/>
        <v>24122.853112002296</v>
      </c>
      <c r="K134" s="188">
        <f t="shared" si="22"/>
        <v>380.60906204127855</v>
      </c>
      <c r="L134" s="88">
        <f t="shared" si="18"/>
        <v>12100.703909478369</v>
      </c>
      <c r="M134" s="89">
        <f t="shared" si="23"/>
        <v>138152.96808834004</v>
      </c>
      <c r="N134" s="89">
        <f t="shared" si="24"/>
        <v>1278719.52508834</v>
      </c>
      <c r="O134" s="89">
        <f t="shared" si="25"/>
        <v>40220.159314576798</v>
      </c>
      <c r="P134" s="90">
        <f t="shared" si="19"/>
        <v>0.95161142235782326</v>
      </c>
      <c r="Q134" s="225">
        <v>3574.047734224383</v>
      </c>
      <c r="R134" s="90">
        <f t="shared" si="26"/>
        <v>9.7136487056556808E-2</v>
      </c>
      <c r="S134" s="90">
        <f t="shared" si="26"/>
        <v>8.9820633401475961E-2</v>
      </c>
      <c r="T134" s="92">
        <v>31793</v>
      </c>
      <c r="U134" s="1">
        <v>1039584.929</v>
      </c>
      <c r="V134" s="1">
        <v>32918.049745099903</v>
      </c>
      <c r="W134" s="195"/>
      <c r="X134" s="89">
        <v>0</v>
      </c>
      <c r="Y134" s="89">
        <f t="shared" si="27"/>
        <v>0</v>
      </c>
    </row>
    <row r="135" spans="2:25">
      <c r="B135" s="199">
        <v>3310</v>
      </c>
      <c r="C135" t="s">
        <v>165</v>
      </c>
      <c r="D135" s="1">
        <v>313451.69099999999</v>
      </c>
      <c r="E135" s="86">
        <f t="shared" si="20"/>
        <v>44366.835244161361</v>
      </c>
      <c r="F135" s="87">
        <f t="shared" ref="F135:F198" si="28">E135/E$365</f>
        <v>1.0497220277521366</v>
      </c>
      <c r="G135" s="188">
        <f t="shared" si="21"/>
        <v>-1300.3001317920268</v>
      </c>
      <c r="H135" s="188">
        <f t="shared" ref="H135:H198" si="29">G135*T135/1000</f>
        <v>-9186.6204311106685</v>
      </c>
      <c r="I135" s="188">
        <f t="shared" ref="I135:I198" si="30">IF(E135+Y135&lt;(E$365+Y$365)*0.9,((E$365+Y$365)*0.9-E135-Y135)*0.35,0)</f>
        <v>0</v>
      </c>
      <c r="J135" s="88">
        <f t="shared" ref="J135:J198" si="31">I135*T135/1000</f>
        <v>0</v>
      </c>
      <c r="K135" s="188">
        <f t="shared" si="22"/>
        <v>-378.13824434699234</v>
      </c>
      <c r="L135" s="88">
        <f t="shared" ref="L135:L198" si="32">K135*T135/1000</f>
        <v>-2671.5466963115009</v>
      </c>
      <c r="M135" s="89">
        <f t="shared" si="23"/>
        <v>-11858.16712742217</v>
      </c>
      <c r="N135" s="89">
        <f t="shared" si="24"/>
        <v>301593.52387257782</v>
      </c>
      <c r="O135" s="89">
        <f t="shared" si="25"/>
        <v>42688.396868022341</v>
      </c>
      <c r="P135" s="90">
        <f t="shared" ref="P135:P198" si="33">O135/O$365</f>
        <v>1.0100100734069264</v>
      </c>
      <c r="Q135" s="225">
        <v>-1048.2122135504433</v>
      </c>
      <c r="R135" s="90">
        <f t="shared" si="26"/>
        <v>-1.0586771750654509E-2</v>
      </c>
      <c r="S135" s="90">
        <f t="shared" si="26"/>
        <v>-2.1230141226514371E-2</v>
      </c>
      <c r="T135" s="92">
        <v>7065</v>
      </c>
      <c r="U135" s="1">
        <v>316805.64</v>
      </c>
      <c r="V135" s="1">
        <v>45329.180140220349</v>
      </c>
      <c r="W135" s="195"/>
      <c r="X135" s="89">
        <v>0</v>
      </c>
      <c r="Y135" s="89">
        <f t="shared" si="27"/>
        <v>0</v>
      </c>
    </row>
    <row r="136" spans="2:25">
      <c r="B136" s="199">
        <v>3312</v>
      </c>
      <c r="C136" t="s">
        <v>166</v>
      </c>
      <c r="D136" s="1">
        <v>1279091.452</v>
      </c>
      <c r="E136" s="86">
        <f t="shared" ref="E136:E199" si="34">D136/T136*1000</f>
        <v>44657.895817331191</v>
      </c>
      <c r="F136" s="87">
        <f t="shared" si="28"/>
        <v>1.0566085386647386</v>
      </c>
      <c r="G136" s="188">
        <f t="shared" ref="G136:G199" si="35">($E$365+$Y$365-E136-Y136)*0.62</f>
        <v>-1480.7576871573219</v>
      </c>
      <c r="H136" s="188">
        <f t="shared" si="29"/>
        <v>-42411.861675560016</v>
      </c>
      <c r="I136" s="188">
        <f t="shared" si="30"/>
        <v>0</v>
      </c>
      <c r="J136" s="88">
        <f t="shared" si="31"/>
        <v>0</v>
      </c>
      <c r="K136" s="188">
        <f t="shared" ref="K136:K199" si="36">I136+J$367</f>
        <v>-378.13824434699234</v>
      </c>
      <c r="L136" s="88">
        <f t="shared" si="32"/>
        <v>-10830.635594586554</v>
      </c>
      <c r="M136" s="89">
        <f t="shared" ref="M136:M199" si="37">+H136+L136</f>
        <v>-53242.497270146574</v>
      </c>
      <c r="N136" s="89">
        <f t="shared" ref="N136:N199" si="38">D136+M136</f>
        <v>1225848.9547298534</v>
      </c>
      <c r="O136" s="89">
        <f t="shared" ref="O136:O199" si="39">N136/T136*1000</f>
        <v>42798.999885826881</v>
      </c>
      <c r="P136" s="90">
        <f t="shared" si="33"/>
        <v>1.0126269475537153</v>
      </c>
      <c r="Q136" s="225">
        <v>-4357.1602861361025</v>
      </c>
      <c r="R136" s="90">
        <f t="shared" ref="R136:S199" si="40">(D136-U136)/U136</f>
        <v>9.5474586678663015E-2</v>
      </c>
      <c r="S136" s="90">
        <f t="shared" si="40"/>
        <v>8.8896078581856414E-2</v>
      </c>
      <c r="T136" s="92">
        <v>28642</v>
      </c>
      <c r="U136" s="1">
        <v>1167613.9890000001</v>
      </c>
      <c r="V136" s="1">
        <v>41012.082507903062</v>
      </c>
      <c r="W136" s="195"/>
      <c r="X136" s="89">
        <v>0</v>
      </c>
      <c r="Y136" s="89">
        <f t="shared" ref="Y136:Y199" si="41">X136*1000/T136</f>
        <v>0</v>
      </c>
    </row>
    <row r="137" spans="2:25">
      <c r="B137" s="199">
        <v>3314</v>
      </c>
      <c r="C137" t="s">
        <v>167</v>
      </c>
      <c r="D137" s="1">
        <v>802601.62699999998</v>
      </c>
      <c r="E137" s="86">
        <f t="shared" si="34"/>
        <v>38473.784909639995</v>
      </c>
      <c r="F137" s="87">
        <f t="shared" si="28"/>
        <v>0.91029209742792538</v>
      </c>
      <c r="G137" s="188">
        <f t="shared" si="35"/>
        <v>2353.3910756112195</v>
      </c>
      <c r="H137" s="188">
        <f t="shared" si="29"/>
        <v>49094.091228325648</v>
      </c>
      <c r="I137" s="188">
        <f t="shared" si="30"/>
        <v>0</v>
      </c>
      <c r="J137" s="88">
        <f t="shared" si="31"/>
        <v>0</v>
      </c>
      <c r="K137" s="188">
        <f t="shared" si="36"/>
        <v>-378.13824434699234</v>
      </c>
      <c r="L137" s="88">
        <f t="shared" si="32"/>
        <v>-7888.3419153226077</v>
      </c>
      <c r="M137" s="89">
        <f t="shared" si="37"/>
        <v>41205.749313003042</v>
      </c>
      <c r="N137" s="89">
        <f t="shared" si="38"/>
        <v>843807.37631300301</v>
      </c>
      <c r="O137" s="89">
        <f t="shared" si="39"/>
        <v>40449.037740904227</v>
      </c>
      <c r="P137" s="90">
        <f t="shared" si="33"/>
        <v>0.95702669988372624</v>
      </c>
      <c r="Q137" s="225">
        <v>2372.2767176369452</v>
      </c>
      <c r="R137" s="90">
        <f t="shared" si="40"/>
        <v>0.17517348320617676</v>
      </c>
      <c r="S137" s="90">
        <f t="shared" si="40"/>
        <v>0.17055413487086626</v>
      </c>
      <c r="T137" s="92">
        <v>20861</v>
      </c>
      <c r="U137" s="1">
        <v>682964.37800000003</v>
      </c>
      <c r="V137" s="1">
        <v>32868.009913855341</v>
      </c>
      <c r="W137" s="195"/>
      <c r="X137" s="89">
        <v>0</v>
      </c>
      <c r="Y137" s="89">
        <f t="shared" si="41"/>
        <v>0</v>
      </c>
    </row>
    <row r="138" spans="2:25">
      <c r="B138" s="199">
        <v>3316</v>
      </c>
      <c r="C138" t="s">
        <v>168</v>
      </c>
      <c r="D138" s="1">
        <v>519313.15299999999</v>
      </c>
      <c r="E138" s="86">
        <f t="shared" si="34"/>
        <v>35414.153914348062</v>
      </c>
      <c r="F138" s="87">
        <f t="shared" si="28"/>
        <v>0.83790104147642386</v>
      </c>
      <c r="G138" s="188">
        <f t="shared" si="35"/>
        <v>4250.362292692218</v>
      </c>
      <c r="H138" s="188">
        <f t="shared" si="29"/>
        <v>62327.31266003869</v>
      </c>
      <c r="I138" s="188">
        <f t="shared" si="30"/>
        <v>919.96287460757367</v>
      </c>
      <c r="J138" s="88">
        <f t="shared" si="31"/>
        <v>13490.33559324546</v>
      </c>
      <c r="K138" s="188">
        <f t="shared" si="36"/>
        <v>541.82463026058133</v>
      </c>
      <c r="L138" s="88">
        <f t="shared" si="32"/>
        <v>7945.3163781411649</v>
      </c>
      <c r="M138" s="89">
        <f t="shared" si="37"/>
        <v>70272.629038179861</v>
      </c>
      <c r="N138" s="89">
        <f t="shared" si="38"/>
        <v>589585.78203817981</v>
      </c>
      <c r="O138" s="89">
        <f t="shared" si="39"/>
        <v>40206.340837300857</v>
      </c>
      <c r="P138" s="90">
        <f t="shared" si="33"/>
        <v>0.95128447634270363</v>
      </c>
      <c r="Q138" s="225">
        <v>4201.2131938137318</v>
      </c>
      <c r="R138" s="90">
        <f t="shared" si="40"/>
        <v>0.15519760087662701</v>
      </c>
      <c r="S138" s="90">
        <f t="shared" si="40"/>
        <v>0.15527637867264965</v>
      </c>
      <c r="T138" s="92">
        <v>14664</v>
      </c>
      <c r="U138" s="1">
        <v>449544.86800000002</v>
      </c>
      <c r="V138" s="1">
        <v>30654.269894306173</v>
      </c>
      <c r="W138" s="195"/>
      <c r="X138" s="89">
        <v>0</v>
      </c>
      <c r="Y138" s="89">
        <f t="shared" si="41"/>
        <v>0</v>
      </c>
    </row>
    <row r="139" spans="2:25">
      <c r="B139" s="199">
        <v>3318</v>
      </c>
      <c r="C139" t="s">
        <v>169</v>
      </c>
      <c r="D139" s="1">
        <v>101611.67200000001</v>
      </c>
      <c r="E139" s="86">
        <f t="shared" si="34"/>
        <v>45463.835346756154</v>
      </c>
      <c r="F139" s="87">
        <f t="shared" si="28"/>
        <v>1.0756771170841315</v>
      </c>
      <c r="G139" s="188">
        <f t="shared" si="35"/>
        <v>-1980.4401954007988</v>
      </c>
      <c r="H139" s="188">
        <f t="shared" si="29"/>
        <v>-4426.2838367207851</v>
      </c>
      <c r="I139" s="188">
        <f t="shared" si="30"/>
        <v>0</v>
      </c>
      <c r="J139" s="88">
        <f t="shared" si="31"/>
        <v>0</v>
      </c>
      <c r="K139" s="188">
        <f t="shared" si="36"/>
        <v>-378.13824434699234</v>
      </c>
      <c r="L139" s="88">
        <f t="shared" si="32"/>
        <v>-845.13897611552795</v>
      </c>
      <c r="M139" s="89">
        <f t="shared" si="37"/>
        <v>-5271.4228128363129</v>
      </c>
      <c r="N139" s="89">
        <f t="shared" si="38"/>
        <v>96340.249187163688</v>
      </c>
      <c r="O139" s="89">
        <f t="shared" si="39"/>
        <v>43105.256907008363</v>
      </c>
      <c r="P139" s="90">
        <f t="shared" si="33"/>
        <v>1.0198730073530846</v>
      </c>
      <c r="Q139" s="225">
        <v>-794.34983040130464</v>
      </c>
      <c r="R139" s="90">
        <f t="shared" si="40"/>
        <v>0.16899749995573626</v>
      </c>
      <c r="S139" s="90">
        <f t="shared" si="40"/>
        <v>0.17213574827776501</v>
      </c>
      <c r="T139" s="92">
        <v>2235</v>
      </c>
      <c r="U139" s="1">
        <v>86922.061000000002</v>
      </c>
      <c r="V139" s="1">
        <v>38787.175814368587</v>
      </c>
      <c r="W139" s="195"/>
      <c r="X139" s="89">
        <v>0</v>
      </c>
      <c r="Y139" s="89">
        <f t="shared" si="41"/>
        <v>0</v>
      </c>
    </row>
    <row r="140" spans="2:25">
      <c r="B140" s="199">
        <v>3320</v>
      </c>
      <c r="C140" t="s">
        <v>170</v>
      </c>
      <c r="D140" s="1">
        <v>50641.063999999998</v>
      </c>
      <c r="E140" s="86">
        <f t="shared" si="34"/>
        <v>45336.673231871078</v>
      </c>
      <c r="F140" s="87">
        <f t="shared" si="28"/>
        <v>1.0726684536904993</v>
      </c>
      <c r="G140" s="188">
        <f t="shared" si="35"/>
        <v>-1901.5996841720519</v>
      </c>
      <c r="H140" s="188">
        <f t="shared" si="29"/>
        <v>-2124.0868472201819</v>
      </c>
      <c r="I140" s="188">
        <f t="shared" si="30"/>
        <v>0</v>
      </c>
      <c r="J140" s="88">
        <f t="shared" si="31"/>
        <v>0</v>
      </c>
      <c r="K140" s="188">
        <f t="shared" si="36"/>
        <v>-378.13824434699234</v>
      </c>
      <c r="L140" s="88">
        <f t="shared" si="32"/>
        <v>-422.3804189355904</v>
      </c>
      <c r="M140" s="89">
        <f t="shared" si="37"/>
        <v>-2546.4672661557724</v>
      </c>
      <c r="N140" s="89">
        <f t="shared" si="38"/>
        <v>48094.596733844228</v>
      </c>
      <c r="O140" s="89">
        <f t="shared" si="39"/>
        <v>43056.935303352038</v>
      </c>
      <c r="P140" s="90">
        <f t="shared" si="33"/>
        <v>1.0187297152635044</v>
      </c>
      <c r="Q140" s="225">
        <v>5.9429241081652435</v>
      </c>
      <c r="R140" s="90">
        <f t="shared" si="40"/>
        <v>2.411379363921801E-2</v>
      </c>
      <c r="S140" s="90">
        <f t="shared" si="40"/>
        <v>2.2280107348010631E-2</v>
      </c>
      <c r="T140" s="92">
        <v>1117</v>
      </c>
      <c r="U140" s="1">
        <v>49448.669000000002</v>
      </c>
      <c r="V140" s="1">
        <v>44348.582062780275</v>
      </c>
      <c r="W140" s="195"/>
      <c r="X140" s="89">
        <v>0</v>
      </c>
      <c r="Y140" s="89">
        <f t="shared" si="41"/>
        <v>0</v>
      </c>
    </row>
    <row r="141" spans="2:25">
      <c r="B141" s="199">
        <v>3322</v>
      </c>
      <c r="C141" t="s">
        <v>171</v>
      </c>
      <c r="D141" s="1">
        <v>132528.67300000001</v>
      </c>
      <c r="E141" s="86">
        <f t="shared" si="34"/>
        <v>40578.283221065525</v>
      </c>
      <c r="F141" s="87">
        <f t="shared" si="28"/>
        <v>0.96008465582685409</v>
      </c>
      <c r="G141" s="188">
        <f t="shared" si="35"/>
        <v>1048.602122527391</v>
      </c>
      <c r="H141" s="188">
        <f t="shared" si="29"/>
        <v>3424.7345321744588</v>
      </c>
      <c r="I141" s="188">
        <f t="shared" si="30"/>
        <v>0</v>
      </c>
      <c r="J141" s="88">
        <f t="shared" si="31"/>
        <v>0</v>
      </c>
      <c r="K141" s="188">
        <f t="shared" si="36"/>
        <v>-378.13824434699234</v>
      </c>
      <c r="L141" s="88">
        <f t="shared" si="32"/>
        <v>-1234.9995060372769</v>
      </c>
      <c r="M141" s="89">
        <f t="shared" si="37"/>
        <v>2189.7350261371821</v>
      </c>
      <c r="N141" s="89">
        <f t="shared" si="38"/>
        <v>134718.40802613719</v>
      </c>
      <c r="O141" s="89">
        <f t="shared" si="39"/>
        <v>41248.747099245928</v>
      </c>
      <c r="P141" s="90">
        <f t="shared" si="33"/>
        <v>0.97594787207531919</v>
      </c>
      <c r="Q141" s="225">
        <v>-271.80560517701542</v>
      </c>
      <c r="R141" s="90">
        <f t="shared" si="40"/>
        <v>-3.0705832335706534E-2</v>
      </c>
      <c r="S141" s="90">
        <f t="shared" si="40"/>
        <v>-2.031841780164349E-2</v>
      </c>
      <c r="T141" s="92">
        <v>3266</v>
      </c>
      <c r="U141" s="1">
        <v>136726.989</v>
      </c>
      <c r="V141" s="1">
        <v>41419.869433505002</v>
      </c>
      <c r="W141" s="195"/>
      <c r="X141" s="89">
        <v>0</v>
      </c>
      <c r="Y141" s="89">
        <f t="shared" si="41"/>
        <v>0</v>
      </c>
    </row>
    <row r="142" spans="2:25">
      <c r="B142" s="199">
        <v>3324</v>
      </c>
      <c r="C142" t="s">
        <v>172</v>
      </c>
      <c r="D142" s="1">
        <v>205633.29199999999</v>
      </c>
      <c r="E142" s="86">
        <f t="shared" si="34"/>
        <v>42069.004091653027</v>
      </c>
      <c r="F142" s="87">
        <f t="shared" si="28"/>
        <v>0.99535520254207144</v>
      </c>
      <c r="G142" s="188">
        <f t="shared" si="35"/>
        <v>124.35518276313989</v>
      </c>
      <c r="H142" s="188">
        <f t="shared" si="29"/>
        <v>607.84813334622777</v>
      </c>
      <c r="I142" s="188">
        <f t="shared" si="30"/>
        <v>0</v>
      </c>
      <c r="J142" s="88">
        <f t="shared" si="31"/>
        <v>0</v>
      </c>
      <c r="K142" s="188">
        <f t="shared" si="36"/>
        <v>-378.13824434699234</v>
      </c>
      <c r="L142" s="88">
        <f t="shared" si="32"/>
        <v>-1848.3397383680986</v>
      </c>
      <c r="M142" s="89">
        <f t="shared" si="37"/>
        <v>-1240.4916050218708</v>
      </c>
      <c r="N142" s="89">
        <f t="shared" si="38"/>
        <v>204392.80039497811</v>
      </c>
      <c r="O142" s="89">
        <f t="shared" si="39"/>
        <v>41815.221030069173</v>
      </c>
      <c r="P142" s="90">
        <f t="shared" si="33"/>
        <v>0.98935067982710168</v>
      </c>
      <c r="Q142" s="225">
        <v>-575.887502971598</v>
      </c>
      <c r="R142" s="90">
        <f t="shared" si="40"/>
        <v>8.1368168035623106E-2</v>
      </c>
      <c r="S142" s="90">
        <f t="shared" si="40"/>
        <v>0.10304862639640286</v>
      </c>
      <c r="T142" s="92">
        <v>4888</v>
      </c>
      <c r="U142" s="1">
        <v>190160.29699999999</v>
      </c>
      <c r="V142" s="1">
        <v>38138.848174889688</v>
      </c>
      <c r="W142" s="195"/>
      <c r="X142" s="89">
        <v>0</v>
      </c>
      <c r="Y142" s="89">
        <f t="shared" si="41"/>
        <v>0</v>
      </c>
    </row>
    <row r="143" spans="2:25">
      <c r="B143" s="199">
        <v>3326</v>
      </c>
      <c r="C143" t="s">
        <v>173</v>
      </c>
      <c r="D143" s="1">
        <v>133301.95199999999</v>
      </c>
      <c r="E143" s="86">
        <f t="shared" si="34"/>
        <v>49646.909497206703</v>
      </c>
      <c r="F143" s="87">
        <f t="shared" si="28"/>
        <v>1.1746489066040151</v>
      </c>
      <c r="G143" s="188">
        <f t="shared" si="35"/>
        <v>-4573.9461686801396</v>
      </c>
      <c r="H143" s="188">
        <f t="shared" si="29"/>
        <v>-12281.045462906175</v>
      </c>
      <c r="I143" s="188">
        <f t="shared" si="30"/>
        <v>0</v>
      </c>
      <c r="J143" s="88">
        <f t="shared" si="31"/>
        <v>0</v>
      </c>
      <c r="K143" s="188">
        <f t="shared" si="36"/>
        <v>-378.13824434699234</v>
      </c>
      <c r="L143" s="88">
        <f t="shared" si="32"/>
        <v>-1015.3011860716745</v>
      </c>
      <c r="M143" s="89">
        <f t="shared" si="37"/>
        <v>-13296.346648977849</v>
      </c>
      <c r="N143" s="89">
        <f t="shared" si="38"/>
        <v>120005.60535102214</v>
      </c>
      <c r="O143" s="89">
        <f t="shared" si="39"/>
        <v>44694.825084179567</v>
      </c>
      <c r="P143" s="90">
        <f t="shared" si="33"/>
        <v>1.0574822873706402</v>
      </c>
      <c r="Q143" s="225">
        <v>-1397.7450283344606</v>
      </c>
      <c r="R143" s="90">
        <f t="shared" si="40"/>
        <v>4.2450349630224829E-2</v>
      </c>
      <c r="S143" s="90">
        <f t="shared" si="40"/>
        <v>3.5073606001556554E-2</v>
      </c>
      <c r="T143" s="92">
        <v>2685</v>
      </c>
      <c r="U143" s="1">
        <v>127873.67</v>
      </c>
      <c r="V143" s="1">
        <v>47964.617404351091</v>
      </c>
      <c r="W143" s="195"/>
      <c r="X143" s="89">
        <v>0</v>
      </c>
      <c r="Y143" s="89">
        <f t="shared" si="41"/>
        <v>0</v>
      </c>
    </row>
    <row r="144" spans="2:25">
      <c r="B144" s="199">
        <v>3328</v>
      </c>
      <c r="C144" t="s">
        <v>174</v>
      </c>
      <c r="D144" s="1">
        <v>200918.916</v>
      </c>
      <c r="E144" s="86">
        <f t="shared" si="34"/>
        <v>41555.101551189247</v>
      </c>
      <c r="F144" s="87">
        <f t="shared" si="28"/>
        <v>0.98319623709245429</v>
      </c>
      <c r="G144" s="188">
        <f t="shared" si="35"/>
        <v>442.97475785068326</v>
      </c>
      <c r="H144" s="188">
        <f t="shared" si="29"/>
        <v>2141.7829542080535</v>
      </c>
      <c r="I144" s="188">
        <f t="shared" si="30"/>
        <v>0</v>
      </c>
      <c r="J144" s="88">
        <f t="shared" si="31"/>
        <v>0</v>
      </c>
      <c r="K144" s="188">
        <f t="shared" si="36"/>
        <v>-378.13824434699234</v>
      </c>
      <c r="L144" s="88">
        <f t="shared" si="32"/>
        <v>-1828.2984114177079</v>
      </c>
      <c r="M144" s="89">
        <f t="shared" si="37"/>
        <v>313.48454279034559</v>
      </c>
      <c r="N144" s="89">
        <f t="shared" si="38"/>
        <v>201232.40054279033</v>
      </c>
      <c r="O144" s="89">
        <f t="shared" si="39"/>
        <v>41619.938064692935</v>
      </c>
      <c r="P144" s="90">
        <f t="shared" si="33"/>
        <v>0.98473027295624704</v>
      </c>
      <c r="Q144" s="225">
        <v>-10.128996237282763</v>
      </c>
      <c r="R144" s="90">
        <f t="shared" si="40"/>
        <v>8.4230619687281169E-2</v>
      </c>
      <c r="S144" s="90">
        <f t="shared" si="40"/>
        <v>0.12280097472062391</v>
      </c>
      <c r="T144" s="92">
        <v>4835</v>
      </c>
      <c r="U144" s="1">
        <v>185310.12899999999</v>
      </c>
      <c r="V144" s="1">
        <v>37010.211503894549</v>
      </c>
      <c r="W144" s="195"/>
      <c r="X144" s="89">
        <v>0</v>
      </c>
      <c r="Y144" s="89">
        <f t="shared" si="41"/>
        <v>0</v>
      </c>
    </row>
    <row r="145" spans="2:25">
      <c r="B145" s="199">
        <v>3330</v>
      </c>
      <c r="C145" t="s">
        <v>175</v>
      </c>
      <c r="D145" s="1">
        <v>247418.747</v>
      </c>
      <c r="E145" s="86">
        <f t="shared" si="34"/>
        <v>54654.019659818863</v>
      </c>
      <c r="F145" s="87">
        <f t="shared" si="28"/>
        <v>1.2931174384285216</v>
      </c>
      <c r="G145" s="188">
        <f t="shared" si="35"/>
        <v>-7678.3544694996781</v>
      </c>
      <c r="H145" s="188">
        <f t="shared" si="29"/>
        <v>-34759.910683425041</v>
      </c>
      <c r="I145" s="188">
        <f t="shared" si="30"/>
        <v>0</v>
      </c>
      <c r="J145" s="88">
        <f t="shared" si="31"/>
        <v>0</v>
      </c>
      <c r="K145" s="188">
        <f t="shared" si="36"/>
        <v>-378.13824434699234</v>
      </c>
      <c r="L145" s="88">
        <f t="shared" si="32"/>
        <v>-1711.8318321588342</v>
      </c>
      <c r="M145" s="89">
        <f t="shared" si="37"/>
        <v>-36471.742515583879</v>
      </c>
      <c r="N145" s="89">
        <f t="shared" si="38"/>
        <v>210947.00448441613</v>
      </c>
      <c r="O145" s="89">
        <f t="shared" si="39"/>
        <v>46597.526945972197</v>
      </c>
      <c r="P145" s="90">
        <f t="shared" si="33"/>
        <v>1.102500329463953</v>
      </c>
      <c r="Q145" s="225">
        <v>-1958.6339620074577</v>
      </c>
      <c r="R145" s="90">
        <f t="shared" si="40"/>
        <v>-7.4868173327920593E-3</v>
      </c>
      <c r="S145" s="90">
        <f t="shared" si="40"/>
        <v>-1.4283351165944995E-2</v>
      </c>
      <c r="T145" s="92">
        <v>4527</v>
      </c>
      <c r="U145" s="1">
        <v>249285.09899999999</v>
      </c>
      <c r="V145" s="1">
        <v>55445.973976868321</v>
      </c>
      <c r="W145" s="195"/>
      <c r="X145" s="89">
        <v>0</v>
      </c>
      <c r="Y145" s="89">
        <f t="shared" si="41"/>
        <v>0</v>
      </c>
    </row>
    <row r="146" spans="2:25">
      <c r="B146" s="199">
        <v>3332</v>
      </c>
      <c r="C146" t="s">
        <v>176</v>
      </c>
      <c r="D146" s="1">
        <v>138978.27799999999</v>
      </c>
      <c r="E146" s="86">
        <f t="shared" si="34"/>
        <v>39370.616997167133</v>
      </c>
      <c r="F146" s="87">
        <f t="shared" si="28"/>
        <v>0.93151119931543402</v>
      </c>
      <c r="G146" s="188">
        <f t="shared" si="35"/>
        <v>1797.3551813443939</v>
      </c>
      <c r="H146" s="188">
        <f t="shared" si="29"/>
        <v>6344.6637901457107</v>
      </c>
      <c r="I146" s="188">
        <f t="shared" si="30"/>
        <v>0</v>
      </c>
      <c r="J146" s="88">
        <f t="shared" si="31"/>
        <v>0</v>
      </c>
      <c r="K146" s="188">
        <f t="shared" si="36"/>
        <v>-378.13824434699234</v>
      </c>
      <c r="L146" s="88">
        <f t="shared" si="32"/>
        <v>-1334.828002544883</v>
      </c>
      <c r="M146" s="89">
        <f t="shared" si="37"/>
        <v>5009.8357876008276</v>
      </c>
      <c r="N146" s="89">
        <f t="shared" si="38"/>
        <v>143988.11378760083</v>
      </c>
      <c r="O146" s="89">
        <f t="shared" si="39"/>
        <v>40789.833934164541</v>
      </c>
      <c r="P146" s="90">
        <f t="shared" si="33"/>
        <v>0.96508995860097957</v>
      </c>
      <c r="Q146" s="225">
        <v>-953.34090023112367</v>
      </c>
      <c r="R146" s="90">
        <f t="shared" si="40"/>
        <v>7.9647083559217416E-2</v>
      </c>
      <c r="S146" s="90">
        <f t="shared" si="40"/>
        <v>7.8423687430538319E-2</v>
      </c>
      <c r="T146" s="92">
        <v>3530</v>
      </c>
      <c r="U146" s="1">
        <v>128725.655</v>
      </c>
      <c r="V146" s="1">
        <v>36507.55955757232</v>
      </c>
      <c r="W146" s="195"/>
      <c r="X146" s="89">
        <v>0</v>
      </c>
      <c r="Y146" s="89">
        <f t="shared" si="41"/>
        <v>0</v>
      </c>
    </row>
    <row r="147" spans="2:25">
      <c r="B147" s="199">
        <v>3334</v>
      </c>
      <c r="C147" t="s">
        <v>177</v>
      </c>
      <c r="D147" s="1">
        <v>109560.014</v>
      </c>
      <c r="E147" s="86">
        <f t="shared" si="34"/>
        <v>39170.544869503043</v>
      </c>
      <c r="F147" s="87">
        <f t="shared" si="28"/>
        <v>0.9267774805727641</v>
      </c>
      <c r="G147" s="188">
        <f t="shared" si="35"/>
        <v>1921.3999004961302</v>
      </c>
      <c r="H147" s="188">
        <f t="shared" si="29"/>
        <v>5374.1555216876759</v>
      </c>
      <c r="I147" s="188">
        <f t="shared" si="30"/>
        <v>0</v>
      </c>
      <c r="J147" s="88">
        <f t="shared" si="31"/>
        <v>0</v>
      </c>
      <c r="K147" s="188">
        <f t="shared" si="36"/>
        <v>-378.13824434699234</v>
      </c>
      <c r="L147" s="88">
        <f t="shared" si="32"/>
        <v>-1057.6526694385377</v>
      </c>
      <c r="M147" s="89">
        <f t="shared" si="37"/>
        <v>4316.5028522491384</v>
      </c>
      <c r="N147" s="89">
        <f t="shared" si="38"/>
        <v>113876.51685224913</v>
      </c>
      <c r="O147" s="89">
        <f t="shared" si="39"/>
        <v>40713.806525652173</v>
      </c>
      <c r="P147" s="90">
        <f t="shared" si="33"/>
        <v>0.96329114547876471</v>
      </c>
      <c r="Q147" s="225">
        <v>149.53490649107152</v>
      </c>
      <c r="R147" s="90">
        <f t="shared" si="40"/>
        <v>0.12204585187147043</v>
      </c>
      <c r="S147" s="90">
        <f t="shared" si="40"/>
        <v>0.11562728425261336</v>
      </c>
      <c r="T147" s="92">
        <v>2797</v>
      </c>
      <c r="U147" s="1">
        <v>97643.081000000006</v>
      </c>
      <c r="V147" s="1">
        <v>35110.780654440852</v>
      </c>
      <c r="W147" s="195"/>
      <c r="X147" s="89">
        <v>0</v>
      </c>
      <c r="Y147" s="89">
        <f t="shared" si="41"/>
        <v>0</v>
      </c>
    </row>
    <row r="148" spans="2:25">
      <c r="B148" s="199">
        <v>3336</v>
      </c>
      <c r="C148" t="s">
        <v>178</v>
      </c>
      <c r="D148" s="1">
        <v>57117.625</v>
      </c>
      <c r="E148" s="86">
        <f t="shared" si="34"/>
        <v>40394.359971711463</v>
      </c>
      <c r="F148" s="87">
        <f t="shared" si="28"/>
        <v>0.9557330205298985</v>
      </c>
      <c r="G148" s="188">
        <f t="shared" si="35"/>
        <v>1162.6345371269097</v>
      </c>
      <c r="H148" s="188">
        <f t="shared" si="29"/>
        <v>1643.9652354974503</v>
      </c>
      <c r="I148" s="188">
        <f t="shared" si="30"/>
        <v>0</v>
      </c>
      <c r="J148" s="88">
        <f t="shared" si="31"/>
        <v>0</v>
      </c>
      <c r="K148" s="188">
        <f t="shared" si="36"/>
        <v>-378.13824434699234</v>
      </c>
      <c r="L148" s="88">
        <f t="shared" si="32"/>
        <v>-534.68747750664716</v>
      </c>
      <c r="M148" s="89">
        <f t="shared" si="37"/>
        <v>1109.2777579908031</v>
      </c>
      <c r="N148" s="89">
        <f t="shared" si="38"/>
        <v>58226.9027579908</v>
      </c>
      <c r="O148" s="89">
        <f t="shared" si="39"/>
        <v>41178.856264491369</v>
      </c>
      <c r="P148" s="90">
        <f t="shared" si="33"/>
        <v>0.97429425066247566</v>
      </c>
      <c r="Q148" s="225">
        <v>-63.779585327716404</v>
      </c>
      <c r="R148" s="90">
        <f t="shared" si="40"/>
        <v>0.16454428887771139</v>
      </c>
      <c r="S148" s="90">
        <f t="shared" si="40"/>
        <v>0.14889623973437588</v>
      </c>
      <c r="T148" s="92">
        <v>1414</v>
      </c>
      <c r="U148" s="1">
        <v>49047.19</v>
      </c>
      <c r="V148" s="1">
        <v>35159.275985663087</v>
      </c>
      <c r="W148" s="195"/>
      <c r="X148" s="89">
        <v>0</v>
      </c>
      <c r="Y148" s="89">
        <f t="shared" si="41"/>
        <v>0</v>
      </c>
    </row>
    <row r="149" spans="2:25" ht="30" customHeight="1">
      <c r="B149" s="199">
        <v>3338</v>
      </c>
      <c r="C149" t="s">
        <v>179</v>
      </c>
      <c r="D149" s="1">
        <v>118220.368</v>
      </c>
      <c r="E149" s="86">
        <f t="shared" si="34"/>
        <v>47940.13300892133</v>
      </c>
      <c r="F149" s="87">
        <f t="shared" si="28"/>
        <v>1.1342664707971166</v>
      </c>
      <c r="G149" s="188">
        <f t="shared" si="35"/>
        <v>-3515.7447459432078</v>
      </c>
      <c r="H149" s="188">
        <f t="shared" si="29"/>
        <v>-8669.8265434959503</v>
      </c>
      <c r="I149" s="188">
        <f t="shared" si="30"/>
        <v>0</v>
      </c>
      <c r="J149" s="88">
        <f t="shared" si="31"/>
        <v>0</v>
      </c>
      <c r="K149" s="188">
        <f t="shared" si="36"/>
        <v>-378.13824434699234</v>
      </c>
      <c r="L149" s="88">
        <f t="shared" si="32"/>
        <v>-932.48891055968306</v>
      </c>
      <c r="M149" s="89">
        <f t="shared" si="37"/>
        <v>-9602.3154540556334</v>
      </c>
      <c r="N149" s="89">
        <f t="shared" si="38"/>
        <v>108618.05254594437</v>
      </c>
      <c r="O149" s="89">
        <f t="shared" si="39"/>
        <v>44046.250018631137</v>
      </c>
      <c r="P149" s="90">
        <f t="shared" si="33"/>
        <v>1.042136961764019</v>
      </c>
      <c r="Q149" s="225">
        <v>-309.01215107365533</v>
      </c>
      <c r="R149" s="90">
        <f t="shared" si="40"/>
        <v>9.3130569555500461E-2</v>
      </c>
      <c r="S149" s="90">
        <f t="shared" si="40"/>
        <v>0.1019961865024225</v>
      </c>
      <c r="T149" s="92">
        <v>2466</v>
      </c>
      <c r="U149" s="1">
        <v>108148.442</v>
      </c>
      <c r="V149" s="1">
        <v>43502.993563958167</v>
      </c>
      <c r="W149" s="195"/>
      <c r="X149" s="89">
        <v>0</v>
      </c>
      <c r="Y149" s="89">
        <f t="shared" si="41"/>
        <v>0</v>
      </c>
    </row>
    <row r="150" spans="2:25">
      <c r="B150" s="199">
        <v>3401</v>
      </c>
      <c r="C150" t="s">
        <v>180</v>
      </c>
      <c r="D150" s="1">
        <v>631269.90300000005</v>
      </c>
      <c r="E150" s="86">
        <f t="shared" si="34"/>
        <v>34859.456789441712</v>
      </c>
      <c r="F150" s="87">
        <f t="shared" si="28"/>
        <v>0.82477687367088715</v>
      </c>
      <c r="G150" s="188">
        <f t="shared" si="35"/>
        <v>4594.2745101341552</v>
      </c>
      <c r="H150" s="188">
        <f t="shared" si="29"/>
        <v>83197.717104019423</v>
      </c>
      <c r="I150" s="188">
        <f t="shared" si="30"/>
        <v>1114.1068683247961</v>
      </c>
      <c r="J150" s="88">
        <f t="shared" si="31"/>
        <v>20175.361278493732</v>
      </c>
      <c r="K150" s="188">
        <f t="shared" si="36"/>
        <v>735.96862397780376</v>
      </c>
      <c r="L150" s="88">
        <f t="shared" si="32"/>
        <v>13327.655811614048</v>
      </c>
      <c r="M150" s="89">
        <f t="shared" si="37"/>
        <v>96525.372915633474</v>
      </c>
      <c r="N150" s="89">
        <f t="shared" si="38"/>
        <v>727795.27591563354</v>
      </c>
      <c r="O150" s="89">
        <f t="shared" si="39"/>
        <v>40189.699923553679</v>
      </c>
      <c r="P150" s="90">
        <f t="shared" si="33"/>
        <v>0.95089075130853784</v>
      </c>
      <c r="Q150" s="225">
        <v>-194.4253302727011</v>
      </c>
      <c r="R150" s="90">
        <f t="shared" si="40"/>
        <v>0.10045028238790714</v>
      </c>
      <c r="S150" s="90">
        <f t="shared" si="40"/>
        <v>9.7351107148977017E-2</v>
      </c>
      <c r="T150" s="92">
        <v>18109</v>
      </c>
      <c r="U150" s="1">
        <v>573646.90899999999</v>
      </c>
      <c r="V150" s="1">
        <v>31766.912670284637</v>
      </c>
      <c r="W150" s="195"/>
      <c r="X150" s="89">
        <v>0</v>
      </c>
      <c r="Y150" s="89">
        <f t="shared" si="41"/>
        <v>0</v>
      </c>
    </row>
    <row r="151" spans="2:25">
      <c r="B151" s="199">
        <v>3403</v>
      </c>
      <c r="C151" t="s">
        <v>181</v>
      </c>
      <c r="D151" s="1">
        <v>1276221.4180000001</v>
      </c>
      <c r="E151" s="86">
        <f t="shared" si="34"/>
        <v>38163.374839269163</v>
      </c>
      <c r="F151" s="87">
        <f t="shared" si="28"/>
        <v>0.90294777623144706</v>
      </c>
      <c r="G151" s="188">
        <f t="shared" si="35"/>
        <v>2545.8453192411353</v>
      </c>
      <c r="H151" s="188">
        <f t="shared" si="29"/>
        <v>85135.613320742807</v>
      </c>
      <c r="I151" s="188">
        <f t="shared" si="30"/>
        <v>0</v>
      </c>
      <c r="J151" s="88">
        <f t="shared" si="31"/>
        <v>0</v>
      </c>
      <c r="K151" s="188">
        <f t="shared" si="36"/>
        <v>-378.13824434699234</v>
      </c>
      <c r="L151" s="88">
        <f t="shared" si="32"/>
        <v>-12645.321029207771</v>
      </c>
      <c r="M151" s="89">
        <f t="shared" si="37"/>
        <v>72490.292291535035</v>
      </c>
      <c r="N151" s="89">
        <f t="shared" si="38"/>
        <v>1348711.7102915351</v>
      </c>
      <c r="O151" s="89">
        <f t="shared" si="39"/>
        <v>40331.081914163304</v>
      </c>
      <c r="P151" s="90">
        <f t="shared" si="33"/>
        <v>0.95423585782906439</v>
      </c>
      <c r="Q151" s="225">
        <v>3886.2477878613718</v>
      </c>
      <c r="R151" s="90">
        <f t="shared" si="40"/>
        <v>9.2774396744412457E-2</v>
      </c>
      <c r="S151" s="90">
        <f t="shared" si="40"/>
        <v>7.4409538906119219E-2</v>
      </c>
      <c r="T151" s="92">
        <v>33441</v>
      </c>
      <c r="U151" s="1">
        <v>1167872.73</v>
      </c>
      <c r="V151" s="1">
        <v>35520.323914960922</v>
      </c>
      <c r="W151" s="195"/>
      <c r="X151" s="89">
        <v>0</v>
      </c>
      <c r="Y151" s="89">
        <f t="shared" si="41"/>
        <v>0</v>
      </c>
    </row>
    <row r="152" spans="2:25">
      <c r="B152" s="199">
        <v>3405</v>
      </c>
      <c r="C152" t="s">
        <v>182</v>
      </c>
      <c r="D152" s="1">
        <v>1144468.102</v>
      </c>
      <c r="E152" s="86">
        <f t="shared" si="34"/>
        <v>39449.453724449348</v>
      </c>
      <c r="F152" s="87">
        <f t="shared" si="28"/>
        <v>0.93337648109108018</v>
      </c>
      <c r="G152" s="188">
        <f t="shared" si="35"/>
        <v>1748.4764104294211</v>
      </c>
      <c r="H152" s="188">
        <f t="shared" si="29"/>
        <v>50725.049142967931</v>
      </c>
      <c r="I152" s="188">
        <f t="shared" si="30"/>
        <v>0</v>
      </c>
      <c r="J152" s="88">
        <f t="shared" si="31"/>
        <v>0</v>
      </c>
      <c r="K152" s="188">
        <f t="shared" si="36"/>
        <v>-378.13824434699234</v>
      </c>
      <c r="L152" s="88">
        <f t="shared" si="32"/>
        <v>-10970.168606750594</v>
      </c>
      <c r="M152" s="89">
        <f t="shared" si="37"/>
        <v>39754.880536217337</v>
      </c>
      <c r="N152" s="89">
        <f t="shared" si="38"/>
        <v>1184222.9825362172</v>
      </c>
      <c r="O152" s="89">
        <f t="shared" si="39"/>
        <v>40819.791890531771</v>
      </c>
      <c r="P152" s="90">
        <f t="shared" si="33"/>
        <v>0.96579876567572487</v>
      </c>
      <c r="Q152" s="225">
        <v>1613.321423958856</v>
      </c>
      <c r="R152" s="90">
        <f t="shared" si="40"/>
        <v>0.11165129102425934</v>
      </c>
      <c r="S152" s="90">
        <f t="shared" si="40"/>
        <v>0.1023399517488502</v>
      </c>
      <c r="T152" s="92">
        <v>29011</v>
      </c>
      <c r="U152" s="1">
        <v>1029520.778</v>
      </c>
      <c r="V152" s="1">
        <v>35787.012583426033</v>
      </c>
      <c r="W152" s="195"/>
      <c r="X152" s="89">
        <v>0</v>
      </c>
      <c r="Y152" s="89">
        <f t="shared" si="41"/>
        <v>0</v>
      </c>
    </row>
    <row r="153" spans="2:25">
      <c r="B153" s="199">
        <v>3407</v>
      </c>
      <c r="C153" t="s">
        <v>183</v>
      </c>
      <c r="D153" s="1">
        <v>1108881.7420000001</v>
      </c>
      <c r="E153" s="86">
        <f t="shared" si="34"/>
        <v>35569.582742582199</v>
      </c>
      <c r="F153" s="87">
        <f t="shared" si="28"/>
        <v>0.84157849703184451</v>
      </c>
      <c r="G153" s="188">
        <f t="shared" si="35"/>
        <v>4153.9964191870531</v>
      </c>
      <c r="H153" s="188">
        <f t="shared" si="29"/>
        <v>129500.83836815637</v>
      </c>
      <c r="I153" s="188">
        <f t="shared" si="30"/>
        <v>865.56278472562587</v>
      </c>
      <c r="J153" s="88">
        <f t="shared" si="31"/>
        <v>26983.919813821387</v>
      </c>
      <c r="K153" s="188">
        <f t="shared" si="36"/>
        <v>487.42454037863354</v>
      </c>
      <c r="L153" s="88">
        <f t="shared" si="32"/>
        <v>15195.460046303901</v>
      </c>
      <c r="M153" s="89">
        <f t="shared" si="37"/>
        <v>144696.29841446027</v>
      </c>
      <c r="N153" s="89">
        <f t="shared" si="38"/>
        <v>1253578.0404144605</v>
      </c>
      <c r="O153" s="89">
        <f t="shared" si="39"/>
        <v>40211.003702147893</v>
      </c>
      <c r="P153" s="90">
        <f t="shared" si="33"/>
        <v>0.9513948000093666</v>
      </c>
      <c r="Q153" s="225">
        <v>6603.4964640226099</v>
      </c>
      <c r="R153" s="90">
        <f t="shared" si="40"/>
        <v>0.13734211336105959</v>
      </c>
      <c r="S153" s="90">
        <f t="shared" si="40"/>
        <v>0.12741887182668238</v>
      </c>
      <c r="T153" s="92">
        <v>31175</v>
      </c>
      <c r="U153" s="1">
        <v>974976.42</v>
      </c>
      <c r="V153" s="1">
        <v>31549.571886224639</v>
      </c>
      <c r="W153" s="195"/>
      <c r="X153" s="89">
        <v>0</v>
      </c>
      <c r="Y153" s="89">
        <f t="shared" si="41"/>
        <v>0</v>
      </c>
    </row>
    <row r="154" spans="2:25">
      <c r="B154" s="199">
        <v>3411</v>
      </c>
      <c r="C154" t="s">
        <v>184</v>
      </c>
      <c r="D154" s="1">
        <v>1248147.879</v>
      </c>
      <c r="E154" s="86">
        <f t="shared" si="34"/>
        <v>34756.700704519506</v>
      </c>
      <c r="F154" s="87">
        <f t="shared" si="28"/>
        <v>0.82234565843466845</v>
      </c>
      <c r="G154" s="188">
        <f t="shared" si="35"/>
        <v>4657.9832827859227</v>
      </c>
      <c r="H154" s="188">
        <f t="shared" si="29"/>
        <v>167272.83766812528</v>
      </c>
      <c r="I154" s="188">
        <f t="shared" si="30"/>
        <v>1150.0714980475684</v>
      </c>
      <c r="J154" s="88">
        <f t="shared" si="31"/>
        <v>41300.217566386229</v>
      </c>
      <c r="K154" s="188">
        <f t="shared" si="36"/>
        <v>771.93325370057607</v>
      </c>
      <c r="L154" s="88">
        <f t="shared" si="32"/>
        <v>27720.895073641386</v>
      </c>
      <c r="M154" s="89">
        <f t="shared" si="37"/>
        <v>194993.73274176667</v>
      </c>
      <c r="N154" s="89">
        <f t="shared" si="38"/>
        <v>1443141.6117417666</v>
      </c>
      <c r="O154" s="89">
        <f t="shared" si="39"/>
        <v>40186.617241006003</v>
      </c>
      <c r="P154" s="90">
        <f t="shared" si="33"/>
        <v>0.950817814851451</v>
      </c>
      <c r="Q154" s="225">
        <v>5899.7353891278617</v>
      </c>
      <c r="R154" s="90">
        <f t="shared" si="40"/>
        <v>0.11822896595981876</v>
      </c>
      <c r="S154" s="90">
        <f t="shared" si="40"/>
        <v>0.10891843545880284</v>
      </c>
      <c r="T154" s="92">
        <v>35911</v>
      </c>
      <c r="U154" s="1">
        <v>1116182.747</v>
      </c>
      <c r="V154" s="1">
        <v>31342.882932719305</v>
      </c>
      <c r="W154" s="195"/>
      <c r="X154" s="89">
        <v>0</v>
      </c>
      <c r="Y154" s="89">
        <f t="shared" si="41"/>
        <v>0</v>
      </c>
    </row>
    <row r="155" spans="2:25">
      <c r="B155" s="199">
        <v>3412</v>
      </c>
      <c r="C155" t="s">
        <v>185</v>
      </c>
      <c r="D155" s="1">
        <v>246621.33600000001</v>
      </c>
      <c r="E155" s="86">
        <f t="shared" si="34"/>
        <v>31095.868868995083</v>
      </c>
      <c r="F155" s="87">
        <f t="shared" si="28"/>
        <v>0.73573015393681296</v>
      </c>
      <c r="G155" s="188">
        <f t="shared" si="35"/>
        <v>6927.6990208110647</v>
      </c>
      <c r="H155" s="188">
        <f t="shared" si="29"/>
        <v>54943.580934052559</v>
      </c>
      <c r="I155" s="188">
        <f t="shared" si="30"/>
        <v>2431.3626404811162</v>
      </c>
      <c r="J155" s="88">
        <f t="shared" si="31"/>
        <v>19283.137101655731</v>
      </c>
      <c r="K155" s="188">
        <f t="shared" si="36"/>
        <v>2053.2243961341237</v>
      </c>
      <c r="L155" s="88">
        <f t="shared" si="32"/>
        <v>16284.122685739736</v>
      </c>
      <c r="M155" s="89">
        <f t="shared" si="37"/>
        <v>71227.703619792301</v>
      </c>
      <c r="N155" s="89">
        <f t="shared" si="38"/>
        <v>317849.03961979231</v>
      </c>
      <c r="O155" s="89">
        <f t="shared" si="39"/>
        <v>40076.792285940275</v>
      </c>
      <c r="P155" s="90">
        <f t="shared" si="33"/>
        <v>0.94821934971651545</v>
      </c>
      <c r="Q155" s="225">
        <v>3059.8534292543918</v>
      </c>
      <c r="R155" s="90">
        <f t="shared" si="40"/>
        <v>0.15191678040004467</v>
      </c>
      <c r="S155" s="90">
        <f t="shared" si="40"/>
        <v>0.15162629577505413</v>
      </c>
      <c r="T155" s="92">
        <v>7931</v>
      </c>
      <c r="U155" s="1">
        <v>214096.48699999999</v>
      </c>
      <c r="V155" s="1">
        <v>27001.700971118677</v>
      </c>
      <c r="W155" s="195"/>
      <c r="X155" s="89">
        <v>0</v>
      </c>
      <c r="Y155" s="89">
        <f t="shared" si="41"/>
        <v>0</v>
      </c>
    </row>
    <row r="156" spans="2:25">
      <c r="B156" s="199">
        <v>3413</v>
      </c>
      <c r="C156" t="s">
        <v>186</v>
      </c>
      <c r="D156" s="1">
        <v>740554.67299999995</v>
      </c>
      <c r="E156" s="86">
        <f t="shared" si="34"/>
        <v>34141.103360840898</v>
      </c>
      <c r="F156" s="87">
        <f t="shared" si="28"/>
        <v>0.80778058773875538</v>
      </c>
      <c r="G156" s="188">
        <f t="shared" si="35"/>
        <v>5039.6536358666599</v>
      </c>
      <c r="H156" s="188">
        <f t="shared" si="29"/>
        <v>109315.12701558373</v>
      </c>
      <c r="I156" s="188">
        <f t="shared" si="30"/>
        <v>1365.5305683350812</v>
      </c>
      <c r="J156" s="88">
        <f t="shared" si="31"/>
        <v>29619.723557756246</v>
      </c>
      <c r="K156" s="188">
        <f t="shared" si="36"/>
        <v>987.39232398808883</v>
      </c>
      <c r="L156" s="88">
        <f t="shared" si="32"/>
        <v>21417.526899625638</v>
      </c>
      <c r="M156" s="89">
        <f t="shared" si="37"/>
        <v>130732.65391520936</v>
      </c>
      <c r="N156" s="89">
        <f t="shared" si="38"/>
        <v>871287.3269152093</v>
      </c>
      <c r="O156" s="89">
        <f t="shared" si="39"/>
        <v>40168.149320695651</v>
      </c>
      <c r="P156" s="90">
        <f t="shared" si="33"/>
        <v>0.95038086273057376</v>
      </c>
      <c r="Q156" s="225">
        <v>4571.6912151679862</v>
      </c>
      <c r="R156" s="90">
        <f t="shared" si="40"/>
        <v>0.12823863996014645</v>
      </c>
      <c r="S156" s="90">
        <f t="shared" si="40"/>
        <v>0.12376542420077277</v>
      </c>
      <c r="T156" s="92">
        <v>21691</v>
      </c>
      <c r="U156" s="1">
        <v>656381.23600000003</v>
      </c>
      <c r="V156" s="1">
        <v>30380.987549178433</v>
      </c>
      <c r="W156" s="195"/>
      <c r="X156" s="89">
        <v>0</v>
      </c>
      <c r="Y156" s="89">
        <f t="shared" si="41"/>
        <v>0</v>
      </c>
    </row>
    <row r="157" spans="2:25">
      <c r="B157" s="199">
        <v>3414</v>
      </c>
      <c r="C157" t="s">
        <v>187</v>
      </c>
      <c r="D157" s="1">
        <v>166543.80799999999</v>
      </c>
      <c r="E157" s="86">
        <f t="shared" si="34"/>
        <v>33268.838993208148</v>
      </c>
      <c r="F157" s="87">
        <f t="shared" si="28"/>
        <v>0.78714275960230107</v>
      </c>
      <c r="G157" s="188">
        <f t="shared" si="35"/>
        <v>5580.4575437989652</v>
      </c>
      <c r="H157" s="188">
        <f t="shared" si="29"/>
        <v>27935.770464257621</v>
      </c>
      <c r="I157" s="188">
        <f t="shared" si="30"/>
        <v>1670.8230970065435</v>
      </c>
      <c r="J157" s="88">
        <f t="shared" si="31"/>
        <v>8364.1404236147573</v>
      </c>
      <c r="K157" s="188">
        <f t="shared" si="36"/>
        <v>1292.6848526595513</v>
      </c>
      <c r="L157" s="88">
        <f t="shared" si="32"/>
        <v>6471.1803724137135</v>
      </c>
      <c r="M157" s="89">
        <f t="shared" si="37"/>
        <v>34406.950836671334</v>
      </c>
      <c r="N157" s="89">
        <f t="shared" si="38"/>
        <v>200950.75883667133</v>
      </c>
      <c r="O157" s="89">
        <f t="shared" si="39"/>
        <v>40141.981389666667</v>
      </c>
      <c r="P157" s="90">
        <f t="shared" si="33"/>
        <v>0.94976172788648017</v>
      </c>
      <c r="Q157" s="225">
        <v>1603.5826346107206</v>
      </c>
      <c r="R157" s="90">
        <f t="shared" si="40"/>
        <v>0.17519224069085937</v>
      </c>
      <c r="S157" s="90">
        <f t="shared" si="40"/>
        <v>0.17190564633015784</v>
      </c>
      <c r="T157" s="92">
        <v>5006</v>
      </c>
      <c r="U157" s="1">
        <v>141716.22500000001</v>
      </c>
      <c r="V157" s="1">
        <v>28388.66686698718</v>
      </c>
      <c r="W157" s="195"/>
      <c r="X157" s="89">
        <v>0</v>
      </c>
      <c r="Y157" s="89">
        <f t="shared" si="41"/>
        <v>0</v>
      </c>
    </row>
    <row r="158" spans="2:25">
      <c r="B158" s="199">
        <v>3415</v>
      </c>
      <c r="C158" t="s">
        <v>188</v>
      </c>
      <c r="D158" s="1">
        <v>280918.26799999998</v>
      </c>
      <c r="E158" s="86">
        <f t="shared" si="34"/>
        <v>34468.499141104287</v>
      </c>
      <c r="F158" s="87">
        <f t="shared" si="28"/>
        <v>0.81552679186722776</v>
      </c>
      <c r="G158" s="188">
        <f t="shared" si="35"/>
        <v>4836.668252103359</v>
      </c>
      <c r="H158" s="188">
        <f t="shared" si="29"/>
        <v>39418.846254642376</v>
      </c>
      <c r="I158" s="188">
        <f t="shared" si="30"/>
        <v>1250.9420452428951</v>
      </c>
      <c r="J158" s="88">
        <f t="shared" si="31"/>
        <v>10195.177668729595</v>
      </c>
      <c r="K158" s="188">
        <f t="shared" si="36"/>
        <v>872.80380089590278</v>
      </c>
      <c r="L158" s="88">
        <f t="shared" si="32"/>
        <v>7113.3509773016076</v>
      </c>
      <c r="M158" s="89">
        <f t="shared" si="37"/>
        <v>46532.197231943981</v>
      </c>
      <c r="N158" s="89">
        <f t="shared" si="38"/>
        <v>327450.46523194399</v>
      </c>
      <c r="O158" s="89">
        <f t="shared" si="39"/>
        <v>40177.971194103557</v>
      </c>
      <c r="P158" s="90">
        <f t="shared" si="33"/>
        <v>0.95061324885442811</v>
      </c>
      <c r="Q158" s="225">
        <v>1302.4330095200276</v>
      </c>
      <c r="R158" s="90">
        <f t="shared" si="40"/>
        <v>0.10673466615811918</v>
      </c>
      <c r="S158" s="90">
        <f t="shared" si="40"/>
        <v>0.10157443090486638</v>
      </c>
      <c r="T158" s="92">
        <v>8150</v>
      </c>
      <c r="U158" s="1">
        <v>253826.212</v>
      </c>
      <c r="V158" s="1">
        <v>31290.213510848127</v>
      </c>
      <c r="W158" s="195"/>
      <c r="X158" s="89">
        <v>0</v>
      </c>
      <c r="Y158" s="89">
        <f t="shared" si="41"/>
        <v>0</v>
      </c>
    </row>
    <row r="159" spans="2:25">
      <c r="B159" s="199">
        <v>3416</v>
      </c>
      <c r="C159" t="s">
        <v>189</v>
      </c>
      <c r="D159" s="1">
        <v>199330.96</v>
      </c>
      <c r="E159" s="86">
        <f t="shared" si="34"/>
        <v>32898.326456510971</v>
      </c>
      <c r="F159" s="87">
        <f t="shared" si="28"/>
        <v>0.7783764103869707</v>
      </c>
      <c r="G159" s="188">
        <f t="shared" si="35"/>
        <v>5810.1753165512146</v>
      </c>
      <c r="H159" s="188">
        <f t="shared" si="29"/>
        <v>35203.852242983812</v>
      </c>
      <c r="I159" s="188">
        <f t="shared" si="30"/>
        <v>1800.5024848505554</v>
      </c>
      <c r="J159" s="88">
        <f t="shared" si="31"/>
        <v>10909.244555709514</v>
      </c>
      <c r="K159" s="188">
        <f t="shared" si="36"/>
        <v>1422.364240503563</v>
      </c>
      <c r="L159" s="88">
        <f t="shared" si="32"/>
        <v>8618.1049332110888</v>
      </c>
      <c r="M159" s="89">
        <f t="shared" si="37"/>
        <v>43821.957176194905</v>
      </c>
      <c r="N159" s="89">
        <f t="shared" si="38"/>
        <v>243152.9171761949</v>
      </c>
      <c r="O159" s="89">
        <f t="shared" si="39"/>
        <v>40130.866013565748</v>
      </c>
      <c r="P159" s="90">
        <f t="shared" si="33"/>
        <v>0.94949873741002011</v>
      </c>
      <c r="Q159" s="225">
        <v>1722.9766706824303</v>
      </c>
      <c r="R159" s="90">
        <f t="shared" si="40"/>
        <v>0.14239342494398433</v>
      </c>
      <c r="S159" s="90">
        <f t="shared" si="40"/>
        <v>0.13881107223331651</v>
      </c>
      <c r="T159" s="92">
        <v>6059</v>
      </c>
      <c r="U159" s="1">
        <v>174485.38800000001</v>
      </c>
      <c r="V159" s="1">
        <v>28888.30927152318</v>
      </c>
      <c r="W159" s="195"/>
      <c r="X159" s="89">
        <v>0</v>
      </c>
      <c r="Y159" s="89">
        <f t="shared" si="41"/>
        <v>0</v>
      </c>
    </row>
    <row r="160" spans="2:25">
      <c r="B160" s="199">
        <v>3417</v>
      </c>
      <c r="C160" t="s">
        <v>190</v>
      </c>
      <c r="D160" s="1">
        <v>150956.636</v>
      </c>
      <c r="E160" s="86">
        <f t="shared" si="34"/>
        <v>33449.287835142917</v>
      </c>
      <c r="F160" s="87">
        <f t="shared" si="28"/>
        <v>0.79141219020781672</v>
      </c>
      <c r="G160" s="188">
        <f t="shared" si="35"/>
        <v>5468.5792617994075</v>
      </c>
      <c r="H160" s="188">
        <f t="shared" si="29"/>
        <v>24679.698208500726</v>
      </c>
      <c r="I160" s="188">
        <f t="shared" si="30"/>
        <v>1607.6660023293744</v>
      </c>
      <c r="J160" s="88">
        <f t="shared" si="31"/>
        <v>7255.396668512466</v>
      </c>
      <c r="K160" s="188">
        <f t="shared" si="36"/>
        <v>1229.5277579823819</v>
      </c>
      <c r="L160" s="88">
        <f t="shared" si="32"/>
        <v>5548.8587717744895</v>
      </c>
      <c r="M160" s="89">
        <f t="shared" si="37"/>
        <v>30228.556980275214</v>
      </c>
      <c r="N160" s="89">
        <f t="shared" si="38"/>
        <v>181185.1929802752</v>
      </c>
      <c r="O160" s="89">
        <f t="shared" si="39"/>
        <v>40147.394854924707</v>
      </c>
      <c r="P160" s="90">
        <f t="shared" si="33"/>
        <v>0.94988981080464552</v>
      </c>
      <c r="Q160" s="225">
        <v>-23.00552470873663</v>
      </c>
      <c r="R160" s="90">
        <f t="shared" si="40"/>
        <v>-2.2498258219625273E-2</v>
      </c>
      <c r="S160" s="90">
        <f t="shared" si="40"/>
        <v>-1.838291740557093E-2</v>
      </c>
      <c r="T160" s="92">
        <v>4513</v>
      </c>
      <c r="U160" s="1">
        <v>154431.06599999999</v>
      </c>
      <c r="V160" s="1">
        <v>34075.698587819941</v>
      </c>
      <c r="W160" s="195"/>
      <c r="X160" s="89">
        <v>0</v>
      </c>
      <c r="Y160" s="89">
        <f t="shared" si="41"/>
        <v>0</v>
      </c>
    </row>
    <row r="161" spans="2:25">
      <c r="B161" s="199">
        <v>3418</v>
      </c>
      <c r="C161" t="s">
        <v>191</v>
      </c>
      <c r="D161" s="1">
        <v>238958.55900000001</v>
      </c>
      <c r="E161" s="86">
        <f t="shared" si="34"/>
        <v>32973.44542569339</v>
      </c>
      <c r="F161" s="87">
        <f t="shared" si="28"/>
        <v>0.78015372977923436</v>
      </c>
      <c r="G161" s="188">
        <f t="shared" si="35"/>
        <v>5763.6015556581151</v>
      </c>
      <c r="H161" s="188">
        <f t="shared" si="29"/>
        <v>41768.820473854365</v>
      </c>
      <c r="I161" s="188">
        <f t="shared" si="30"/>
        <v>1774.2108456367091</v>
      </c>
      <c r="J161" s="88">
        <f t="shared" si="31"/>
        <v>12857.705998329231</v>
      </c>
      <c r="K161" s="188">
        <f t="shared" si="36"/>
        <v>1396.0726012897167</v>
      </c>
      <c r="L161" s="88">
        <f t="shared" si="32"/>
        <v>10117.338141546577</v>
      </c>
      <c r="M161" s="89">
        <f t="shared" si="37"/>
        <v>51886.158615400942</v>
      </c>
      <c r="N161" s="89">
        <f t="shared" si="38"/>
        <v>290844.71761540096</v>
      </c>
      <c r="O161" s="89">
        <f t="shared" si="39"/>
        <v>40133.119582641229</v>
      </c>
      <c r="P161" s="90">
        <f t="shared" si="33"/>
        <v>0.94955205699178824</v>
      </c>
      <c r="Q161" s="225">
        <v>74.220686506887432</v>
      </c>
      <c r="R161" s="90">
        <f t="shared" si="40"/>
        <v>0.14300148873302068</v>
      </c>
      <c r="S161" s="90">
        <f t="shared" si="40"/>
        <v>0.15751178774825975</v>
      </c>
      <c r="T161" s="92">
        <v>7247</v>
      </c>
      <c r="U161" s="1">
        <v>209062.334</v>
      </c>
      <c r="V161" s="1">
        <v>28486.487804878048</v>
      </c>
      <c r="W161" s="195"/>
      <c r="X161" s="89">
        <v>0</v>
      </c>
      <c r="Y161" s="89">
        <f t="shared" si="41"/>
        <v>0</v>
      </c>
    </row>
    <row r="162" spans="2:25">
      <c r="B162" s="199">
        <v>3419</v>
      </c>
      <c r="C162" t="s">
        <v>192</v>
      </c>
      <c r="D162" s="1">
        <v>112518.24099999999</v>
      </c>
      <c r="E162" s="86">
        <f t="shared" si="34"/>
        <v>31615.128125878055</v>
      </c>
      <c r="F162" s="87">
        <f t="shared" si="28"/>
        <v>0.74801585962360728</v>
      </c>
      <c r="G162" s="188">
        <f t="shared" si="35"/>
        <v>6605.7582815436226</v>
      </c>
      <c r="H162" s="188">
        <f t="shared" si="29"/>
        <v>23509.893724013753</v>
      </c>
      <c r="I162" s="188">
        <f t="shared" si="30"/>
        <v>2249.6219005720764</v>
      </c>
      <c r="J162" s="88">
        <f t="shared" si="31"/>
        <v>8006.40434413602</v>
      </c>
      <c r="K162" s="188">
        <f t="shared" si="36"/>
        <v>1871.4836562250839</v>
      </c>
      <c r="L162" s="88">
        <f t="shared" si="32"/>
        <v>6660.6103325050735</v>
      </c>
      <c r="M162" s="89">
        <f t="shared" si="37"/>
        <v>30170.504056518825</v>
      </c>
      <c r="N162" s="89">
        <f t="shared" si="38"/>
        <v>142688.74505651882</v>
      </c>
      <c r="O162" s="89">
        <f t="shared" si="39"/>
        <v>40092.370063646762</v>
      </c>
      <c r="P162" s="90">
        <f t="shared" si="33"/>
        <v>0.9485879208871193</v>
      </c>
      <c r="Q162" s="225">
        <v>935.09669303822375</v>
      </c>
      <c r="R162" s="90">
        <f t="shared" si="40"/>
        <v>0.11629329947865349</v>
      </c>
      <c r="S162" s="90">
        <f t="shared" si="40"/>
        <v>0.13385790323555288</v>
      </c>
      <c r="T162" s="92">
        <v>3559</v>
      </c>
      <c r="U162" s="1">
        <v>100796.306</v>
      </c>
      <c r="V162" s="1">
        <v>27882.795573997231</v>
      </c>
      <c r="W162" s="195"/>
      <c r="X162" s="89">
        <v>0</v>
      </c>
      <c r="Y162" s="89">
        <f t="shared" si="41"/>
        <v>0</v>
      </c>
    </row>
    <row r="163" spans="2:25">
      <c r="B163" s="199">
        <v>3420</v>
      </c>
      <c r="C163" t="s">
        <v>193</v>
      </c>
      <c r="D163" s="1">
        <v>741727.91599999997</v>
      </c>
      <c r="E163" s="86">
        <f t="shared" si="34"/>
        <v>33870.401205534501</v>
      </c>
      <c r="F163" s="87">
        <f t="shared" si="28"/>
        <v>0.80137575823443552</v>
      </c>
      <c r="G163" s="188">
        <f t="shared" si="35"/>
        <v>5207.488972156626</v>
      </c>
      <c r="H163" s="188">
        <f t="shared" si="29"/>
        <v>114038.80100125796</v>
      </c>
      <c r="I163" s="188">
        <f t="shared" si="30"/>
        <v>1460.27632269232</v>
      </c>
      <c r="J163" s="88">
        <f t="shared" si="31"/>
        <v>31978.591190639116</v>
      </c>
      <c r="K163" s="188">
        <f t="shared" si="36"/>
        <v>1082.1380783453278</v>
      </c>
      <c r="L163" s="88">
        <f t="shared" si="32"/>
        <v>23697.741777684336</v>
      </c>
      <c r="M163" s="89">
        <f t="shared" si="37"/>
        <v>137736.5427789423</v>
      </c>
      <c r="N163" s="89">
        <f t="shared" si="38"/>
        <v>879464.45877894224</v>
      </c>
      <c r="O163" s="89">
        <f t="shared" si="39"/>
        <v>40160.02825603645</v>
      </c>
      <c r="P163" s="90">
        <f t="shared" si="33"/>
        <v>0.95018871784544401</v>
      </c>
      <c r="Q163" s="225">
        <v>5679.6152416757832</v>
      </c>
      <c r="R163" s="90">
        <f t="shared" si="40"/>
        <v>0.1198345889769153</v>
      </c>
      <c r="S163" s="90">
        <f t="shared" si="40"/>
        <v>0.11277777481741878</v>
      </c>
      <c r="T163" s="92">
        <v>21899</v>
      </c>
      <c r="U163" s="1">
        <v>662354.89</v>
      </c>
      <c r="V163" s="1">
        <v>30437.704609163186</v>
      </c>
      <c r="W163" s="195"/>
      <c r="X163" s="89">
        <v>0</v>
      </c>
      <c r="Y163" s="89">
        <f t="shared" si="41"/>
        <v>0</v>
      </c>
    </row>
    <row r="164" spans="2:25">
      <c r="B164" s="199">
        <v>3421</v>
      </c>
      <c r="C164" t="s">
        <v>194</v>
      </c>
      <c r="D164" s="1">
        <v>236049.33900000001</v>
      </c>
      <c r="E164" s="86">
        <f t="shared" si="34"/>
        <v>36082.136808315503</v>
      </c>
      <c r="F164" s="87">
        <f t="shared" si="28"/>
        <v>0.85370555748709687</v>
      </c>
      <c r="G164" s="188">
        <f t="shared" si="35"/>
        <v>3836.2128984324049</v>
      </c>
      <c r="H164" s="188">
        <f t="shared" si="29"/>
        <v>25096.504781544794</v>
      </c>
      <c r="I164" s="188">
        <f t="shared" si="30"/>
        <v>686.16886171896942</v>
      </c>
      <c r="J164" s="88">
        <f t="shared" si="31"/>
        <v>4488.9166933654978</v>
      </c>
      <c r="K164" s="188">
        <f t="shared" si="36"/>
        <v>308.03061737197709</v>
      </c>
      <c r="L164" s="88">
        <f t="shared" si="32"/>
        <v>2015.1362988474741</v>
      </c>
      <c r="M164" s="89">
        <f t="shared" si="37"/>
        <v>27111.64108039227</v>
      </c>
      <c r="N164" s="89">
        <f t="shared" si="38"/>
        <v>263160.98008039227</v>
      </c>
      <c r="O164" s="89">
        <f t="shared" si="39"/>
        <v>40226.380324119877</v>
      </c>
      <c r="P164" s="90">
        <f t="shared" si="33"/>
        <v>0.95175861182302379</v>
      </c>
      <c r="Q164" s="225">
        <v>393.64992113124754</v>
      </c>
      <c r="R164" s="90">
        <f t="shared" si="40"/>
        <v>0.10798617974762983</v>
      </c>
      <c r="S164" s="90">
        <f t="shared" si="40"/>
        <v>0.11205094103071501</v>
      </c>
      <c r="T164" s="92">
        <v>6542</v>
      </c>
      <c r="U164" s="1">
        <v>213043.57699999999</v>
      </c>
      <c r="V164" s="1">
        <v>32446.478373438928</v>
      </c>
      <c r="W164" s="195"/>
      <c r="X164" s="89">
        <v>0</v>
      </c>
      <c r="Y164" s="89">
        <f t="shared" si="41"/>
        <v>0</v>
      </c>
    </row>
    <row r="165" spans="2:25">
      <c r="B165" s="199">
        <v>3422</v>
      </c>
      <c r="C165" t="s">
        <v>195</v>
      </c>
      <c r="D165" s="1">
        <v>156097.122</v>
      </c>
      <c r="E165" s="86">
        <f t="shared" si="34"/>
        <v>37121.788822829963</v>
      </c>
      <c r="F165" s="87">
        <f t="shared" si="28"/>
        <v>0.87830378755752625</v>
      </c>
      <c r="G165" s="188">
        <f t="shared" si="35"/>
        <v>3191.6286494334395</v>
      </c>
      <c r="H165" s="188">
        <f t="shared" si="29"/>
        <v>13420.798470867614</v>
      </c>
      <c r="I165" s="188">
        <f t="shared" si="30"/>
        <v>322.29065663890833</v>
      </c>
      <c r="J165" s="88">
        <f t="shared" si="31"/>
        <v>1355.2322111666094</v>
      </c>
      <c r="K165" s="188">
        <f t="shared" si="36"/>
        <v>-55.847587708084006</v>
      </c>
      <c r="L165" s="88">
        <f t="shared" si="32"/>
        <v>-234.83910631249324</v>
      </c>
      <c r="M165" s="89">
        <f t="shared" si="37"/>
        <v>13185.959364555121</v>
      </c>
      <c r="N165" s="89">
        <f t="shared" si="38"/>
        <v>169283.08136455511</v>
      </c>
      <c r="O165" s="89">
        <f t="shared" si="39"/>
        <v>40257.56988455532</v>
      </c>
      <c r="P165" s="90">
        <f t="shared" si="33"/>
        <v>0.95249655872513683</v>
      </c>
      <c r="Q165" s="225">
        <v>920.07766007749888</v>
      </c>
      <c r="R165" s="90">
        <f t="shared" si="40"/>
        <v>-8.0547345825518674E-2</v>
      </c>
      <c r="S165" s="90">
        <f t="shared" si="40"/>
        <v>-6.2180158441296006E-2</v>
      </c>
      <c r="T165" s="92">
        <v>4205</v>
      </c>
      <c r="U165" s="1">
        <v>169771.78899999999</v>
      </c>
      <c r="V165" s="1">
        <v>39583.070412683606</v>
      </c>
      <c r="W165" s="195"/>
      <c r="X165" s="89">
        <v>0</v>
      </c>
      <c r="Y165" s="89">
        <f t="shared" si="41"/>
        <v>0</v>
      </c>
    </row>
    <row r="166" spans="2:25">
      <c r="B166" s="199">
        <v>3423</v>
      </c>
      <c r="C166" t="s">
        <v>196</v>
      </c>
      <c r="D166" s="1">
        <v>72106.975000000006</v>
      </c>
      <c r="E166" s="86">
        <f t="shared" si="34"/>
        <v>32047.544444444447</v>
      </c>
      <c r="F166" s="87">
        <f t="shared" si="28"/>
        <v>0.75824685609339404</v>
      </c>
      <c r="G166" s="188">
        <f t="shared" si="35"/>
        <v>6337.6601640324589</v>
      </c>
      <c r="H166" s="188">
        <f t="shared" si="29"/>
        <v>14259.735369073034</v>
      </c>
      <c r="I166" s="188">
        <f t="shared" si="30"/>
        <v>2098.2761890738389</v>
      </c>
      <c r="J166" s="88">
        <f t="shared" si="31"/>
        <v>4721.1214254161368</v>
      </c>
      <c r="K166" s="188">
        <f t="shared" si="36"/>
        <v>1720.1379447268464</v>
      </c>
      <c r="L166" s="88">
        <f t="shared" si="32"/>
        <v>3870.3103756354044</v>
      </c>
      <c r="M166" s="89">
        <f t="shared" si="37"/>
        <v>18130.045744708437</v>
      </c>
      <c r="N166" s="89">
        <f t="shared" si="38"/>
        <v>90237.020744708439</v>
      </c>
      <c r="O166" s="89">
        <f t="shared" si="39"/>
        <v>40105.342553203751</v>
      </c>
      <c r="P166" s="90">
        <f t="shared" si="33"/>
        <v>0.94889485078121283</v>
      </c>
      <c r="Q166" s="225">
        <v>32.902845879743836</v>
      </c>
      <c r="R166" s="90">
        <f t="shared" si="40"/>
        <v>0.11163687356919508</v>
      </c>
      <c r="S166" s="90">
        <f t="shared" si="40"/>
        <v>0.12448245521932799</v>
      </c>
      <c r="T166" s="92">
        <v>2250</v>
      </c>
      <c r="U166" s="1">
        <v>64865.584000000003</v>
      </c>
      <c r="V166" s="1">
        <v>28499.817223198595</v>
      </c>
      <c r="W166" s="195"/>
      <c r="X166" s="89">
        <v>0</v>
      </c>
      <c r="Y166" s="89">
        <f t="shared" si="41"/>
        <v>0</v>
      </c>
    </row>
    <row r="167" spans="2:25">
      <c r="B167" s="199">
        <v>3424</v>
      </c>
      <c r="C167" t="s">
        <v>197</v>
      </c>
      <c r="D167" s="1">
        <v>62231.048999999999</v>
      </c>
      <c r="E167" s="86">
        <f t="shared" si="34"/>
        <v>33711.294149512461</v>
      </c>
      <c r="F167" s="87">
        <f t="shared" si="28"/>
        <v>0.79761127558522271</v>
      </c>
      <c r="G167" s="188">
        <f t="shared" si="35"/>
        <v>5306.1353468902907</v>
      </c>
      <c r="H167" s="188">
        <f t="shared" si="29"/>
        <v>9795.1258503594763</v>
      </c>
      <c r="I167" s="188">
        <f t="shared" si="30"/>
        <v>1515.9637923000339</v>
      </c>
      <c r="J167" s="88">
        <f t="shared" si="31"/>
        <v>2798.4691605858625</v>
      </c>
      <c r="K167" s="188">
        <f t="shared" si="36"/>
        <v>1137.8255479530417</v>
      </c>
      <c r="L167" s="88">
        <f t="shared" si="32"/>
        <v>2100.425961521315</v>
      </c>
      <c r="M167" s="89">
        <f t="shared" si="37"/>
        <v>11895.551811880792</v>
      </c>
      <c r="N167" s="89">
        <f t="shared" si="38"/>
        <v>74126.600811880795</v>
      </c>
      <c r="O167" s="89">
        <f t="shared" si="39"/>
        <v>40155.255044355792</v>
      </c>
      <c r="P167" s="90">
        <f t="shared" si="33"/>
        <v>0.95007578336596765</v>
      </c>
      <c r="Q167" s="225">
        <v>-119.72867849155591</v>
      </c>
      <c r="R167" s="90">
        <f t="shared" si="40"/>
        <v>0.17031256861224953</v>
      </c>
      <c r="S167" s="90">
        <f t="shared" si="40"/>
        <v>0.16460681936116073</v>
      </c>
      <c r="T167" s="92">
        <v>1846</v>
      </c>
      <c r="U167" s="1">
        <v>53174.724999999999</v>
      </c>
      <c r="V167" s="1">
        <v>28946.502449646159</v>
      </c>
      <c r="W167" s="195"/>
      <c r="X167" s="89">
        <v>0</v>
      </c>
      <c r="Y167" s="89">
        <f t="shared" si="41"/>
        <v>0</v>
      </c>
    </row>
    <row r="168" spans="2:25">
      <c r="B168" s="199">
        <v>3425</v>
      </c>
      <c r="C168" t="s">
        <v>198</v>
      </c>
      <c r="D168" s="1">
        <v>41029.419000000002</v>
      </c>
      <c r="E168" s="86">
        <f t="shared" si="34"/>
        <v>30942.246606334844</v>
      </c>
      <c r="F168" s="87">
        <f t="shared" si="28"/>
        <v>0.73209544183305075</v>
      </c>
      <c r="G168" s="188">
        <f t="shared" si="35"/>
        <v>7022.944823660413</v>
      </c>
      <c r="H168" s="188">
        <f t="shared" si="29"/>
        <v>9312.4248361737082</v>
      </c>
      <c r="I168" s="188">
        <f t="shared" si="30"/>
        <v>2485.1304324122002</v>
      </c>
      <c r="J168" s="88">
        <f t="shared" si="31"/>
        <v>3295.2829533785771</v>
      </c>
      <c r="K168" s="188">
        <f t="shared" si="36"/>
        <v>2106.9921880652078</v>
      </c>
      <c r="L168" s="88">
        <f t="shared" si="32"/>
        <v>2793.8716413744655</v>
      </c>
      <c r="M168" s="89">
        <f t="shared" si="37"/>
        <v>12106.296477548174</v>
      </c>
      <c r="N168" s="89">
        <f t="shared" si="38"/>
        <v>53135.715477548176</v>
      </c>
      <c r="O168" s="89">
        <f t="shared" si="39"/>
        <v>40072.183618060466</v>
      </c>
      <c r="P168" s="90">
        <f t="shared" si="33"/>
        <v>0.9481103083534026</v>
      </c>
      <c r="Q168" s="225">
        <v>109.09549023846193</v>
      </c>
      <c r="R168" s="90">
        <f t="shared" si="40"/>
        <v>0.13293287560687539</v>
      </c>
      <c r="S168" s="90">
        <f t="shared" si="40"/>
        <v>0.1628368353702544</v>
      </c>
      <c r="T168" s="92">
        <v>1326</v>
      </c>
      <c r="U168" s="1">
        <v>36215.224999999999</v>
      </c>
      <c r="V168" s="1">
        <v>26609.276267450405</v>
      </c>
      <c r="W168" s="195"/>
      <c r="X168" s="89">
        <v>0</v>
      </c>
      <c r="Y168" s="89">
        <f t="shared" si="41"/>
        <v>0</v>
      </c>
    </row>
    <row r="169" spans="2:25">
      <c r="B169" s="199">
        <v>3426</v>
      </c>
      <c r="C169" t="s">
        <v>199</v>
      </c>
      <c r="D169" s="1">
        <v>50027.714999999997</v>
      </c>
      <c r="E169" s="86">
        <f t="shared" si="34"/>
        <v>31150.507471980072</v>
      </c>
      <c r="F169" s="87">
        <f t="shared" si="28"/>
        <v>0.73702290661577474</v>
      </c>
      <c r="G169" s="188">
        <f t="shared" si="35"/>
        <v>6893.8230869603722</v>
      </c>
      <c r="H169" s="188">
        <f t="shared" si="29"/>
        <v>11071.479877658358</v>
      </c>
      <c r="I169" s="188">
        <f t="shared" si="30"/>
        <v>2412.2391294363701</v>
      </c>
      <c r="J169" s="88">
        <f t="shared" si="31"/>
        <v>3874.0560418748105</v>
      </c>
      <c r="K169" s="188">
        <f t="shared" si="36"/>
        <v>2034.1008850893777</v>
      </c>
      <c r="L169" s="88">
        <f t="shared" si="32"/>
        <v>3266.7660214535408</v>
      </c>
      <c r="M169" s="89">
        <f t="shared" si="37"/>
        <v>14338.245899111898</v>
      </c>
      <c r="N169" s="89">
        <f t="shared" si="38"/>
        <v>64365.960899111895</v>
      </c>
      <c r="O169" s="89">
        <f t="shared" si="39"/>
        <v>40078.431444029826</v>
      </c>
      <c r="P169" s="90">
        <f t="shared" si="33"/>
        <v>0.94825813229688438</v>
      </c>
      <c r="Q169" s="225">
        <v>-227.06013138537674</v>
      </c>
      <c r="R169" s="90">
        <f t="shared" si="40"/>
        <v>0.14474851749096818</v>
      </c>
      <c r="S169" s="90">
        <f t="shared" si="40"/>
        <v>0.14332292780542524</v>
      </c>
      <c r="T169" s="92">
        <v>1606</v>
      </c>
      <c r="U169" s="1">
        <v>43701.925999999999</v>
      </c>
      <c r="V169" s="1">
        <v>27245.589775561097</v>
      </c>
      <c r="W169" s="195"/>
      <c r="X169" s="89">
        <v>0</v>
      </c>
      <c r="Y169" s="89">
        <f t="shared" si="41"/>
        <v>0</v>
      </c>
    </row>
    <row r="170" spans="2:25">
      <c r="B170" s="199">
        <v>3427</v>
      </c>
      <c r="C170" t="s">
        <v>200</v>
      </c>
      <c r="D170" s="1">
        <v>195156.02100000001</v>
      </c>
      <c r="E170" s="86">
        <f t="shared" si="34"/>
        <v>34106.260223698009</v>
      </c>
      <c r="F170" s="87">
        <f t="shared" si="28"/>
        <v>0.8069561969889173</v>
      </c>
      <c r="G170" s="188">
        <f t="shared" si="35"/>
        <v>5061.2563808952509</v>
      </c>
      <c r="H170" s="188">
        <f t="shared" si="29"/>
        <v>28960.509011482627</v>
      </c>
      <c r="I170" s="188">
        <f t="shared" si="30"/>
        <v>1377.7256663350922</v>
      </c>
      <c r="J170" s="88">
        <f t="shared" si="31"/>
        <v>7883.3462627693971</v>
      </c>
      <c r="K170" s="188">
        <f t="shared" si="36"/>
        <v>999.58742198809989</v>
      </c>
      <c r="L170" s="88">
        <f t="shared" si="32"/>
        <v>5719.639228615908</v>
      </c>
      <c r="M170" s="89">
        <f t="shared" si="37"/>
        <v>34680.148240098533</v>
      </c>
      <c r="N170" s="89">
        <f t="shared" si="38"/>
        <v>229836.16924009853</v>
      </c>
      <c r="O170" s="89">
        <f t="shared" si="39"/>
        <v>40167.104026581357</v>
      </c>
      <c r="P170" s="90">
        <f t="shared" si="33"/>
        <v>0.95035613100807848</v>
      </c>
      <c r="Q170" s="225">
        <v>1089.4498137439587</v>
      </c>
      <c r="R170" s="90">
        <f t="shared" si="40"/>
        <v>0.11344241141717791</v>
      </c>
      <c r="S170" s="90">
        <f t="shared" si="40"/>
        <v>0.10760471964113533</v>
      </c>
      <c r="T170" s="92">
        <v>5722</v>
      </c>
      <c r="U170" s="1">
        <v>175272.66699999999</v>
      </c>
      <c r="V170" s="1">
        <v>30792.808678847505</v>
      </c>
      <c r="W170" s="195"/>
      <c r="X170" s="89">
        <v>0</v>
      </c>
      <c r="Y170" s="89">
        <f t="shared" si="41"/>
        <v>0</v>
      </c>
    </row>
    <row r="171" spans="2:25">
      <c r="B171" s="199">
        <v>3428</v>
      </c>
      <c r="C171" t="s">
        <v>201</v>
      </c>
      <c r="D171" s="1">
        <v>90707.422000000006</v>
      </c>
      <c r="E171" s="86">
        <f t="shared" si="34"/>
        <v>36152.818652849746</v>
      </c>
      <c r="F171" s="87">
        <f t="shared" si="28"/>
        <v>0.85537789423957034</v>
      </c>
      <c r="G171" s="188">
        <f t="shared" si="35"/>
        <v>3792.3901548211738</v>
      </c>
      <c r="H171" s="188">
        <f t="shared" si="29"/>
        <v>9515.1068984463254</v>
      </c>
      <c r="I171" s="188">
        <f t="shared" si="30"/>
        <v>661.43021613198425</v>
      </c>
      <c r="J171" s="88">
        <f t="shared" si="31"/>
        <v>1659.5284122751486</v>
      </c>
      <c r="K171" s="188">
        <f t="shared" si="36"/>
        <v>283.29197178499192</v>
      </c>
      <c r="L171" s="88">
        <f t="shared" si="32"/>
        <v>710.7795572085447</v>
      </c>
      <c r="M171" s="89">
        <f t="shared" si="37"/>
        <v>10225.886455654871</v>
      </c>
      <c r="N171" s="89">
        <f t="shared" si="38"/>
        <v>100933.30845565487</v>
      </c>
      <c r="O171" s="89">
        <f t="shared" si="39"/>
        <v>40228.500779455906</v>
      </c>
      <c r="P171" s="90">
        <f t="shared" si="33"/>
        <v>0.95180878192559804</v>
      </c>
      <c r="Q171" s="225">
        <v>312.07874162768348</v>
      </c>
      <c r="R171" s="90">
        <f t="shared" si="40"/>
        <v>0.15957338963328041</v>
      </c>
      <c r="S171" s="90">
        <f t="shared" si="40"/>
        <v>0.16743020415052473</v>
      </c>
      <c r="T171" s="92">
        <v>2509</v>
      </c>
      <c r="U171" s="1">
        <v>78224.822</v>
      </c>
      <c r="V171" s="1">
        <v>30967.863024544735</v>
      </c>
      <c r="W171" s="195"/>
      <c r="X171" s="89">
        <v>0</v>
      </c>
      <c r="Y171" s="89">
        <f t="shared" si="41"/>
        <v>0</v>
      </c>
    </row>
    <row r="172" spans="2:25">
      <c r="B172" s="199">
        <v>3429</v>
      </c>
      <c r="C172" t="s">
        <v>202</v>
      </c>
      <c r="D172" s="1">
        <v>53091.92</v>
      </c>
      <c r="E172" s="86">
        <f t="shared" si="34"/>
        <v>34475.272727272721</v>
      </c>
      <c r="F172" s="87">
        <f t="shared" si="28"/>
        <v>0.81568705532908514</v>
      </c>
      <c r="G172" s="188">
        <f t="shared" si="35"/>
        <v>4832.4686286789301</v>
      </c>
      <c r="H172" s="188">
        <f t="shared" si="29"/>
        <v>7442.001688165552</v>
      </c>
      <c r="I172" s="188">
        <f t="shared" si="30"/>
        <v>1248.5712900839433</v>
      </c>
      <c r="J172" s="88">
        <f t="shared" si="31"/>
        <v>1922.7997867292727</v>
      </c>
      <c r="K172" s="188">
        <f t="shared" si="36"/>
        <v>870.43304573695093</v>
      </c>
      <c r="L172" s="88">
        <f t="shared" si="32"/>
        <v>1340.4668904349046</v>
      </c>
      <c r="M172" s="89">
        <f t="shared" si="37"/>
        <v>8782.4685786004557</v>
      </c>
      <c r="N172" s="89">
        <f t="shared" si="38"/>
        <v>61874.388578600454</v>
      </c>
      <c r="O172" s="89">
        <f t="shared" si="39"/>
        <v>40178.174401688608</v>
      </c>
      <c r="P172" s="90">
        <f t="shared" si="33"/>
        <v>0.9506180567582837</v>
      </c>
      <c r="Q172" s="225">
        <v>-89.82445393117996</v>
      </c>
      <c r="R172" s="90">
        <f t="shared" si="40"/>
        <v>0.19565059259020709</v>
      </c>
      <c r="S172" s="90">
        <f t="shared" si="40"/>
        <v>0.1894394206806474</v>
      </c>
      <c r="T172" s="92">
        <v>1540</v>
      </c>
      <c r="U172" s="1">
        <v>44404.21</v>
      </c>
      <c r="V172" s="1">
        <v>28984.471279373367</v>
      </c>
      <c r="W172" s="195"/>
      <c r="X172" s="89">
        <v>0</v>
      </c>
      <c r="Y172" s="89">
        <f t="shared" si="41"/>
        <v>0</v>
      </c>
    </row>
    <row r="173" spans="2:25">
      <c r="B173" s="199">
        <v>3430</v>
      </c>
      <c r="C173" t="s">
        <v>203</v>
      </c>
      <c r="D173" s="1">
        <v>66345.857999999993</v>
      </c>
      <c r="E173" s="86">
        <f t="shared" si="34"/>
        <v>35011.006860158312</v>
      </c>
      <c r="F173" s="87">
        <f t="shared" si="28"/>
        <v>0.8283625575868826</v>
      </c>
      <c r="G173" s="188">
        <f t="shared" si="35"/>
        <v>4500.3134662898638</v>
      </c>
      <c r="H173" s="188">
        <f t="shared" si="29"/>
        <v>8528.0940186192911</v>
      </c>
      <c r="I173" s="188">
        <f t="shared" si="30"/>
        <v>1061.0643435739864</v>
      </c>
      <c r="J173" s="88">
        <f t="shared" si="31"/>
        <v>2010.7169310727043</v>
      </c>
      <c r="K173" s="188">
        <f t="shared" si="36"/>
        <v>682.9260992269941</v>
      </c>
      <c r="L173" s="88">
        <f t="shared" si="32"/>
        <v>1294.1449580351539</v>
      </c>
      <c r="M173" s="89">
        <f t="shared" si="37"/>
        <v>9822.2389766544457</v>
      </c>
      <c r="N173" s="89">
        <f t="shared" si="38"/>
        <v>76168.096976654444</v>
      </c>
      <c r="O173" s="89">
        <f t="shared" si="39"/>
        <v>40194.24642567517</v>
      </c>
      <c r="P173" s="90">
        <f t="shared" si="33"/>
        <v>0.95099832182601751</v>
      </c>
      <c r="Q173" s="225">
        <v>21.544150974281365</v>
      </c>
      <c r="R173" s="90">
        <f t="shared" si="40"/>
        <v>0.14876999828686649</v>
      </c>
      <c r="S173" s="90">
        <f t="shared" si="40"/>
        <v>0.14634515396330591</v>
      </c>
      <c r="T173" s="92">
        <v>1895</v>
      </c>
      <c r="U173" s="1">
        <v>57753.822</v>
      </c>
      <c r="V173" s="1">
        <v>30541.418297197251</v>
      </c>
      <c r="W173" s="195"/>
      <c r="X173" s="89">
        <v>0</v>
      </c>
      <c r="Y173" s="89">
        <f t="shared" si="41"/>
        <v>0</v>
      </c>
    </row>
    <row r="174" spans="2:25">
      <c r="B174" s="199">
        <v>3431</v>
      </c>
      <c r="C174" t="s">
        <v>204</v>
      </c>
      <c r="D174" s="1">
        <v>87899.044999999998</v>
      </c>
      <c r="E174" s="86">
        <f t="shared" si="34"/>
        <v>34936.027424483305</v>
      </c>
      <c r="F174" s="87">
        <f t="shared" si="28"/>
        <v>0.82658853956591416</v>
      </c>
      <c r="G174" s="188">
        <f t="shared" si="35"/>
        <v>4546.8007164083674</v>
      </c>
      <c r="H174" s="188">
        <f t="shared" si="29"/>
        <v>11439.750602483453</v>
      </c>
      <c r="I174" s="188">
        <f t="shared" si="30"/>
        <v>1087.3071460602387</v>
      </c>
      <c r="J174" s="88">
        <f t="shared" si="31"/>
        <v>2735.6647794875603</v>
      </c>
      <c r="K174" s="188">
        <f t="shared" si="36"/>
        <v>709.16890171324633</v>
      </c>
      <c r="L174" s="88">
        <f t="shared" si="32"/>
        <v>1784.2689567105276</v>
      </c>
      <c r="M174" s="89">
        <f t="shared" si="37"/>
        <v>13224.019559193981</v>
      </c>
      <c r="N174" s="89">
        <f t="shared" si="38"/>
        <v>101123.06455919398</v>
      </c>
      <c r="O174" s="89">
        <f t="shared" si="39"/>
        <v>40191.997042604926</v>
      </c>
      <c r="P174" s="90">
        <f t="shared" si="33"/>
        <v>0.95094510128538867</v>
      </c>
      <c r="Q174" s="225">
        <v>228.94282583708627</v>
      </c>
      <c r="R174" s="90">
        <f t="shared" si="40"/>
        <v>0.19875583612232334</v>
      </c>
      <c r="S174" s="90">
        <f t="shared" si="40"/>
        <v>0.19256194666700119</v>
      </c>
      <c r="T174" s="92">
        <v>2516</v>
      </c>
      <c r="U174" s="1">
        <v>73325.228000000003</v>
      </c>
      <c r="V174" s="1">
        <v>29294.93727526968</v>
      </c>
      <c r="W174" s="195"/>
      <c r="X174" s="89">
        <v>0</v>
      </c>
      <c r="Y174" s="89">
        <f t="shared" si="41"/>
        <v>0</v>
      </c>
    </row>
    <row r="175" spans="2:25">
      <c r="B175" s="199">
        <v>3432</v>
      </c>
      <c r="C175" t="s">
        <v>205</v>
      </c>
      <c r="D175" s="1">
        <v>72401.654999999999</v>
      </c>
      <c r="E175" s="86">
        <f t="shared" si="34"/>
        <v>36092.549850448653</v>
      </c>
      <c r="F175" s="87">
        <f t="shared" si="28"/>
        <v>0.85395193069904507</v>
      </c>
      <c r="G175" s="188">
        <f t="shared" si="35"/>
        <v>3829.7568123098517</v>
      </c>
      <c r="H175" s="188">
        <f t="shared" si="29"/>
        <v>7682.4921654935624</v>
      </c>
      <c r="I175" s="188">
        <f t="shared" si="30"/>
        <v>682.52429697236687</v>
      </c>
      <c r="J175" s="88">
        <f t="shared" si="31"/>
        <v>1369.1437397265679</v>
      </c>
      <c r="K175" s="188">
        <f t="shared" si="36"/>
        <v>304.38605262537453</v>
      </c>
      <c r="L175" s="88">
        <f t="shared" si="32"/>
        <v>610.59842156650132</v>
      </c>
      <c r="M175" s="89">
        <f t="shared" si="37"/>
        <v>8293.0905870600636</v>
      </c>
      <c r="N175" s="89">
        <f t="shared" si="38"/>
        <v>80694.745587060068</v>
      </c>
      <c r="O175" s="89">
        <f t="shared" si="39"/>
        <v>40226.692715383884</v>
      </c>
      <c r="P175" s="90">
        <f t="shared" si="33"/>
        <v>0.95176600301938252</v>
      </c>
      <c r="Q175" s="225">
        <v>-221.05650656232865</v>
      </c>
      <c r="R175" s="90">
        <f t="shared" si="40"/>
        <v>0.16971686794141885</v>
      </c>
      <c r="S175" s="90">
        <f t="shared" si="40"/>
        <v>0.15630535848845151</v>
      </c>
      <c r="T175" s="92">
        <v>2006</v>
      </c>
      <c r="U175" s="1">
        <v>61896.735000000001</v>
      </c>
      <c r="V175" s="1">
        <v>31213.683812405445</v>
      </c>
      <c r="W175" s="195"/>
      <c r="X175" s="89">
        <v>0</v>
      </c>
      <c r="Y175" s="89">
        <f t="shared" si="41"/>
        <v>0</v>
      </c>
    </row>
    <row r="176" spans="2:25">
      <c r="B176" s="199">
        <v>3433</v>
      </c>
      <c r="C176" t="s">
        <v>206</v>
      </c>
      <c r="D176" s="1">
        <v>86752.755000000005</v>
      </c>
      <c r="E176" s="86">
        <f t="shared" si="34"/>
        <v>39813.104635153744</v>
      </c>
      <c r="F176" s="87">
        <f t="shared" si="28"/>
        <v>0.94198048381693977</v>
      </c>
      <c r="G176" s="188">
        <f t="shared" si="35"/>
        <v>1523.0128457926951</v>
      </c>
      <c r="H176" s="188">
        <f t="shared" si="29"/>
        <v>3318.6449909822823</v>
      </c>
      <c r="I176" s="188">
        <f t="shared" si="30"/>
        <v>0</v>
      </c>
      <c r="J176" s="88">
        <f t="shared" si="31"/>
        <v>0</v>
      </c>
      <c r="K176" s="188">
        <f t="shared" si="36"/>
        <v>-378.13824434699234</v>
      </c>
      <c r="L176" s="88">
        <f t="shared" si="32"/>
        <v>-823.96323443209633</v>
      </c>
      <c r="M176" s="89">
        <f t="shared" si="37"/>
        <v>2494.681756550186</v>
      </c>
      <c r="N176" s="89">
        <f t="shared" si="38"/>
        <v>89247.436756550189</v>
      </c>
      <c r="O176" s="89">
        <f t="shared" si="39"/>
        <v>40957.979236599444</v>
      </c>
      <c r="P176" s="90">
        <f t="shared" si="33"/>
        <v>0.96906828671155154</v>
      </c>
      <c r="Q176" s="225">
        <v>-94.470207814071273</v>
      </c>
      <c r="R176" s="90">
        <f t="shared" si="40"/>
        <v>0.10815779936736997</v>
      </c>
      <c r="S176" s="90">
        <f t="shared" si="40"/>
        <v>8.8832422416493431E-2</v>
      </c>
      <c r="T176" s="92">
        <v>2179</v>
      </c>
      <c r="U176" s="1">
        <v>78285.561000000002</v>
      </c>
      <c r="V176" s="1">
        <v>36564.95142456796</v>
      </c>
      <c r="W176" s="195"/>
      <c r="X176" s="89">
        <v>0</v>
      </c>
      <c r="Y176" s="89">
        <f t="shared" si="41"/>
        <v>0</v>
      </c>
    </row>
    <row r="177" spans="2:25">
      <c r="B177" s="199">
        <v>3434</v>
      </c>
      <c r="C177" t="s">
        <v>207</v>
      </c>
      <c r="D177" s="1">
        <v>80218.493000000002</v>
      </c>
      <c r="E177" s="86">
        <f t="shared" si="34"/>
        <v>36216.023927765236</v>
      </c>
      <c r="F177" s="87">
        <f t="shared" si="28"/>
        <v>0.85687333489887796</v>
      </c>
      <c r="G177" s="188">
        <f t="shared" si="35"/>
        <v>3753.2028843735702</v>
      </c>
      <c r="H177" s="188">
        <f t="shared" si="29"/>
        <v>8313.344388887459</v>
      </c>
      <c r="I177" s="188">
        <f t="shared" si="30"/>
        <v>639.30836991156275</v>
      </c>
      <c r="J177" s="88">
        <f t="shared" si="31"/>
        <v>1416.0680393541115</v>
      </c>
      <c r="K177" s="188">
        <f t="shared" si="36"/>
        <v>261.17012556457041</v>
      </c>
      <c r="L177" s="88">
        <f t="shared" si="32"/>
        <v>578.49182812552351</v>
      </c>
      <c r="M177" s="89">
        <f t="shared" si="37"/>
        <v>8891.8362170129822</v>
      </c>
      <c r="N177" s="89">
        <f t="shared" si="38"/>
        <v>89110.329217012986</v>
      </c>
      <c r="O177" s="89">
        <f t="shared" si="39"/>
        <v>40230.396937703379</v>
      </c>
      <c r="P177" s="90">
        <f t="shared" si="33"/>
        <v>0.9518536451453774</v>
      </c>
      <c r="Q177" s="225">
        <v>226.04696483274347</v>
      </c>
      <c r="R177" s="90">
        <f t="shared" si="40"/>
        <v>0.11691246790817823</v>
      </c>
      <c r="S177" s="90">
        <f t="shared" si="40"/>
        <v>0.1153997196446457</v>
      </c>
      <c r="T177" s="92">
        <v>2215</v>
      </c>
      <c r="U177" s="1">
        <v>71821.646999999997</v>
      </c>
      <c r="V177" s="1">
        <v>32469.099005424952</v>
      </c>
      <c r="W177" s="195"/>
      <c r="X177" s="89">
        <v>0</v>
      </c>
      <c r="Y177" s="89">
        <f t="shared" si="41"/>
        <v>0</v>
      </c>
    </row>
    <row r="178" spans="2:25">
      <c r="B178" s="199">
        <v>3435</v>
      </c>
      <c r="C178" t="s">
        <v>208</v>
      </c>
      <c r="D178" s="1">
        <v>120641.893</v>
      </c>
      <c r="E178" s="86">
        <f t="shared" si="34"/>
        <v>34185.858033437238</v>
      </c>
      <c r="F178" s="87">
        <f t="shared" si="28"/>
        <v>0.8088394860219138</v>
      </c>
      <c r="G178" s="188">
        <f t="shared" si="35"/>
        <v>5011.905738856929</v>
      </c>
      <c r="H178" s="188">
        <f t="shared" si="29"/>
        <v>17687.015352426104</v>
      </c>
      <c r="I178" s="188">
        <f t="shared" si="30"/>
        <v>1349.866432926362</v>
      </c>
      <c r="J178" s="88">
        <f t="shared" si="31"/>
        <v>4763.6786417971316</v>
      </c>
      <c r="K178" s="188">
        <f t="shared" si="36"/>
        <v>971.72818857936966</v>
      </c>
      <c r="L178" s="88">
        <f t="shared" si="32"/>
        <v>3429.2287774965953</v>
      </c>
      <c r="M178" s="89">
        <f t="shared" si="37"/>
        <v>21116.244129922699</v>
      </c>
      <c r="N178" s="89">
        <f t="shared" si="38"/>
        <v>141758.13712992269</v>
      </c>
      <c r="O178" s="89">
        <f t="shared" si="39"/>
        <v>40169.491960873529</v>
      </c>
      <c r="P178" s="90">
        <f t="shared" si="33"/>
        <v>0.95041262967906825</v>
      </c>
      <c r="Q178" s="225">
        <v>71.191536426493258</v>
      </c>
      <c r="R178" s="90">
        <f t="shared" si="40"/>
        <v>0.15465286314100193</v>
      </c>
      <c r="S178" s="90">
        <f t="shared" si="40"/>
        <v>0.15530724277440591</v>
      </c>
      <c r="T178" s="92">
        <v>3529</v>
      </c>
      <c r="U178" s="1">
        <v>104483.258</v>
      </c>
      <c r="V178" s="1">
        <v>29590.27414330218</v>
      </c>
      <c r="W178" s="195"/>
      <c r="X178" s="89">
        <v>0</v>
      </c>
      <c r="Y178" s="89">
        <f t="shared" si="41"/>
        <v>0</v>
      </c>
    </row>
    <row r="179" spans="2:25">
      <c r="B179" s="199">
        <v>3436</v>
      </c>
      <c r="C179" t="s">
        <v>209</v>
      </c>
      <c r="D179" s="1">
        <v>214415.18700000001</v>
      </c>
      <c r="E179" s="86">
        <f t="shared" si="34"/>
        <v>38612.495407887625</v>
      </c>
      <c r="F179" s="87">
        <f t="shared" si="28"/>
        <v>0.91357399627623626</v>
      </c>
      <c r="G179" s="188">
        <f t="shared" si="35"/>
        <v>2267.3905666976889</v>
      </c>
      <c r="H179" s="188">
        <f t="shared" si="29"/>
        <v>12590.819816872267</v>
      </c>
      <c r="I179" s="188">
        <f t="shared" si="30"/>
        <v>0</v>
      </c>
      <c r="J179" s="88">
        <f t="shared" si="31"/>
        <v>0</v>
      </c>
      <c r="K179" s="188">
        <f t="shared" si="36"/>
        <v>-378.13824434699234</v>
      </c>
      <c r="L179" s="88">
        <f t="shared" si="32"/>
        <v>-2099.8016708588484</v>
      </c>
      <c r="M179" s="89">
        <f t="shared" si="37"/>
        <v>10491.018146013419</v>
      </c>
      <c r="N179" s="89">
        <f t="shared" si="38"/>
        <v>224906.20514601341</v>
      </c>
      <c r="O179" s="89">
        <f t="shared" si="39"/>
        <v>40501.747730238319</v>
      </c>
      <c r="P179" s="90">
        <f t="shared" si="33"/>
        <v>0.9582738214460842</v>
      </c>
      <c r="Q179" s="225">
        <v>-1024.2357436950242</v>
      </c>
      <c r="R179" s="90">
        <f t="shared" si="40"/>
        <v>0.15992414741578712</v>
      </c>
      <c r="S179" s="90">
        <f t="shared" si="40"/>
        <v>0.16681726768676153</v>
      </c>
      <c r="T179" s="92">
        <v>5553</v>
      </c>
      <c r="U179" s="1">
        <v>184852.766</v>
      </c>
      <c r="V179" s="1">
        <v>33092.152882205512</v>
      </c>
      <c r="W179" s="195"/>
      <c r="X179" s="89">
        <v>0</v>
      </c>
      <c r="Y179" s="89">
        <f t="shared" si="41"/>
        <v>0</v>
      </c>
    </row>
    <row r="180" spans="2:25">
      <c r="B180" s="199">
        <v>3437</v>
      </c>
      <c r="C180" t="s">
        <v>210</v>
      </c>
      <c r="D180" s="1">
        <v>172953.899</v>
      </c>
      <c r="E180" s="86">
        <f t="shared" si="34"/>
        <v>30758.296105281879</v>
      </c>
      <c r="F180" s="87">
        <f t="shared" si="28"/>
        <v>0.72774316175923703</v>
      </c>
      <c r="G180" s="188">
        <f t="shared" si="35"/>
        <v>7136.9941343132514</v>
      </c>
      <c r="H180" s="188">
        <f t="shared" si="29"/>
        <v>40131.318017243415</v>
      </c>
      <c r="I180" s="188">
        <f t="shared" si="30"/>
        <v>2549.5131077807378</v>
      </c>
      <c r="J180" s="88">
        <f t="shared" si="31"/>
        <v>14335.912205051089</v>
      </c>
      <c r="K180" s="188">
        <f t="shared" si="36"/>
        <v>2171.3748634337453</v>
      </c>
      <c r="L180" s="88">
        <f t="shared" si="32"/>
        <v>12209.640857087948</v>
      </c>
      <c r="M180" s="89">
        <f t="shared" si="37"/>
        <v>52340.958874331365</v>
      </c>
      <c r="N180" s="89">
        <f t="shared" si="38"/>
        <v>225294.85787433136</v>
      </c>
      <c r="O180" s="89">
        <f t="shared" si="39"/>
        <v>40066.665103028878</v>
      </c>
      <c r="P180" s="90">
        <f t="shared" si="33"/>
        <v>0.94797973995118823</v>
      </c>
      <c r="Q180" s="225">
        <v>3901.0046299252572</v>
      </c>
      <c r="R180" s="90">
        <f t="shared" si="40"/>
        <v>8.5138580711390466E-2</v>
      </c>
      <c r="S180" s="90">
        <f t="shared" si="40"/>
        <v>0.11080520550858322</v>
      </c>
      <c r="T180" s="92">
        <v>5623</v>
      </c>
      <c r="U180" s="1">
        <v>159384.158</v>
      </c>
      <c r="V180" s="1">
        <v>27690.089993050729</v>
      </c>
      <c r="W180" s="195"/>
      <c r="X180" s="89">
        <v>0</v>
      </c>
      <c r="Y180" s="89">
        <f t="shared" si="41"/>
        <v>0</v>
      </c>
    </row>
    <row r="181" spans="2:25">
      <c r="B181" s="199">
        <v>3438</v>
      </c>
      <c r="C181" t="s">
        <v>211</v>
      </c>
      <c r="D181" s="1">
        <v>115176.908</v>
      </c>
      <c r="E181" s="86">
        <f t="shared" si="34"/>
        <v>36821.262148337599</v>
      </c>
      <c r="F181" s="87">
        <f t="shared" si="28"/>
        <v>0.87119330811030793</v>
      </c>
      <c r="G181" s="188">
        <f t="shared" si="35"/>
        <v>3377.9551876187052</v>
      </c>
      <c r="H181" s="188">
        <f t="shared" si="29"/>
        <v>10566.243826871309</v>
      </c>
      <c r="I181" s="188">
        <f t="shared" si="30"/>
        <v>427.47499271123593</v>
      </c>
      <c r="J181" s="88">
        <f t="shared" si="31"/>
        <v>1337.141777200746</v>
      </c>
      <c r="K181" s="188">
        <f t="shared" si="36"/>
        <v>49.33674836424359</v>
      </c>
      <c r="L181" s="88">
        <f t="shared" si="32"/>
        <v>154.32534888335397</v>
      </c>
      <c r="M181" s="89">
        <f t="shared" si="37"/>
        <v>10720.569175754663</v>
      </c>
      <c r="N181" s="89">
        <f t="shared" si="38"/>
        <v>125897.47717575466</v>
      </c>
      <c r="O181" s="89">
        <f t="shared" si="39"/>
        <v>40248.554084320538</v>
      </c>
      <c r="P181" s="90">
        <f t="shared" si="33"/>
        <v>0.95228324434172007</v>
      </c>
      <c r="Q181" s="225">
        <v>-334.5099932836456</v>
      </c>
      <c r="R181" s="90">
        <f t="shared" si="40"/>
        <v>8.543603257522632E-2</v>
      </c>
      <c r="S181" s="90">
        <f t="shared" si="40"/>
        <v>8.2312974936742694E-2</v>
      </c>
      <c r="T181" s="92">
        <v>3128</v>
      </c>
      <c r="U181" s="1">
        <v>106111.189</v>
      </c>
      <c r="V181" s="1">
        <v>34020.900609169606</v>
      </c>
      <c r="W181" s="195"/>
      <c r="X181" s="89">
        <v>0</v>
      </c>
      <c r="Y181" s="89">
        <f t="shared" si="41"/>
        <v>0</v>
      </c>
    </row>
    <row r="182" spans="2:25">
      <c r="B182" s="199">
        <v>3439</v>
      </c>
      <c r="C182" t="s">
        <v>212</v>
      </c>
      <c r="D182" s="1">
        <v>162463.12899999999</v>
      </c>
      <c r="E182" s="86">
        <f t="shared" si="34"/>
        <v>36533.197436474024</v>
      </c>
      <c r="F182" s="87">
        <f t="shared" si="28"/>
        <v>0.86437767945892552</v>
      </c>
      <c r="G182" s="188">
        <f t="shared" si="35"/>
        <v>3556.555308974122</v>
      </c>
      <c r="H182" s="188">
        <f t="shared" si="29"/>
        <v>15816.001459007921</v>
      </c>
      <c r="I182" s="188">
        <f t="shared" si="30"/>
        <v>528.29764186348723</v>
      </c>
      <c r="J182" s="88">
        <f t="shared" si="31"/>
        <v>2349.3396133669276</v>
      </c>
      <c r="K182" s="188">
        <f t="shared" si="36"/>
        <v>150.15939751649489</v>
      </c>
      <c r="L182" s="88">
        <f t="shared" si="32"/>
        <v>667.7588407558527</v>
      </c>
      <c r="M182" s="89">
        <f t="shared" si="37"/>
        <v>16483.760299763773</v>
      </c>
      <c r="N182" s="89">
        <f t="shared" si="38"/>
        <v>178946.88929976377</v>
      </c>
      <c r="O182" s="89">
        <f t="shared" si="39"/>
        <v>40239.91214296464</v>
      </c>
      <c r="P182" s="90">
        <f t="shared" si="33"/>
        <v>0.95207877548217879</v>
      </c>
      <c r="Q182" s="225">
        <v>-1135.012477254546</v>
      </c>
      <c r="R182" s="90">
        <f t="shared" si="40"/>
        <v>9.6681211982343196E-2</v>
      </c>
      <c r="S182" s="90">
        <f t="shared" si="40"/>
        <v>8.8296421964938324E-2</v>
      </c>
      <c r="T182" s="92">
        <v>4447</v>
      </c>
      <c r="U182" s="1">
        <v>148140.70600000001</v>
      </c>
      <c r="V182" s="1">
        <v>33569.160661681395</v>
      </c>
      <c r="W182" s="195"/>
      <c r="X182" s="89">
        <v>0</v>
      </c>
      <c r="Y182" s="89">
        <f t="shared" si="41"/>
        <v>0</v>
      </c>
    </row>
    <row r="183" spans="2:25">
      <c r="B183" s="199">
        <v>3440</v>
      </c>
      <c r="C183" t="s">
        <v>213</v>
      </c>
      <c r="D183" s="1">
        <v>197348.66800000001</v>
      </c>
      <c r="E183" s="86">
        <f t="shared" si="34"/>
        <v>38439.553564472146</v>
      </c>
      <c r="F183" s="87">
        <f t="shared" si="28"/>
        <v>0.90948218171352901</v>
      </c>
      <c r="G183" s="188">
        <f t="shared" si="35"/>
        <v>2374.6145096152864</v>
      </c>
      <c r="H183" s="188">
        <f t="shared" si="29"/>
        <v>12191.270892364881</v>
      </c>
      <c r="I183" s="188">
        <f t="shared" si="30"/>
        <v>0</v>
      </c>
      <c r="J183" s="88">
        <f t="shared" si="31"/>
        <v>0</v>
      </c>
      <c r="K183" s="188">
        <f t="shared" si="36"/>
        <v>-378.13824434699234</v>
      </c>
      <c r="L183" s="88">
        <f t="shared" si="32"/>
        <v>-1941.3617464774586</v>
      </c>
      <c r="M183" s="89">
        <f t="shared" si="37"/>
        <v>10249.909145887423</v>
      </c>
      <c r="N183" s="89">
        <f t="shared" si="38"/>
        <v>207598.57714588742</v>
      </c>
      <c r="O183" s="89">
        <f t="shared" si="39"/>
        <v>40436.029829740444</v>
      </c>
      <c r="P183" s="90">
        <f t="shared" si="33"/>
        <v>0.95671893191225565</v>
      </c>
      <c r="Q183" s="225">
        <v>1558.7909770916121</v>
      </c>
      <c r="R183" s="90">
        <f t="shared" si="40"/>
        <v>8.146168553213104E-2</v>
      </c>
      <c r="S183" s="90">
        <f t="shared" si="40"/>
        <v>7.9355215556415865E-2</v>
      </c>
      <c r="T183" s="92">
        <v>5134</v>
      </c>
      <c r="U183" s="1">
        <v>182483.27299999999</v>
      </c>
      <c r="V183" s="1">
        <v>35613.4412568306</v>
      </c>
      <c r="W183" s="195"/>
      <c r="X183" s="89">
        <v>0</v>
      </c>
      <c r="Y183" s="89">
        <f t="shared" si="41"/>
        <v>0</v>
      </c>
    </row>
    <row r="184" spans="2:25">
      <c r="B184" s="199">
        <v>3441</v>
      </c>
      <c r="C184" t="s">
        <v>214</v>
      </c>
      <c r="D184" s="1">
        <v>222645.62299999999</v>
      </c>
      <c r="E184" s="86">
        <f t="shared" si="34"/>
        <v>36061.81130547457</v>
      </c>
      <c r="F184" s="87">
        <f t="shared" si="28"/>
        <v>0.85322465485025456</v>
      </c>
      <c r="G184" s="188">
        <f t="shared" si="35"/>
        <v>3848.8147101937834</v>
      </c>
      <c r="H184" s="188">
        <f t="shared" si="29"/>
        <v>23762.58202073642</v>
      </c>
      <c r="I184" s="188">
        <f t="shared" si="30"/>
        <v>693.28278771329599</v>
      </c>
      <c r="J184" s="88">
        <f t="shared" si="31"/>
        <v>4280.3279313418889</v>
      </c>
      <c r="K184" s="188">
        <f t="shared" si="36"/>
        <v>315.14454336630365</v>
      </c>
      <c r="L184" s="88">
        <f t="shared" si="32"/>
        <v>1945.7024107435589</v>
      </c>
      <c r="M184" s="89">
        <f t="shared" si="37"/>
        <v>25708.284431479977</v>
      </c>
      <c r="N184" s="89">
        <f t="shared" si="38"/>
        <v>248353.90743147998</v>
      </c>
      <c r="O184" s="89">
        <f t="shared" si="39"/>
        <v>40225.77055903466</v>
      </c>
      <c r="P184" s="90">
        <f t="shared" si="33"/>
        <v>0.95174418474391875</v>
      </c>
      <c r="Q184" s="225">
        <v>-226.89306730596218</v>
      </c>
      <c r="R184" s="90">
        <f t="shared" si="40"/>
        <v>6.042064105990759E-2</v>
      </c>
      <c r="S184" s="90">
        <f t="shared" si="40"/>
        <v>6.0935908621161217E-2</v>
      </c>
      <c r="T184" s="92">
        <v>6174</v>
      </c>
      <c r="U184" s="1">
        <v>209959.72200000001</v>
      </c>
      <c r="V184" s="1">
        <v>33990.565322972318</v>
      </c>
      <c r="W184" s="195"/>
      <c r="X184" s="89">
        <v>0</v>
      </c>
      <c r="Y184" s="89">
        <f t="shared" si="41"/>
        <v>0</v>
      </c>
    </row>
    <row r="185" spans="2:25">
      <c r="B185" s="199">
        <v>3442</v>
      </c>
      <c r="C185" t="s">
        <v>215</v>
      </c>
      <c r="D185" s="1">
        <v>520484.66</v>
      </c>
      <c r="E185" s="86">
        <f t="shared" si="34"/>
        <v>35103.841640250888</v>
      </c>
      <c r="F185" s="87">
        <f t="shared" si="28"/>
        <v>0.83055903414574483</v>
      </c>
      <c r="G185" s="188">
        <f t="shared" si="35"/>
        <v>4442.7559026324661</v>
      </c>
      <c r="H185" s="188">
        <f t="shared" si="29"/>
        <v>65872.741768331573</v>
      </c>
      <c r="I185" s="188">
        <f t="shared" si="30"/>
        <v>1028.5721705415847</v>
      </c>
      <c r="J185" s="88">
        <f t="shared" si="31"/>
        <v>15250.639572620075</v>
      </c>
      <c r="K185" s="188">
        <f t="shared" si="36"/>
        <v>650.43392619459235</v>
      </c>
      <c r="L185" s="88">
        <f t="shared" si="32"/>
        <v>9643.9838236872201</v>
      </c>
      <c r="M185" s="89">
        <f t="shared" si="37"/>
        <v>75516.725592018789</v>
      </c>
      <c r="N185" s="89">
        <f t="shared" si="38"/>
        <v>596001.38559201872</v>
      </c>
      <c r="O185" s="89">
        <f t="shared" si="39"/>
        <v>40197.031469077949</v>
      </c>
      <c r="P185" s="90">
        <f t="shared" si="33"/>
        <v>0.95106421612278347</v>
      </c>
      <c r="Q185" s="225">
        <v>899.72159040409315</v>
      </c>
      <c r="R185" s="90">
        <f t="shared" si="40"/>
        <v>0.11170330843748653</v>
      </c>
      <c r="S185" s="90">
        <f t="shared" si="40"/>
        <v>0.11267802638512846</v>
      </c>
      <c r="T185" s="92">
        <v>14827</v>
      </c>
      <c r="U185" s="1">
        <v>468186.66100000002</v>
      </c>
      <c r="V185" s="1">
        <v>31548.966374663072</v>
      </c>
      <c r="W185" s="195"/>
      <c r="X185" s="89">
        <v>0</v>
      </c>
      <c r="Y185" s="89">
        <f t="shared" si="41"/>
        <v>0</v>
      </c>
    </row>
    <row r="186" spans="2:25">
      <c r="B186" s="199">
        <v>3443</v>
      </c>
      <c r="C186" t="s">
        <v>216</v>
      </c>
      <c r="D186" s="1">
        <v>462867.277</v>
      </c>
      <c r="E186" s="86">
        <f t="shared" si="34"/>
        <v>33912.175031137813</v>
      </c>
      <c r="F186" s="87">
        <f t="shared" si="28"/>
        <v>0.80236412949594083</v>
      </c>
      <c r="G186" s="188">
        <f t="shared" si="35"/>
        <v>5181.5892002825731</v>
      </c>
      <c r="H186" s="188">
        <f t="shared" si="29"/>
        <v>70723.510994656841</v>
      </c>
      <c r="I186" s="188">
        <f t="shared" si="30"/>
        <v>1445.655483731161</v>
      </c>
      <c r="J186" s="88">
        <f t="shared" si="31"/>
        <v>19731.751697446616</v>
      </c>
      <c r="K186" s="188">
        <f t="shared" si="36"/>
        <v>1067.5172393841685</v>
      </c>
      <c r="L186" s="88">
        <f t="shared" si="32"/>
        <v>14570.542800354517</v>
      </c>
      <c r="M186" s="89">
        <f t="shared" si="37"/>
        <v>85294.053795011365</v>
      </c>
      <c r="N186" s="89">
        <f t="shared" si="38"/>
        <v>548161.33079501137</v>
      </c>
      <c r="O186" s="89">
        <f t="shared" si="39"/>
        <v>40161.281470804555</v>
      </c>
      <c r="P186" s="90">
        <f t="shared" si="33"/>
        <v>0.95021836898328926</v>
      </c>
      <c r="Q186" s="225">
        <v>5647.738113450032</v>
      </c>
      <c r="R186" s="90">
        <f t="shared" si="40"/>
        <v>0.13433721717925068</v>
      </c>
      <c r="S186" s="90">
        <f t="shared" si="40"/>
        <v>0.13782774125585187</v>
      </c>
      <c r="T186" s="92">
        <v>13649</v>
      </c>
      <c r="U186" s="1">
        <v>408050.86</v>
      </c>
      <c r="V186" s="1">
        <v>29804.313782777004</v>
      </c>
      <c r="W186" s="195"/>
      <c r="X186" s="89">
        <v>0</v>
      </c>
      <c r="Y186" s="89">
        <f t="shared" si="41"/>
        <v>0</v>
      </c>
    </row>
    <row r="187" spans="2:25">
      <c r="B187" s="199">
        <v>3446</v>
      </c>
      <c r="C187" t="s">
        <v>217</v>
      </c>
      <c r="D187" s="1">
        <v>504147.11200000002</v>
      </c>
      <c r="E187" s="86">
        <f t="shared" si="34"/>
        <v>36906.816398243041</v>
      </c>
      <c r="F187" s="87">
        <f t="shared" si="28"/>
        <v>0.87321752688091248</v>
      </c>
      <c r="G187" s="188">
        <f t="shared" si="35"/>
        <v>3324.9115526773307</v>
      </c>
      <c r="H187" s="188">
        <f t="shared" si="29"/>
        <v>45418.291809572336</v>
      </c>
      <c r="I187" s="188">
        <f t="shared" si="30"/>
        <v>397.53100524433103</v>
      </c>
      <c r="J187" s="88">
        <f t="shared" si="31"/>
        <v>5430.2735316375611</v>
      </c>
      <c r="K187" s="188">
        <f t="shared" si="36"/>
        <v>19.39276089733869</v>
      </c>
      <c r="L187" s="88">
        <f t="shared" si="32"/>
        <v>264.90511385764648</v>
      </c>
      <c r="M187" s="89">
        <f t="shared" si="37"/>
        <v>45683.196923429983</v>
      </c>
      <c r="N187" s="89">
        <f t="shared" si="38"/>
        <v>549830.30892343004</v>
      </c>
      <c r="O187" s="89">
        <f t="shared" si="39"/>
        <v>40251.120711817719</v>
      </c>
      <c r="P187" s="90">
        <f t="shared" si="33"/>
        <v>0.95234397090483858</v>
      </c>
      <c r="Q187" s="225">
        <v>745.179297207731</v>
      </c>
      <c r="R187" s="90">
        <f t="shared" si="40"/>
        <v>0.10449831582923703</v>
      </c>
      <c r="S187" s="90">
        <f t="shared" si="40"/>
        <v>9.9080937559796078E-2</v>
      </c>
      <c r="T187" s="92">
        <v>13660</v>
      </c>
      <c r="U187" s="1">
        <v>456448.96399999998</v>
      </c>
      <c r="V187" s="1">
        <v>33579.707496505558</v>
      </c>
      <c r="W187" s="195"/>
      <c r="X187" s="89">
        <v>0</v>
      </c>
      <c r="Y187" s="89">
        <f t="shared" si="41"/>
        <v>0</v>
      </c>
    </row>
    <row r="188" spans="2:25">
      <c r="B188" s="199">
        <v>3447</v>
      </c>
      <c r="C188" t="s">
        <v>218</v>
      </c>
      <c r="D188" s="1">
        <v>168684.15299999999</v>
      </c>
      <c r="E188" s="86">
        <f t="shared" si="34"/>
        <v>30138.31570484188</v>
      </c>
      <c r="F188" s="87">
        <f t="shared" si="28"/>
        <v>0.71307438767303255</v>
      </c>
      <c r="G188" s="188">
        <f t="shared" si="35"/>
        <v>7521.381982586051</v>
      </c>
      <c r="H188" s="188">
        <f t="shared" si="29"/>
        <v>42097.174956534123</v>
      </c>
      <c r="I188" s="188">
        <f t="shared" si="30"/>
        <v>2766.5062479347375</v>
      </c>
      <c r="J188" s="88">
        <f t="shared" si="31"/>
        <v>15484.135469690726</v>
      </c>
      <c r="K188" s="188">
        <f t="shared" si="36"/>
        <v>2388.3680035877451</v>
      </c>
      <c r="L188" s="88">
        <f t="shared" si="32"/>
        <v>13367.695716080611</v>
      </c>
      <c r="M188" s="89">
        <f t="shared" si="37"/>
        <v>55464.870672614736</v>
      </c>
      <c r="N188" s="89">
        <f t="shared" si="38"/>
        <v>224149.02367261471</v>
      </c>
      <c r="O188" s="89">
        <f t="shared" si="39"/>
        <v>40048.065691015676</v>
      </c>
      <c r="P188" s="90">
        <f t="shared" si="33"/>
        <v>0.94753967672860195</v>
      </c>
      <c r="Q188" s="225">
        <v>2372.0381628617615</v>
      </c>
      <c r="R188" s="90">
        <f t="shared" si="40"/>
        <v>0.1060265007207911</v>
      </c>
      <c r="S188" s="90">
        <f t="shared" si="40"/>
        <v>0.10405039476988749</v>
      </c>
      <c r="T188" s="92">
        <v>5597</v>
      </c>
      <c r="U188" s="1">
        <v>152513.663</v>
      </c>
      <c r="V188" s="1">
        <v>27297.95292643637</v>
      </c>
      <c r="W188" s="195"/>
      <c r="X188" s="89">
        <v>0</v>
      </c>
      <c r="Y188" s="89">
        <f t="shared" si="41"/>
        <v>0</v>
      </c>
    </row>
    <row r="189" spans="2:25">
      <c r="B189" s="199">
        <v>3448</v>
      </c>
      <c r="C189" t="s">
        <v>219</v>
      </c>
      <c r="D189" s="1">
        <v>212680.30499999999</v>
      </c>
      <c r="E189" s="86">
        <f t="shared" si="34"/>
        <v>32500.046607579465</v>
      </c>
      <c r="F189" s="87">
        <f t="shared" si="28"/>
        <v>0.76895308487068392</v>
      </c>
      <c r="G189" s="188">
        <f t="shared" si="35"/>
        <v>6057.1088228887484</v>
      </c>
      <c r="H189" s="188">
        <f t="shared" si="29"/>
        <v>39637.720136983968</v>
      </c>
      <c r="I189" s="188">
        <f t="shared" si="30"/>
        <v>1939.9004319765827</v>
      </c>
      <c r="J189" s="88">
        <f t="shared" si="31"/>
        <v>12694.708426854757</v>
      </c>
      <c r="K189" s="188">
        <f t="shared" si="36"/>
        <v>1561.7621876295902</v>
      </c>
      <c r="L189" s="88">
        <f t="shared" si="32"/>
        <v>10220.17175584804</v>
      </c>
      <c r="M189" s="89">
        <f t="shared" si="37"/>
        <v>49857.891892832005</v>
      </c>
      <c r="N189" s="89">
        <f t="shared" si="38"/>
        <v>262538.196892832</v>
      </c>
      <c r="O189" s="89">
        <f t="shared" si="39"/>
        <v>40118.917618097796</v>
      </c>
      <c r="P189" s="90">
        <f t="shared" si="33"/>
        <v>0.94921603764453133</v>
      </c>
      <c r="Q189" s="225">
        <v>1739.4253909053659</v>
      </c>
      <c r="R189" s="90">
        <f t="shared" si="40"/>
        <v>0.15469452007947521</v>
      </c>
      <c r="S189" s="90">
        <f t="shared" si="40"/>
        <v>0.14869519036023601</v>
      </c>
      <c r="T189" s="92">
        <v>6544</v>
      </c>
      <c r="U189" s="1">
        <v>184187.50700000001</v>
      </c>
      <c r="V189" s="1">
        <v>28293.011827956991</v>
      </c>
      <c r="W189" s="195"/>
      <c r="X189" s="89">
        <v>0</v>
      </c>
      <c r="Y189" s="89">
        <f t="shared" si="41"/>
        <v>0</v>
      </c>
    </row>
    <row r="190" spans="2:25">
      <c r="B190" s="199">
        <v>3449</v>
      </c>
      <c r="C190" t="s">
        <v>220</v>
      </c>
      <c r="D190" s="1">
        <v>101173.077</v>
      </c>
      <c r="E190" s="86">
        <f t="shared" si="34"/>
        <v>35851.551027639973</v>
      </c>
      <c r="F190" s="87">
        <f t="shared" si="28"/>
        <v>0.84824988385318856</v>
      </c>
      <c r="G190" s="188">
        <f t="shared" si="35"/>
        <v>3979.1760824512335</v>
      </c>
      <c r="H190" s="188">
        <f t="shared" si="29"/>
        <v>11229.234904677382</v>
      </c>
      <c r="I190" s="188">
        <f t="shared" si="30"/>
        <v>766.87388495540506</v>
      </c>
      <c r="J190" s="88">
        <f t="shared" si="31"/>
        <v>2164.118103344153</v>
      </c>
      <c r="K190" s="188">
        <f t="shared" si="36"/>
        <v>388.73564060841272</v>
      </c>
      <c r="L190" s="88">
        <f t="shared" si="32"/>
        <v>1097.0119777969405</v>
      </c>
      <c r="M190" s="89">
        <f t="shared" si="37"/>
        <v>12326.246882474323</v>
      </c>
      <c r="N190" s="89">
        <f t="shared" si="38"/>
        <v>113499.32388247433</v>
      </c>
      <c r="O190" s="89">
        <f t="shared" si="39"/>
        <v>40219.462750699618</v>
      </c>
      <c r="P190" s="90">
        <f t="shared" si="33"/>
        <v>0.95159494161400671</v>
      </c>
      <c r="Q190" s="225">
        <v>-195.19364872327787</v>
      </c>
      <c r="R190" s="90">
        <f t="shared" si="40"/>
        <v>9.0050447750165921E-2</v>
      </c>
      <c r="S190" s="90">
        <f t="shared" si="40"/>
        <v>9.5458210425042725E-2</v>
      </c>
      <c r="T190" s="92">
        <v>2822</v>
      </c>
      <c r="U190" s="1">
        <v>92815.040999999997</v>
      </c>
      <c r="V190" s="1">
        <v>32727.447461212974</v>
      </c>
      <c r="W190" s="195"/>
      <c r="X190" s="89">
        <v>0</v>
      </c>
      <c r="Y190" s="89">
        <f t="shared" si="41"/>
        <v>0</v>
      </c>
    </row>
    <row r="191" spans="2:25">
      <c r="B191" s="199">
        <v>3450</v>
      </c>
      <c r="C191" t="s">
        <v>221</v>
      </c>
      <c r="D191" s="1">
        <v>41252.391000000003</v>
      </c>
      <c r="E191" s="86">
        <f t="shared" si="34"/>
        <v>32896.643540669858</v>
      </c>
      <c r="F191" s="87">
        <f t="shared" si="28"/>
        <v>0.77833659249553111</v>
      </c>
      <c r="G191" s="188">
        <f t="shared" si="35"/>
        <v>5811.2187243727049</v>
      </c>
      <c r="H191" s="188">
        <f t="shared" si="29"/>
        <v>7287.2682803633716</v>
      </c>
      <c r="I191" s="188">
        <f t="shared" si="30"/>
        <v>1801.091505394945</v>
      </c>
      <c r="J191" s="88">
        <f t="shared" si="31"/>
        <v>2258.5687477652614</v>
      </c>
      <c r="K191" s="188">
        <f t="shared" si="36"/>
        <v>1422.9532610479528</v>
      </c>
      <c r="L191" s="88">
        <f t="shared" si="32"/>
        <v>1784.3833893541328</v>
      </c>
      <c r="M191" s="89">
        <f t="shared" si="37"/>
        <v>9071.6516697175048</v>
      </c>
      <c r="N191" s="89">
        <f t="shared" si="38"/>
        <v>50324.042669717506</v>
      </c>
      <c r="O191" s="89">
        <f t="shared" si="39"/>
        <v>40130.815526090519</v>
      </c>
      <c r="P191" s="90">
        <f t="shared" si="33"/>
        <v>0.94949754287327703</v>
      </c>
      <c r="Q191" s="225">
        <v>-169.30721162968439</v>
      </c>
      <c r="R191" s="90">
        <f t="shared" si="40"/>
        <v>6.8158326533982766E-2</v>
      </c>
      <c r="S191" s="90">
        <f t="shared" si="40"/>
        <v>0.16356002714945811</v>
      </c>
      <c r="T191" s="92">
        <v>1254</v>
      </c>
      <c r="U191" s="1">
        <v>38620.108999999997</v>
      </c>
      <c r="V191" s="1">
        <v>28272.407759882866</v>
      </c>
      <c r="W191" s="195"/>
      <c r="X191" s="89">
        <v>0</v>
      </c>
      <c r="Y191" s="89">
        <f t="shared" si="41"/>
        <v>0</v>
      </c>
    </row>
    <row r="192" spans="2:25">
      <c r="B192" s="199">
        <v>3451</v>
      </c>
      <c r="C192" t="s">
        <v>222</v>
      </c>
      <c r="D192" s="1">
        <v>234270.899</v>
      </c>
      <c r="E192" s="86">
        <f t="shared" si="34"/>
        <v>36292.935553834242</v>
      </c>
      <c r="F192" s="87">
        <f t="shared" si="28"/>
        <v>0.85869306866241013</v>
      </c>
      <c r="G192" s="188">
        <f t="shared" si="35"/>
        <v>3705.5176762107862</v>
      </c>
      <c r="H192" s="188">
        <f t="shared" si="29"/>
        <v>23919.116599940626</v>
      </c>
      <c r="I192" s="188">
        <f t="shared" si="30"/>
        <v>612.38930078741066</v>
      </c>
      <c r="J192" s="88">
        <f t="shared" si="31"/>
        <v>3952.9729365827357</v>
      </c>
      <c r="K192" s="188">
        <f t="shared" si="36"/>
        <v>234.25105644041832</v>
      </c>
      <c r="L192" s="88">
        <f t="shared" si="32"/>
        <v>1512.0905693229004</v>
      </c>
      <c r="M192" s="89">
        <f t="shared" si="37"/>
        <v>25431.207169263525</v>
      </c>
      <c r="N192" s="89">
        <f t="shared" si="38"/>
        <v>259702.10616926354</v>
      </c>
      <c r="O192" s="89">
        <f t="shared" si="39"/>
        <v>40232.704286485445</v>
      </c>
      <c r="P192" s="90">
        <f t="shared" si="33"/>
        <v>0.95190823715828332</v>
      </c>
      <c r="Q192" s="225">
        <v>-287.97638404280588</v>
      </c>
      <c r="R192" s="90">
        <f t="shared" si="40"/>
        <v>6.9143260644785959E-2</v>
      </c>
      <c r="S192" s="90">
        <f t="shared" si="40"/>
        <v>8.686569734331305E-2</v>
      </c>
      <c r="T192" s="92">
        <v>6455</v>
      </c>
      <c r="U192" s="1">
        <v>219120.21299999999</v>
      </c>
      <c r="V192" s="1">
        <v>33392.290917403232</v>
      </c>
      <c r="W192" s="195"/>
      <c r="X192" s="89">
        <v>0</v>
      </c>
      <c r="Y192" s="89">
        <f t="shared" si="41"/>
        <v>0</v>
      </c>
    </row>
    <row r="193" spans="2:28">
      <c r="B193" s="199">
        <v>3452</v>
      </c>
      <c r="C193" t="s">
        <v>223</v>
      </c>
      <c r="D193" s="1">
        <v>85756.615999999995</v>
      </c>
      <c r="E193" s="86">
        <f t="shared" si="34"/>
        <v>40035.768440709617</v>
      </c>
      <c r="F193" s="87">
        <f t="shared" si="28"/>
        <v>0.94724872303636609</v>
      </c>
      <c r="G193" s="188">
        <f t="shared" si="35"/>
        <v>1384.9612863480543</v>
      </c>
      <c r="H193" s="188">
        <f t="shared" si="29"/>
        <v>2966.5870753575323</v>
      </c>
      <c r="I193" s="188">
        <f t="shared" si="30"/>
        <v>0</v>
      </c>
      <c r="J193" s="88">
        <f t="shared" si="31"/>
        <v>0</v>
      </c>
      <c r="K193" s="188">
        <f t="shared" si="36"/>
        <v>-378.13824434699234</v>
      </c>
      <c r="L193" s="88">
        <f t="shared" si="32"/>
        <v>-809.97211939125759</v>
      </c>
      <c r="M193" s="89">
        <f t="shared" si="37"/>
        <v>2156.6149559662745</v>
      </c>
      <c r="N193" s="89">
        <f t="shared" si="38"/>
        <v>87913.230955966268</v>
      </c>
      <c r="O193" s="89">
        <f t="shared" si="39"/>
        <v>41042.591482710675</v>
      </c>
      <c r="P193" s="90">
        <f t="shared" si="33"/>
        <v>0.97107021761493362</v>
      </c>
      <c r="Q193" s="225">
        <v>-1186.8111989617742</v>
      </c>
      <c r="R193" s="90">
        <f t="shared" si="40"/>
        <v>6.4078993115226565E-2</v>
      </c>
      <c r="S193" s="90">
        <f t="shared" si="40"/>
        <v>4.9175925984761261E-2</v>
      </c>
      <c r="T193" s="92">
        <v>2142</v>
      </c>
      <c r="U193" s="1">
        <v>80592.34</v>
      </c>
      <c r="V193" s="1">
        <v>38159.251893939392</v>
      </c>
      <c r="W193" s="195"/>
      <c r="X193" s="89">
        <v>0</v>
      </c>
      <c r="Y193" s="89">
        <f t="shared" si="41"/>
        <v>0</v>
      </c>
    </row>
    <row r="194" spans="2:28">
      <c r="B194" s="199">
        <v>3453</v>
      </c>
      <c r="C194" t="s">
        <v>224</v>
      </c>
      <c r="D194" s="1">
        <v>133534.03400000001</v>
      </c>
      <c r="E194" s="86">
        <f t="shared" si="34"/>
        <v>40330.42404107521</v>
      </c>
      <c r="F194" s="87">
        <f t="shared" si="28"/>
        <v>0.95422029251167595</v>
      </c>
      <c r="G194" s="188">
        <f t="shared" si="35"/>
        <v>1202.2748141213865</v>
      </c>
      <c r="H194" s="188">
        <f t="shared" si="29"/>
        <v>3980.7319095559105</v>
      </c>
      <c r="I194" s="188">
        <f t="shared" si="30"/>
        <v>0</v>
      </c>
      <c r="J194" s="88">
        <f t="shared" si="31"/>
        <v>0</v>
      </c>
      <c r="K194" s="188">
        <f t="shared" si="36"/>
        <v>-378.13824434699234</v>
      </c>
      <c r="L194" s="88">
        <f t="shared" si="32"/>
        <v>-1252.0157270328916</v>
      </c>
      <c r="M194" s="89">
        <f t="shared" si="37"/>
        <v>2728.7161825230187</v>
      </c>
      <c r="N194" s="89">
        <f t="shared" si="38"/>
        <v>136262.75018252304</v>
      </c>
      <c r="O194" s="89">
        <f t="shared" si="39"/>
        <v>41154.560610849607</v>
      </c>
      <c r="P194" s="90">
        <f t="shared" si="33"/>
        <v>0.9737194140155514</v>
      </c>
      <c r="Q194" s="225">
        <v>-742.84732297036771</v>
      </c>
      <c r="R194" s="90">
        <f t="shared" si="40"/>
        <v>6.0717881675423059E-2</v>
      </c>
      <c r="S194" s="90">
        <f t="shared" si="40"/>
        <v>5.6553178425111761E-2</v>
      </c>
      <c r="T194" s="92">
        <v>3311</v>
      </c>
      <c r="U194" s="1">
        <v>125890.245</v>
      </c>
      <c r="V194" s="1">
        <v>38171.693450576109</v>
      </c>
      <c r="W194" s="195"/>
      <c r="X194" s="89">
        <v>0</v>
      </c>
      <c r="Y194" s="89">
        <f t="shared" si="41"/>
        <v>0</v>
      </c>
    </row>
    <row r="195" spans="2:28" ht="32.1" customHeight="1">
      <c r="B195" s="199">
        <v>3454</v>
      </c>
      <c r="C195" t="s">
        <v>225</v>
      </c>
      <c r="D195" s="1">
        <v>68097.343999999997</v>
      </c>
      <c r="E195" s="86">
        <f t="shared" si="34"/>
        <v>41321.203883495145</v>
      </c>
      <c r="F195" s="87">
        <f t="shared" si="28"/>
        <v>0.97766220400969883</v>
      </c>
      <c r="G195" s="188">
        <f t="shared" si="35"/>
        <v>587.99131182102644</v>
      </c>
      <c r="H195" s="188">
        <f t="shared" si="29"/>
        <v>969.00968188105162</v>
      </c>
      <c r="I195" s="188">
        <f t="shared" si="30"/>
        <v>0</v>
      </c>
      <c r="J195" s="88">
        <f t="shared" si="31"/>
        <v>0</v>
      </c>
      <c r="K195" s="188">
        <f t="shared" si="36"/>
        <v>-378.13824434699234</v>
      </c>
      <c r="L195" s="88">
        <f t="shared" si="32"/>
        <v>-623.17182668384339</v>
      </c>
      <c r="M195" s="89">
        <f t="shared" si="37"/>
        <v>345.83785519720823</v>
      </c>
      <c r="N195" s="89">
        <f t="shared" si="38"/>
        <v>68443.18185519721</v>
      </c>
      <c r="O195" s="89">
        <f t="shared" si="39"/>
        <v>41531.056950969178</v>
      </c>
      <c r="P195" s="90">
        <f t="shared" si="33"/>
        <v>0.98262734038480004</v>
      </c>
      <c r="Q195" s="225">
        <v>-410.37116185295167</v>
      </c>
      <c r="R195" s="93">
        <f t="shared" si="40"/>
        <v>7.9937695472778542E-2</v>
      </c>
      <c r="S195" s="93">
        <f t="shared" si="40"/>
        <v>7.797178947373834E-2</v>
      </c>
      <c r="T195" s="92">
        <v>1648</v>
      </c>
      <c r="U195" s="1">
        <v>63056.733999999997</v>
      </c>
      <c r="V195" s="1">
        <v>38332.361094224922</v>
      </c>
      <c r="W195" s="195"/>
      <c r="X195" s="89">
        <v>0</v>
      </c>
      <c r="Y195" s="89">
        <f t="shared" si="41"/>
        <v>0</v>
      </c>
      <c r="Z195" s="189"/>
      <c r="AB195" s="46"/>
    </row>
    <row r="196" spans="2:28">
      <c r="B196" s="199">
        <v>3901</v>
      </c>
      <c r="C196" t="s">
        <v>226</v>
      </c>
      <c r="D196" s="1">
        <v>1007207.078</v>
      </c>
      <c r="E196" s="86">
        <f t="shared" si="34"/>
        <v>35921.64763365312</v>
      </c>
      <c r="F196" s="87">
        <f t="shared" si="28"/>
        <v>0.84990837382655993</v>
      </c>
      <c r="G196" s="188">
        <f t="shared" si="35"/>
        <v>3935.7161867230825</v>
      </c>
      <c r="H196" s="188">
        <f t="shared" si="29"/>
        <v>110353.54615952852</v>
      </c>
      <c r="I196" s="188">
        <f t="shared" si="30"/>
        <v>742.34007285080361</v>
      </c>
      <c r="J196" s="88">
        <f t="shared" si="31"/>
        <v>20814.473302663682</v>
      </c>
      <c r="K196" s="188">
        <f t="shared" si="36"/>
        <v>364.20182850381127</v>
      </c>
      <c r="L196" s="88">
        <f t="shared" si="32"/>
        <v>10211.855069418365</v>
      </c>
      <c r="M196" s="89">
        <f t="shared" si="37"/>
        <v>120565.40122894688</v>
      </c>
      <c r="N196" s="89">
        <f t="shared" si="38"/>
        <v>1127772.4792289468</v>
      </c>
      <c r="O196" s="89">
        <f t="shared" si="39"/>
        <v>40221.565648880016</v>
      </c>
      <c r="P196" s="90">
        <f t="shared" si="33"/>
        <v>0.95164469631320792</v>
      </c>
      <c r="Q196" s="225">
        <v>8278.4624882100907</v>
      </c>
      <c r="R196" s="93">
        <f t="shared" si="40"/>
        <v>0.12533710072810206</v>
      </c>
      <c r="S196" s="94">
        <f t="shared" si="40"/>
        <v>0.12132362984565938</v>
      </c>
      <c r="T196" s="92">
        <v>28039</v>
      </c>
      <c r="U196" s="1">
        <v>895026.99</v>
      </c>
      <c r="V196" s="1">
        <v>32035.040266294422</v>
      </c>
      <c r="W196" s="195"/>
      <c r="X196" s="89">
        <v>0</v>
      </c>
      <c r="Y196" s="89">
        <f t="shared" si="41"/>
        <v>0</v>
      </c>
      <c r="Z196" s="1"/>
      <c r="AA196" s="1"/>
    </row>
    <row r="197" spans="2:28">
      <c r="B197" s="199">
        <v>3903</v>
      </c>
      <c r="C197" t="s">
        <v>227</v>
      </c>
      <c r="D197" s="1">
        <v>988222.76899999997</v>
      </c>
      <c r="E197" s="86">
        <f t="shared" si="34"/>
        <v>36594.066617293094</v>
      </c>
      <c r="F197" s="87">
        <f t="shared" si="28"/>
        <v>0.86581784798943651</v>
      </c>
      <c r="G197" s="188">
        <f t="shared" si="35"/>
        <v>3518.8164168662984</v>
      </c>
      <c r="H197" s="188">
        <f t="shared" si="29"/>
        <v>95025.637337474385</v>
      </c>
      <c r="I197" s="188">
        <f t="shared" si="30"/>
        <v>506.99342857681256</v>
      </c>
      <c r="J197" s="88">
        <f t="shared" si="31"/>
        <v>13691.357538716822</v>
      </c>
      <c r="K197" s="188">
        <f t="shared" si="36"/>
        <v>128.85518422982022</v>
      </c>
      <c r="L197" s="88">
        <f t="shared" si="32"/>
        <v>3479.7342501262951</v>
      </c>
      <c r="M197" s="89">
        <f t="shared" si="37"/>
        <v>98505.371587600675</v>
      </c>
      <c r="N197" s="89">
        <f t="shared" si="38"/>
        <v>1086728.1405876006</v>
      </c>
      <c r="O197" s="89">
        <f t="shared" si="39"/>
        <v>40241.738218389211</v>
      </c>
      <c r="P197" s="90">
        <f t="shared" si="33"/>
        <v>0.95212198053809416</v>
      </c>
      <c r="Q197" s="225">
        <v>6820.5588749923336</v>
      </c>
      <c r="R197" s="93">
        <f t="shared" si="40"/>
        <v>9.1737954534837074E-2</v>
      </c>
      <c r="S197" s="93">
        <f t="shared" si="40"/>
        <v>8.6361129948533483E-2</v>
      </c>
      <c r="T197" s="92">
        <v>27005</v>
      </c>
      <c r="U197" s="1">
        <v>905183.12100000004</v>
      </c>
      <c r="V197" s="1">
        <v>33684.992594522177</v>
      </c>
      <c r="W197" s="195"/>
      <c r="X197" s="89">
        <v>0</v>
      </c>
      <c r="Y197" s="89">
        <f t="shared" si="41"/>
        <v>0</v>
      </c>
      <c r="Z197" s="1"/>
      <c r="AA197" s="1"/>
    </row>
    <row r="198" spans="2:28">
      <c r="B198" s="199">
        <v>3905</v>
      </c>
      <c r="C198" t="s">
        <v>228</v>
      </c>
      <c r="D198" s="1">
        <v>2332263.1209999998</v>
      </c>
      <c r="E198" s="86">
        <f t="shared" si="34"/>
        <v>38981.49959886344</v>
      </c>
      <c r="F198" s="87">
        <f t="shared" si="28"/>
        <v>0.9223046579398072</v>
      </c>
      <c r="G198" s="188">
        <f t="shared" si="35"/>
        <v>2038.6079682926838</v>
      </c>
      <c r="H198" s="188">
        <f t="shared" si="29"/>
        <v>121969.91474295127</v>
      </c>
      <c r="I198" s="188">
        <f t="shared" si="30"/>
        <v>0</v>
      </c>
      <c r="J198" s="88">
        <f t="shared" si="31"/>
        <v>0</v>
      </c>
      <c r="K198" s="188">
        <f t="shared" si="36"/>
        <v>-378.13824434699234</v>
      </c>
      <c r="L198" s="88">
        <f t="shared" si="32"/>
        <v>-22624.011159280552</v>
      </c>
      <c r="M198" s="89">
        <f t="shared" si="37"/>
        <v>99345.903583670719</v>
      </c>
      <c r="N198" s="89">
        <f t="shared" si="38"/>
        <v>2431609.0245836703</v>
      </c>
      <c r="O198" s="89">
        <f t="shared" si="39"/>
        <v>40641.969322809135</v>
      </c>
      <c r="P198" s="90">
        <f t="shared" si="33"/>
        <v>0.96159147287824132</v>
      </c>
      <c r="Q198" s="225">
        <v>3858.8225872440526</v>
      </c>
      <c r="R198" s="93">
        <f t="shared" si="40"/>
        <v>0.11289441806665021</v>
      </c>
      <c r="S198" s="93">
        <f t="shared" si="40"/>
        <v>0.10069219947644902</v>
      </c>
      <c r="T198" s="92">
        <v>59830</v>
      </c>
      <c r="U198" s="1">
        <v>2095673.3030000001</v>
      </c>
      <c r="V198" s="1">
        <v>35415.440953797282</v>
      </c>
      <c r="W198" s="195"/>
      <c r="X198" s="89">
        <v>0</v>
      </c>
      <c r="Y198" s="89">
        <f t="shared" si="41"/>
        <v>0</v>
      </c>
    </row>
    <row r="199" spans="2:28">
      <c r="B199" s="199">
        <v>3907</v>
      </c>
      <c r="C199" t="s">
        <v>229</v>
      </c>
      <c r="D199" s="1">
        <v>2479352.9300000002</v>
      </c>
      <c r="E199" s="86">
        <f t="shared" si="34"/>
        <v>37139.412954252679</v>
      </c>
      <c r="F199" s="87">
        <f t="shared" ref="F199:F262" si="42">E199/E$365</f>
        <v>0.87872077558186035</v>
      </c>
      <c r="G199" s="188">
        <f t="shared" si="35"/>
        <v>3180.7016879513558</v>
      </c>
      <c r="H199" s="188">
        <f t="shared" ref="H199:H262" si="43">G199*T199/1000</f>
        <v>212337.28328425661</v>
      </c>
      <c r="I199" s="188">
        <f t="shared" ref="I199:I262" si="44">IF(E199+Y199&lt;(E$365+Y$365)*0.9,((E$365+Y$365)*0.9-E199-Y199)*0.35,0)</f>
        <v>316.12221064095792</v>
      </c>
      <c r="J199" s="88">
        <f t="shared" ref="J199:J262" si="45">I199*T199/1000</f>
        <v>21103.686537969068</v>
      </c>
      <c r="K199" s="188">
        <f t="shared" si="36"/>
        <v>-62.01603370603442</v>
      </c>
      <c r="L199" s="88">
        <f t="shared" ref="L199:L262" si="46">K199*T199/1000</f>
        <v>-4140.0663781474459</v>
      </c>
      <c r="M199" s="89">
        <f t="shared" si="37"/>
        <v>208197.21690610916</v>
      </c>
      <c r="N199" s="89">
        <f t="shared" si="38"/>
        <v>2687550.1469061095</v>
      </c>
      <c r="O199" s="89">
        <f t="shared" si="39"/>
        <v>40258.098608498003</v>
      </c>
      <c r="P199" s="90">
        <f t="shared" ref="P199:P262" si="47">O199/O$365</f>
        <v>0.95250906836586691</v>
      </c>
      <c r="Q199" s="225">
        <v>-6753.2549098046729</v>
      </c>
      <c r="R199" s="93">
        <f t="shared" si="40"/>
        <v>9.9844365696318743E-2</v>
      </c>
      <c r="S199" s="93">
        <f t="shared" si="40"/>
        <v>9.1161990839043847E-2</v>
      </c>
      <c r="T199" s="92">
        <v>66758</v>
      </c>
      <c r="U199" s="1">
        <v>2254276.1570000001</v>
      </c>
      <c r="V199" s="1">
        <v>34036.571348764177</v>
      </c>
      <c r="W199" s="195"/>
      <c r="X199" s="89">
        <v>0</v>
      </c>
      <c r="Y199" s="89">
        <f t="shared" si="41"/>
        <v>0</v>
      </c>
    </row>
    <row r="200" spans="2:28">
      <c r="B200" s="199">
        <v>3909</v>
      </c>
      <c r="C200" t="s">
        <v>230</v>
      </c>
      <c r="D200" s="1">
        <v>1740636.699</v>
      </c>
      <c r="E200" s="86">
        <f t="shared" ref="E200:E263" si="48">D200/T200*1000</f>
        <v>35617.693861264575</v>
      </c>
      <c r="F200" s="87">
        <f t="shared" si="42"/>
        <v>0.84271680903410384</v>
      </c>
      <c r="G200" s="188">
        <f t="shared" ref="G200:G263" si="49">($E$365+$Y$365-E200-Y200)*0.62</f>
        <v>4124.1675256039798</v>
      </c>
      <c r="H200" s="188">
        <f t="shared" si="43"/>
        <v>201548.06697626651</v>
      </c>
      <c r="I200" s="188">
        <f t="shared" si="44"/>
        <v>848.72389318679416</v>
      </c>
      <c r="J200" s="88">
        <f t="shared" si="45"/>
        <v>41477.136660038625</v>
      </c>
      <c r="K200" s="188">
        <f t="shared" ref="K200:K263" si="50">I200+J$367</f>
        <v>470.58564883980182</v>
      </c>
      <c r="L200" s="88">
        <f t="shared" si="46"/>
        <v>22997.520658801117</v>
      </c>
      <c r="M200" s="89">
        <f t="shared" ref="M200:M263" si="51">+H200+L200</f>
        <v>224545.58763506761</v>
      </c>
      <c r="N200" s="89">
        <f t="shared" ref="N200:N263" si="52">D200+M200</f>
        <v>1965182.2866350675</v>
      </c>
      <c r="O200" s="89">
        <f t="shared" ref="O200:O263" si="53">N200/T200*1000</f>
        <v>40212.447035708356</v>
      </c>
      <c r="P200" s="90">
        <f t="shared" si="47"/>
        <v>0.95142894936943412</v>
      </c>
      <c r="Q200" s="225">
        <v>-1396.5305494917557</v>
      </c>
      <c r="R200" s="93">
        <f t="shared" ref="R200:S263" si="54">(D200-U200)/U200</f>
        <v>6.5932319531981934E-2</v>
      </c>
      <c r="S200" s="93">
        <f t="shared" si="54"/>
        <v>6.2551523347667129E-2</v>
      </c>
      <c r="T200" s="92">
        <v>48870</v>
      </c>
      <c r="U200" s="1">
        <v>1632971.125</v>
      </c>
      <c r="V200" s="1">
        <v>33520.909884019296</v>
      </c>
      <c r="W200" s="195"/>
      <c r="X200" s="89">
        <v>0</v>
      </c>
      <c r="Y200" s="89">
        <f t="shared" ref="Y200:Y263" si="55">X200*1000/T200</f>
        <v>0</v>
      </c>
    </row>
    <row r="201" spans="2:28">
      <c r="B201" s="199">
        <v>3911</v>
      </c>
      <c r="C201" t="s">
        <v>231</v>
      </c>
      <c r="D201" s="1">
        <v>1115699.835</v>
      </c>
      <c r="E201" s="86">
        <f t="shared" si="48"/>
        <v>40469.361783162247</v>
      </c>
      <c r="F201" s="87">
        <f t="shared" si="42"/>
        <v>0.95750756796308645</v>
      </c>
      <c r="G201" s="188">
        <f t="shared" si="49"/>
        <v>1116.1334140274237</v>
      </c>
      <c r="H201" s="188">
        <f t="shared" si="43"/>
        <v>30770.682091322044</v>
      </c>
      <c r="I201" s="188">
        <f t="shared" si="44"/>
        <v>0</v>
      </c>
      <c r="J201" s="88">
        <f t="shared" si="45"/>
        <v>0</v>
      </c>
      <c r="K201" s="188">
        <f t="shared" si="50"/>
        <v>-378.13824434699234</v>
      </c>
      <c r="L201" s="88">
        <f t="shared" si="46"/>
        <v>-10424.893258402231</v>
      </c>
      <c r="M201" s="89">
        <f t="shared" si="51"/>
        <v>20345.78883291981</v>
      </c>
      <c r="N201" s="89">
        <f t="shared" si="52"/>
        <v>1136045.6238329199</v>
      </c>
      <c r="O201" s="89">
        <f t="shared" si="53"/>
        <v>41207.356952842681</v>
      </c>
      <c r="P201" s="90">
        <f t="shared" si="47"/>
        <v>0.97496857868708742</v>
      </c>
      <c r="Q201" s="225">
        <v>-1062.7654494198105</v>
      </c>
      <c r="R201" s="93">
        <f t="shared" si="54"/>
        <v>5.6441563050339705E-2</v>
      </c>
      <c r="S201" s="93">
        <f t="shared" si="54"/>
        <v>5.3835809258492941E-2</v>
      </c>
      <c r="T201" s="92">
        <v>27569</v>
      </c>
      <c r="U201" s="1">
        <v>1056092.3330000001</v>
      </c>
      <c r="V201" s="1">
        <v>38401.961128686235</v>
      </c>
      <c r="W201" s="195"/>
      <c r="X201" s="89">
        <v>0</v>
      </c>
      <c r="Y201" s="89">
        <f t="shared" si="55"/>
        <v>0</v>
      </c>
    </row>
    <row r="202" spans="2:28">
      <c r="B202" s="199">
        <v>4001</v>
      </c>
      <c r="C202" t="s">
        <v>232</v>
      </c>
      <c r="D202" s="1">
        <v>1445530.1429999999</v>
      </c>
      <c r="E202" s="86">
        <f t="shared" si="48"/>
        <v>38765.591541741531</v>
      </c>
      <c r="F202" s="87">
        <f t="shared" si="42"/>
        <v>0.91719626014035271</v>
      </c>
      <c r="G202" s="188">
        <f t="shared" si="49"/>
        <v>2172.4709637082674</v>
      </c>
      <c r="H202" s="188">
        <f t="shared" si="43"/>
        <v>81009.269765717574</v>
      </c>
      <c r="I202" s="188">
        <f t="shared" si="44"/>
        <v>0</v>
      </c>
      <c r="J202" s="88">
        <f t="shared" si="45"/>
        <v>0</v>
      </c>
      <c r="K202" s="188">
        <f t="shared" si="50"/>
        <v>-378.13824434699234</v>
      </c>
      <c r="L202" s="88">
        <f t="shared" si="46"/>
        <v>-14100.396993454997</v>
      </c>
      <c r="M202" s="89">
        <f t="shared" si="51"/>
        <v>66908.872772262577</v>
      </c>
      <c r="N202" s="89">
        <f t="shared" si="52"/>
        <v>1512439.0157722626</v>
      </c>
      <c r="O202" s="89">
        <f t="shared" si="53"/>
        <v>40559.924261102809</v>
      </c>
      <c r="P202" s="90">
        <f t="shared" si="47"/>
        <v>0.95965028171444866</v>
      </c>
      <c r="Q202" s="225">
        <v>4139.1681472240016</v>
      </c>
      <c r="R202" s="93">
        <f t="shared" si="54"/>
        <v>0.14697380723112818</v>
      </c>
      <c r="S202" s="94">
        <f t="shared" si="54"/>
        <v>0.14402093948208181</v>
      </c>
      <c r="T202" s="92">
        <v>37289</v>
      </c>
      <c r="U202" s="1">
        <v>1260299.175</v>
      </c>
      <c r="V202" s="1">
        <v>33885.386363025304</v>
      </c>
      <c r="W202" s="195"/>
      <c r="X202" s="89">
        <v>0</v>
      </c>
      <c r="Y202" s="89">
        <f t="shared" si="55"/>
        <v>0</v>
      </c>
      <c r="Z202" s="1"/>
    </row>
    <row r="203" spans="2:28">
      <c r="B203" s="199">
        <v>4003</v>
      </c>
      <c r="C203" t="s">
        <v>233</v>
      </c>
      <c r="D203" s="1">
        <v>2007195.7930000001</v>
      </c>
      <c r="E203" s="86">
        <f t="shared" si="48"/>
        <v>35296.940052052196</v>
      </c>
      <c r="F203" s="87">
        <f t="shared" si="42"/>
        <v>0.83512775434578346</v>
      </c>
      <c r="G203" s="188">
        <f t="shared" si="49"/>
        <v>4323.0348873156554</v>
      </c>
      <c r="H203" s="188">
        <f t="shared" si="43"/>
        <v>245833.70190209206</v>
      </c>
      <c r="I203" s="188">
        <f t="shared" si="44"/>
        <v>960.98772641112691</v>
      </c>
      <c r="J203" s="88">
        <f t="shared" si="45"/>
        <v>54647.528050095141</v>
      </c>
      <c r="K203" s="188">
        <f t="shared" si="50"/>
        <v>582.84948206413458</v>
      </c>
      <c r="L203" s="88">
        <f t="shared" si="46"/>
        <v>33144.318647059074</v>
      </c>
      <c r="M203" s="89">
        <f t="shared" si="51"/>
        <v>278978.02054915112</v>
      </c>
      <c r="N203" s="89">
        <f t="shared" si="52"/>
        <v>2286173.8135491512</v>
      </c>
      <c r="O203" s="89">
        <f t="shared" si="53"/>
        <v>40202.824421431986</v>
      </c>
      <c r="P203" s="90">
        <f t="shared" si="47"/>
        <v>0.9512012777287846</v>
      </c>
      <c r="Q203" s="225">
        <v>18681.833417420828</v>
      </c>
      <c r="R203" s="93">
        <f t="shared" si="54"/>
        <v>0.13288620932367698</v>
      </c>
      <c r="S203" s="93">
        <f t="shared" si="54"/>
        <v>0.12796546769066353</v>
      </c>
      <c r="T203" s="92">
        <v>56866</v>
      </c>
      <c r="U203" s="1">
        <v>1771754.1059999999</v>
      </c>
      <c r="V203" s="1">
        <v>31292.57150426535</v>
      </c>
      <c r="W203" s="195"/>
      <c r="X203" s="89">
        <v>0</v>
      </c>
      <c r="Y203" s="89">
        <f t="shared" si="55"/>
        <v>0</v>
      </c>
    </row>
    <row r="204" spans="2:28">
      <c r="B204" s="199">
        <v>4005</v>
      </c>
      <c r="C204" t="s">
        <v>234</v>
      </c>
      <c r="D204" s="1">
        <v>477482.74400000001</v>
      </c>
      <c r="E204" s="86">
        <f t="shared" si="48"/>
        <v>35812.101102527566</v>
      </c>
      <c r="F204" s="87">
        <f t="shared" si="42"/>
        <v>0.8473164962190296</v>
      </c>
      <c r="G204" s="188">
        <f t="shared" si="49"/>
        <v>4003.6350360209258</v>
      </c>
      <c r="H204" s="188">
        <f t="shared" si="43"/>
        <v>53380.465935266999</v>
      </c>
      <c r="I204" s="188">
        <f t="shared" si="44"/>
        <v>780.68135874474751</v>
      </c>
      <c r="J204" s="88">
        <f t="shared" si="45"/>
        <v>10408.824556143718</v>
      </c>
      <c r="K204" s="188">
        <f t="shared" si="50"/>
        <v>402.54311439775518</v>
      </c>
      <c r="L204" s="88">
        <f t="shared" si="46"/>
        <v>5367.1073442652696</v>
      </c>
      <c r="M204" s="89">
        <f t="shared" si="51"/>
        <v>58747.573279532269</v>
      </c>
      <c r="N204" s="89">
        <f t="shared" si="52"/>
        <v>536230.31727953232</v>
      </c>
      <c r="O204" s="89">
        <f t="shared" si="53"/>
        <v>40218.279252946246</v>
      </c>
      <c r="P204" s="90">
        <f t="shared" si="47"/>
        <v>0.95156693998498187</v>
      </c>
      <c r="Q204" s="225">
        <v>3210.8072491398198</v>
      </c>
      <c r="R204" s="93">
        <f t="shared" si="54"/>
        <v>0.13938995601645496</v>
      </c>
      <c r="S204" s="93">
        <f t="shared" si="54"/>
        <v>0.13366437834803063</v>
      </c>
      <c r="T204" s="92">
        <v>13333</v>
      </c>
      <c r="U204" s="1">
        <v>419068.76699999999</v>
      </c>
      <c r="V204" s="1">
        <v>31589.685436454092</v>
      </c>
      <c r="W204" s="195"/>
      <c r="X204" s="89">
        <v>0</v>
      </c>
      <c r="Y204" s="89">
        <f t="shared" si="55"/>
        <v>0</v>
      </c>
    </row>
    <row r="205" spans="2:28">
      <c r="B205" s="199">
        <v>4010</v>
      </c>
      <c r="C205" t="s">
        <v>235</v>
      </c>
      <c r="D205" s="1">
        <v>82834.383000000002</v>
      </c>
      <c r="E205" s="86">
        <f t="shared" si="48"/>
        <v>34673.245290916704</v>
      </c>
      <c r="F205" s="87">
        <f t="shared" si="42"/>
        <v>0.82037109825898957</v>
      </c>
      <c r="G205" s="188">
        <f t="shared" si="49"/>
        <v>4709.7256392196605</v>
      </c>
      <c r="H205" s="188">
        <f t="shared" si="43"/>
        <v>11251.534552095769</v>
      </c>
      <c r="I205" s="188">
        <f t="shared" si="44"/>
        <v>1179.280892808549</v>
      </c>
      <c r="J205" s="88">
        <f t="shared" si="45"/>
        <v>2817.3020529196233</v>
      </c>
      <c r="K205" s="188">
        <f t="shared" si="50"/>
        <v>801.14264846155663</v>
      </c>
      <c r="L205" s="88">
        <f t="shared" si="46"/>
        <v>1913.9297871746589</v>
      </c>
      <c r="M205" s="89">
        <f t="shared" si="51"/>
        <v>13165.464339270427</v>
      </c>
      <c r="N205" s="89">
        <f t="shared" si="52"/>
        <v>95999.847339270433</v>
      </c>
      <c r="O205" s="89">
        <f t="shared" si="53"/>
        <v>40184.11357859792</v>
      </c>
      <c r="P205" s="90">
        <f t="shared" si="47"/>
        <v>0.95075857804618069</v>
      </c>
      <c r="Q205" s="225">
        <v>716.97663518075933</v>
      </c>
      <c r="R205" s="93">
        <f t="shared" si="54"/>
        <v>2.2983467335265309E-2</v>
      </c>
      <c r="S205" s="93">
        <f t="shared" si="54"/>
        <v>1.998602728865741E-2</v>
      </c>
      <c r="T205" s="92">
        <v>2389</v>
      </c>
      <c r="U205" s="1">
        <v>80973.335000000006</v>
      </c>
      <c r="V205" s="1">
        <v>33993.84340890008</v>
      </c>
      <c r="W205" s="195"/>
      <c r="X205" s="89">
        <v>0</v>
      </c>
      <c r="Y205" s="89">
        <f t="shared" si="55"/>
        <v>0</v>
      </c>
    </row>
    <row r="206" spans="2:28">
      <c r="B206" s="199">
        <v>4012</v>
      </c>
      <c r="C206" t="s">
        <v>236</v>
      </c>
      <c r="D206" s="1">
        <v>539202.81700000004</v>
      </c>
      <c r="E206" s="86">
        <f t="shared" si="48"/>
        <v>37680.140950384346</v>
      </c>
      <c r="F206" s="87">
        <f t="shared" si="42"/>
        <v>0.8915144329486292</v>
      </c>
      <c r="G206" s="188">
        <f t="shared" si="49"/>
        <v>2845.4503303497222</v>
      </c>
      <c r="H206" s="188">
        <f t="shared" si="43"/>
        <v>40718.394227304525</v>
      </c>
      <c r="I206" s="188">
        <f t="shared" si="44"/>
        <v>126.86741199487442</v>
      </c>
      <c r="J206" s="88">
        <f t="shared" si="45"/>
        <v>1815.472665646653</v>
      </c>
      <c r="K206" s="188">
        <f t="shared" si="50"/>
        <v>-251.27083235211791</v>
      </c>
      <c r="L206" s="88">
        <f t="shared" si="46"/>
        <v>-3595.685610958807</v>
      </c>
      <c r="M206" s="89">
        <f t="shared" si="51"/>
        <v>37122.708616345721</v>
      </c>
      <c r="N206" s="89">
        <f t="shared" si="52"/>
        <v>576325.52561634581</v>
      </c>
      <c r="O206" s="89">
        <f t="shared" si="53"/>
        <v>40274.320448381957</v>
      </c>
      <c r="P206" s="90">
        <f t="shared" si="47"/>
        <v>0.95289287808687007</v>
      </c>
      <c r="Q206" s="225">
        <v>4599.2116637952968</v>
      </c>
      <c r="R206" s="93">
        <f t="shared" si="54"/>
        <v>0.11573160704069411</v>
      </c>
      <c r="S206" s="93">
        <f t="shared" si="54"/>
        <v>0.11253489174449081</v>
      </c>
      <c r="T206" s="92">
        <v>14310</v>
      </c>
      <c r="U206" s="1">
        <v>483272.87099999998</v>
      </c>
      <c r="V206" s="1">
        <v>33868.727381035809</v>
      </c>
      <c r="W206" s="195"/>
      <c r="X206" s="89">
        <v>0</v>
      </c>
      <c r="Y206" s="89">
        <f t="shared" si="55"/>
        <v>0</v>
      </c>
    </row>
    <row r="207" spans="2:28">
      <c r="B207" s="199">
        <v>4014</v>
      </c>
      <c r="C207" t="s">
        <v>237</v>
      </c>
      <c r="D207" s="1">
        <v>368467.79700000002</v>
      </c>
      <c r="E207" s="86">
        <f t="shared" si="48"/>
        <v>35273.578116025274</v>
      </c>
      <c r="F207" s="87">
        <f t="shared" si="42"/>
        <v>0.83457500951457253</v>
      </c>
      <c r="G207" s="188">
        <f t="shared" si="49"/>
        <v>4337.519287652347</v>
      </c>
      <c r="H207" s="188">
        <f t="shared" si="43"/>
        <v>45309.726478816418</v>
      </c>
      <c r="I207" s="188">
        <f t="shared" si="44"/>
        <v>969.16440402054968</v>
      </c>
      <c r="J207" s="88">
        <f t="shared" si="45"/>
        <v>10123.891364398662</v>
      </c>
      <c r="K207" s="188">
        <f t="shared" si="50"/>
        <v>591.02615967355734</v>
      </c>
      <c r="L207" s="88">
        <f t="shared" si="46"/>
        <v>6173.8592639499802</v>
      </c>
      <c r="M207" s="89">
        <f t="shared" si="51"/>
        <v>51483.585742766401</v>
      </c>
      <c r="N207" s="89">
        <f t="shared" si="52"/>
        <v>419951.38274276641</v>
      </c>
      <c r="O207" s="89">
        <f t="shared" si="53"/>
        <v>40202.123563351182</v>
      </c>
      <c r="P207" s="90">
        <f t="shared" si="47"/>
        <v>0.95118469538384831</v>
      </c>
      <c r="Q207" s="225">
        <v>-205.2569397956031</v>
      </c>
      <c r="R207" s="93">
        <f t="shared" si="54"/>
        <v>3.5456927389893284E-2</v>
      </c>
      <c r="S207" s="93">
        <f t="shared" si="54"/>
        <v>3.5357802660102834E-2</v>
      </c>
      <c r="T207" s="92">
        <v>10446</v>
      </c>
      <c r="U207" s="1">
        <v>355850.43400000001</v>
      </c>
      <c r="V207" s="1">
        <v>34068.974054571569</v>
      </c>
      <c r="W207" s="195"/>
      <c r="X207" s="89">
        <v>0</v>
      </c>
      <c r="Y207" s="89">
        <f t="shared" si="55"/>
        <v>0</v>
      </c>
    </row>
    <row r="208" spans="2:28">
      <c r="B208" s="199">
        <v>4016</v>
      </c>
      <c r="C208" t="s">
        <v>238</v>
      </c>
      <c r="D208" s="1">
        <v>130495.44500000001</v>
      </c>
      <c r="E208" s="86">
        <f t="shared" si="48"/>
        <v>32086.413818539462</v>
      </c>
      <c r="F208" s="87">
        <f t="shared" si="42"/>
        <v>0.75916650785507445</v>
      </c>
      <c r="G208" s="188">
        <f t="shared" si="49"/>
        <v>6313.5611520935499</v>
      </c>
      <c r="H208" s="188">
        <f t="shared" si="43"/>
        <v>25677.25320556447</v>
      </c>
      <c r="I208" s="188">
        <f t="shared" si="44"/>
        <v>2084.6719081405836</v>
      </c>
      <c r="J208" s="88">
        <f t="shared" si="45"/>
        <v>8478.3606504077543</v>
      </c>
      <c r="K208" s="188">
        <f t="shared" si="50"/>
        <v>1706.5336637935911</v>
      </c>
      <c r="L208" s="88">
        <f t="shared" si="46"/>
        <v>6940.4724106485346</v>
      </c>
      <c r="M208" s="89">
        <f t="shared" si="51"/>
        <v>32617.725616213003</v>
      </c>
      <c r="N208" s="89">
        <f t="shared" si="52"/>
        <v>163113.170616213</v>
      </c>
      <c r="O208" s="89">
        <f t="shared" si="53"/>
        <v>40106.508634426602</v>
      </c>
      <c r="P208" s="90">
        <f t="shared" si="47"/>
        <v>0.94892244033406326</v>
      </c>
      <c r="Q208" s="225">
        <v>1090.5968556635489</v>
      </c>
      <c r="R208" s="93">
        <f t="shared" si="54"/>
        <v>0.13418014091459021</v>
      </c>
      <c r="S208" s="93">
        <f t="shared" si="54"/>
        <v>0.13947874496607213</v>
      </c>
      <c r="T208" s="92">
        <v>4067</v>
      </c>
      <c r="U208" s="1">
        <v>115057.071</v>
      </c>
      <c r="V208" s="1">
        <v>28158.852422907486</v>
      </c>
      <c r="W208" s="195"/>
      <c r="X208" s="89">
        <v>0</v>
      </c>
      <c r="Y208" s="89">
        <f t="shared" si="55"/>
        <v>0</v>
      </c>
    </row>
    <row r="209" spans="2:27">
      <c r="B209" s="199">
        <v>4018</v>
      </c>
      <c r="C209" t="s">
        <v>239</v>
      </c>
      <c r="D209" s="1">
        <v>229803.85500000001</v>
      </c>
      <c r="E209" s="86">
        <f t="shared" si="48"/>
        <v>35041.758920402564</v>
      </c>
      <c r="F209" s="87">
        <f t="shared" si="42"/>
        <v>0.82909015320778956</v>
      </c>
      <c r="G209" s="188">
        <f t="shared" si="49"/>
        <v>4481.2471889384269</v>
      </c>
      <c r="H209" s="188">
        <f t="shared" si="43"/>
        <v>29388.019065058204</v>
      </c>
      <c r="I209" s="188">
        <f t="shared" si="44"/>
        <v>1050.3011224884979</v>
      </c>
      <c r="J209" s="88">
        <f t="shared" si="45"/>
        <v>6887.8747612795687</v>
      </c>
      <c r="K209" s="188">
        <f t="shared" si="50"/>
        <v>672.16287814150553</v>
      </c>
      <c r="L209" s="88">
        <f t="shared" si="46"/>
        <v>4408.0441548519939</v>
      </c>
      <c r="M209" s="89">
        <f t="shared" si="51"/>
        <v>33796.063219910196</v>
      </c>
      <c r="N209" s="89">
        <f t="shared" si="52"/>
        <v>263599.91821991024</v>
      </c>
      <c r="O209" s="89">
        <f t="shared" si="53"/>
        <v>40195.168987482502</v>
      </c>
      <c r="P209" s="90">
        <f t="shared" si="47"/>
        <v>0.95102014969464488</v>
      </c>
      <c r="Q209" s="225">
        <v>-775.57146067581198</v>
      </c>
      <c r="R209" s="93">
        <f t="shared" si="54"/>
        <v>0.13000109664324205</v>
      </c>
      <c r="S209" s="94">
        <f t="shared" si="54"/>
        <v>0.12672722948309856</v>
      </c>
      <c r="T209" s="92">
        <v>6558</v>
      </c>
      <c r="U209" s="1">
        <v>203366.046</v>
      </c>
      <c r="V209" s="1">
        <v>31100.481113320078</v>
      </c>
      <c r="W209" s="195"/>
      <c r="X209" s="89">
        <v>0</v>
      </c>
      <c r="Y209" s="89">
        <f t="shared" si="55"/>
        <v>0</v>
      </c>
      <c r="Z209" s="1"/>
      <c r="AA209" s="1"/>
    </row>
    <row r="210" spans="2:27">
      <c r="B210" s="199">
        <v>4020</v>
      </c>
      <c r="C210" t="s">
        <v>240</v>
      </c>
      <c r="D210" s="1">
        <v>362340.82699999999</v>
      </c>
      <c r="E210" s="86">
        <f t="shared" si="48"/>
        <v>32540.711899416252</v>
      </c>
      <c r="F210" s="87">
        <f t="shared" si="42"/>
        <v>0.76991522815566527</v>
      </c>
      <c r="G210" s="188">
        <f t="shared" si="49"/>
        <v>6031.8963419499405</v>
      </c>
      <c r="H210" s="188">
        <f t="shared" si="43"/>
        <v>67165.165767612591</v>
      </c>
      <c r="I210" s="188">
        <f t="shared" si="44"/>
        <v>1925.6675798337071</v>
      </c>
      <c r="J210" s="88">
        <f t="shared" si="45"/>
        <v>21442.308501448329</v>
      </c>
      <c r="K210" s="188">
        <f t="shared" si="50"/>
        <v>1547.5293354867149</v>
      </c>
      <c r="L210" s="88">
        <f t="shared" si="46"/>
        <v>17231.739150644571</v>
      </c>
      <c r="M210" s="89">
        <f t="shared" si="51"/>
        <v>84396.904918257162</v>
      </c>
      <c r="N210" s="89">
        <f t="shared" si="52"/>
        <v>446737.73191825714</v>
      </c>
      <c r="O210" s="89">
        <f t="shared" si="53"/>
        <v>40120.137576852911</v>
      </c>
      <c r="P210" s="90">
        <f t="shared" si="47"/>
        <v>0.94924490194308109</v>
      </c>
      <c r="Q210" s="225">
        <v>1729.6712973871618</v>
      </c>
      <c r="R210" s="90">
        <f t="shared" si="54"/>
        <v>0.14605819522460572</v>
      </c>
      <c r="S210" s="90">
        <f t="shared" si="54"/>
        <v>0.12228276252618779</v>
      </c>
      <c r="T210" s="92">
        <v>11135</v>
      </c>
      <c r="U210" s="1">
        <v>316162.67700000003</v>
      </c>
      <c r="V210" s="1">
        <v>28995.109776228906</v>
      </c>
      <c r="W210" s="195"/>
      <c r="X210" s="89">
        <v>0</v>
      </c>
      <c r="Y210" s="89">
        <f t="shared" si="55"/>
        <v>0</v>
      </c>
    </row>
    <row r="211" spans="2:27">
      <c r="B211" s="199">
        <v>4022</v>
      </c>
      <c r="C211" t="s">
        <v>241</v>
      </c>
      <c r="D211" s="1">
        <v>110585.95600000001</v>
      </c>
      <c r="E211" s="86">
        <f t="shared" si="48"/>
        <v>37096.932572962098</v>
      </c>
      <c r="F211" s="87">
        <f t="shared" si="42"/>
        <v>0.87771568716970227</v>
      </c>
      <c r="G211" s="188">
        <f t="shared" si="49"/>
        <v>3207.0395243515159</v>
      </c>
      <c r="H211" s="188">
        <f t="shared" si="43"/>
        <v>9560.1848220918673</v>
      </c>
      <c r="I211" s="188">
        <f t="shared" si="44"/>
        <v>330.9903440926613</v>
      </c>
      <c r="J211" s="88">
        <f t="shared" si="45"/>
        <v>986.68221574022334</v>
      </c>
      <c r="K211" s="188">
        <f t="shared" si="50"/>
        <v>-47.147900254331034</v>
      </c>
      <c r="L211" s="88">
        <f t="shared" si="46"/>
        <v>-140.54789065816081</v>
      </c>
      <c r="M211" s="89">
        <f t="shared" si="51"/>
        <v>9419.6369314337062</v>
      </c>
      <c r="N211" s="89">
        <f t="shared" si="52"/>
        <v>120005.59293143371</v>
      </c>
      <c r="O211" s="89">
        <f t="shared" si="53"/>
        <v>40256.824197059279</v>
      </c>
      <c r="P211" s="90">
        <f t="shared" si="47"/>
        <v>0.95247891571350207</v>
      </c>
      <c r="Q211" s="225">
        <v>-1944.8499416811137</v>
      </c>
      <c r="R211" s="90">
        <f t="shared" si="54"/>
        <v>9.7692192220703841E-2</v>
      </c>
      <c r="S211" s="90">
        <f t="shared" si="54"/>
        <v>9.6955733185332696E-2</v>
      </c>
      <c r="T211" s="92">
        <v>2981</v>
      </c>
      <c r="U211" s="1">
        <v>100744.049</v>
      </c>
      <c r="V211" s="1">
        <v>33818.076200067138</v>
      </c>
      <c r="W211" s="195"/>
      <c r="X211" s="89">
        <v>0</v>
      </c>
      <c r="Y211" s="89">
        <f t="shared" si="55"/>
        <v>0</v>
      </c>
    </row>
    <row r="212" spans="2:27">
      <c r="B212" s="199">
        <v>4024</v>
      </c>
      <c r="C212" t="s">
        <v>242</v>
      </c>
      <c r="D212" s="1">
        <v>65744.784</v>
      </c>
      <c r="E212" s="86">
        <f t="shared" si="48"/>
        <v>39942.153098420415</v>
      </c>
      <c r="F212" s="87">
        <f t="shared" si="42"/>
        <v>0.94503377832832625</v>
      </c>
      <c r="G212" s="188">
        <f t="shared" si="49"/>
        <v>1443.0027985673596</v>
      </c>
      <c r="H212" s="188">
        <f t="shared" si="43"/>
        <v>2375.1826064418742</v>
      </c>
      <c r="I212" s="188">
        <f t="shared" si="44"/>
        <v>0</v>
      </c>
      <c r="J212" s="88">
        <f t="shared" si="45"/>
        <v>0</v>
      </c>
      <c r="K212" s="188">
        <f t="shared" si="50"/>
        <v>-378.13824434699234</v>
      </c>
      <c r="L212" s="88">
        <f t="shared" si="46"/>
        <v>-622.41555019514942</v>
      </c>
      <c r="M212" s="89">
        <f t="shared" si="51"/>
        <v>1752.7670562467247</v>
      </c>
      <c r="N212" s="89">
        <f t="shared" si="52"/>
        <v>67497.551056246724</v>
      </c>
      <c r="O212" s="89">
        <f t="shared" si="53"/>
        <v>41007.017652640781</v>
      </c>
      <c r="P212" s="90">
        <f t="shared" si="47"/>
        <v>0.97022853862587854</v>
      </c>
      <c r="Q212" s="225">
        <v>-330.28126461769398</v>
      </c>
      <c r="R212" s="90">
        <f t="shared" si="54"/>
        <v>4.0375813240842939E-2</v>
      </c>
      <c r="S212" s="90">
        <f t="shared" si="54"/>
        <v>3.0262804120640443E-2</v>
      </c>
      <c r="T212" s="92">
        <v>1646</v>
      </c>
      <c r="U212" s="1">
        <v>63193.303</v>
      </c>
      <c r="V212" s="1">
        <v>38768.897546012267</v>
      </c>
      <c r="W212" s="195"/>
      <c r="X212" s="89">
        <v>0</v>
      </c>
      <c r="Y212" s="89">
        <f t="shared" si="55"/>
        <v>0</v>
      </c>
    </row>
    <row r="213" spans="2:27">
      <c r="B213" s="199">
        <v>4026</v>
      </c>
      <c r="C213" t="s">
        <v>243</v>
      </c>
      <c r="D213" s="1">
        <v>270643.08399999997</v>
      </c>
      <c r="E213" s="86">
        <f t="shared" si="48"/>
        <v>48949.7348525954</v>
      </c>
      <c r="F213" s="87">
        <f t="shared" si="42"/>
        <v>1.1581537119927416</v>
      </c>
      <c r="G213" s="188">
        <f t="shared" si="49"/>
        <v>-4141.6978890211312</v>
      </c>
      <c r="H213" s="188">
        <f t="shared" si="43"/>
        <v>-22899.447628397833</v>
      </c>
      <c r="I213" s="188">
        <f t="shared" si="44"/>
        <v>0</v>
      </c>
      <c r="J213" s="88">
        <f t="shared" si="45"/>
        <v>0</v>
      </c>
      <c r="K213" s="188">
        <f t="shared" si="50"/>
        <v>-378.13824434699234</v>
      </c>
      <c r="L213" s="88">
        <f t="shared" si="46"/>
        <v>-2090.7263529945208</v>
      </c>
      <c r="M213" s="89">
        <f t="shared" si="51"/>
        <v>-24990.173981392352</v>
      </c>
      <c r="N213" s="89">
        <f t="shared" si="52"/>
        <v>245652.91001860762</v>
      </c>
      <c r="O213" s="89">
        <f t="shared" si="53"/>
        <v>44429.898719227283</v>
      </c>
      <c r="P213" s="90">
        <f t="shared" si="47"/>
        <v>1.0512141134183566</v>
      </c>
      <c r="Q213" s="225">
        <v>276.72888312807845</v>
      </c>
      <c r="R213" s="90">
        <f t="shared" si="54"/>
        <v>0.12754656952989751</v>
      </c>
      <c r="S213" s="90">
        <f t="shared" si="54"/>
        <v>0.12836230226242046</v>
      </c>
      <c r="T213" s="92">
        <v>5529</v>
      </c>
      <c r="U213" s="1">
        <v>240028.29800000001</v>
      </c>
      <c r="V213" s="1">
        <v>43381.221398879454</v>
      </c>
      <c r="W213" s="195"/>
      <c r="X213" s="89">
        <v>0</v>
      </c>
      <c r="Y213" s="89">
        <f t="shared" si="55"/>
        <v>0</v>
      </c>
    </row>
    <row r="214" spans="2:27">
      <c r="B214" s="199">
        <v>4028</v>
      </c>
      <c r="C214" t="s">
        <v>244</v>
      </c>
      <c r="D214" s="1">
        <v>96857.561000000002</v>
      </c>
      <c r="E214" s="86">
        <f t="shared" si="48"/>
        <v>39166.01738778811</v>
      </c>
      <c r="F214" s="87">
        <f t="shared" si="42"/>
        <v>0.92667036007926362</v>
      </c>
      <c r="G214" s="188">
        <f t="shared" si="49"/>
        <v>1924.2069391593886</v>
      </c>
      <c r="H214" s="188">
        <f t="shared" si="43"/>
        <v>4758.5637605411684</v>
      </c>
      <c r="I214" s="188">
        <f t="shared" si="44"/>
        <v>0</v>
      </c>
      <c r="J214" s="88">
        <f t="shared" si="45"/>
        <v>0</v>
      </c>
      <c r="K214" s="188">
        <f t="shared" si="50"/>
        <v>-378.13824434699234</v>
      </c>
      <c r="L214" s="88">
        <f t="shared" si="46"/>
        <v>-935.13587827011213</v>
      </c>
      <c r="M214" s="89">
        <f t="shared" si="51"/>
        <v>3823.4278822710562</v>
      </c>
      <c r="N214" s="89">
        <f t="shared" si="52"/>
        <v>100680.98888227106</v>
      </c>
      <c r="O214" s="89">
        <f t="shared" si="53"/>
        <v>40712.086082600516</v>
      </c>
      <c r="P214" s="90">
        <f t="shared" si="47"/>
        <v>0.96325043969123492</v>
      </c>
      <c r="Q214" s="225">
        <v>-21.407101397040606</v>
      </c>
      <c r="R214" s="90">
        <f t="shared" si="54"/>
        <v>0.1137381077205048</v>
      </c>
      <c r="S214" s="90">
        <f t="shared" si="54"/>
        <v>0.10698272089648214</v>
      </c>
      <c r="T214" s="92">
        <v>2473</v>
      </c>
      <c r="U214" s="1">
        <v>86966.191000000006</v>
      </c>
      <c r="V214" s="1">
        <v>35380.875101708712</v>
      </c>
      <c r="W214" s="195"/>
      <c r="X214" s="89">
        <v>0</v>
      </c>
      <c r="Y214" s="89">
        <f t="shared" si="55"/>
        <v>0</v>
      </c>
    </row>
    <row r="215" spans="2:27">
      <c r="B215" s="199">
        <v>4030</v>
      </c>
      <c r="C215" t="s">
        <v>245</v>
      </c>
      <c r="D215" s="1">
        <v>58685.94</v>
      </c>
      <c r="E215" s="86">
        <f t="shared" si="48"/>
        <v>39492.557200538358</v>
      </c>
      <c r="F215" s="87">
        <f t="shared" si="42"/>
        <v>0.93439631196417083</v>
      </c>
      <c r="G215" s="188">
        <f t="shared" si="49"/>
        <v>1721.7522552542346</v>
      </c>
      <c r="H215" s="188">
        <f t="shared" si="43"/>
        <v>2558.5238513077925</v>
      </c>
      <c r="I215" s="188">
        <f t="shared" si="44"/>
        <v>0</v>
      </c>
      <c r="J215" s="88">
        <f t="shared" si="45"/>
        <v>0</v>
      </c>
      <c r="K215" s="188">
        <f t="shared" si="50"/>
        <v>-378.13824434699234</v>
      </c>
      <c r="L215" s="88">
        <f t="shared" si="46"/>
        <v>-561.91343109963066</v>
      </c>
      <c r="M215" s="89">
        <f t="shared" si="51"/>
        <v>1996.6104202081619</v>
      </c>
      <c r="N215" s="89">
        <f t="shared" si="52"/>
        <v>60682.550420208165</v>
      </c>
      <c r="O215" s="89">
        <f t="shared" si="53"/>
        <v>40836.171211445602</v>
      </c>
      <c r="P215" s="90">
        <f t="shared" si="47"/>
        <v>0.9661863014074995</v>
      </c>
      <c r="Q215" s="225">
        <v>-44.786585797017779</v>
      </c>
      <c r="R215" s="90">
        <f t="shared" si="54"/>
        <v>0.12231572950453579</v>
      </c>
      <c r="S215" s="90">
        <f t="shared" si="54"/>
        <v>0.11098683586889106</v>
      </c>
      <c r="T215" s="92">
        <v>1486</v>
      </c>
      <c r="U215" s="1">
        <v>52290.044999999998</v>
      </c>
      <c r="V215" s="1">
        <v>35547.277362338544</v>
      </c>
      <c r="W215" s="195"/>
      <c r="X215" s="89">
        <v>0</v>
      </c>
      <c r="Y215" s="89">
        <f t="shared" si="55"/>
        <v>0</v>
      </c>
    </row>
    <row r="216" spans="2:27">
      <c r="B216" s="199">
        <v>4032</v>
      </c>
      <c r="C216" t="s">
        <v>246</v>
      </c>
      <c r="D216" s="1">
        <v>48147.21</v>
      </c>
      <c r="E216" s="86">
        <f t="shared" si="48"/>
        <v>38333.765923566876</v>
      </c>
      <c r="F216" s="87">
        <f t="shared" si="42"/>
        <v>0.90697923967786043</v>
      </c>
      <c r="G216" s="188">
        <f t="shared" si="49"/>
        <v>2440.2028469765532</v>
      </c>
      <c r="H216" s="188">
        <f t="shared" si="43"/>
        <v>3064.8947758025506</v>
      </c>
      <c r="I216" s="188">
        <f t="shared" si="44"/>
        <v>0</v>
      </c>
      <c r="J216" s="88">
        <f t="shared" si="45"/>
        <v>0</v>
      </c>
      <c r="K216" s="188">
        <f t="shared" si="50"/>
        <v>-378.13824434699234</v>
      </c>
      <c r="L216" s="88">
        <f t="shared" si="46"/>
        <v>-474.94163489982236</v>
      </c>
      <c r="M216" s="89">
        <f t="shared" si="51"/>
        <v>2589.9531409027281</v>
      </c>
      <c r="N216" s="89">
        <f t="shared" si="52"/>
        <v>50737.163140902725</v>
      </c>
      <c r="O216" s="89">
        <f t="shared" si="53"/>
        <v>40395.830526196434</v>
      </c>
      <c r="P216" s="90">
        <f t="shared" si="47"/>
        <v>0.95576781393870136</v>
      </c>
      <c r="Q216" s="225">
        <v>252.33983625770043</v>
      </c>
      <c r="R216" s="90">
        <f t="shared" si="54"/>
        <v>6.433526819254981E-2</v>
      </c>
      <c r="S216" s="90">
        <f t="shared" si="54"/>
        <v>6.4335268192549741E-2</v>
      </c>
      <c r="T216" s="92">
        <v>1256</v>
      </c>
      <c r="U216" s="1">
        <v>45236.883000000002</v>
      </c>
      <c r="V216" s="1">
        <v>36016.62659235669</v>
      </c>
      <c r="W216" s="195"/>
      <c r="X216" s="89">
        <v>0</v>
      </c>
      <c r="Y216" s="89">
        <f t="shared" si="55"/>
        <v>0</v>
      </c>
    </row>
    <row r="217" spans="2:27">
      <c r="B217" s="199">
        <v>4034</v>
      </c>
      <c r="C217" t="s">
        <v>247</v>
      </c>
      <c r="D217" s="1">
        <v>108282.746</v>
      </c>
      <c r="E217" s="86">
        <f t="shared" si="48"/>
        <v>48383.711349419122</v>
      </c>
      <c r="F217" s="87">
        <f t="shared" si="42"/>
        <v>1.1447615613865574</v>
      </c>
      <c r="G217" s="188">
        <f t="shared" si="49"/>
        <v>-3790.7633170518388</v>
      </c>
      <c r="H217" s="188">
        <f t="shared" si="43"/>
        <v>-8483.7283035620148</v>
      </c>
      <c r="I217" s="188">
        <f t="shared" si="44"/>
        <v>0</v>
      </c>
      <c r="J217" s="88">
        <f t="shared" si="45"/>
        <v>0</v>
      </c>
      <c r="K217" s="188">
        <f t="shared" si="50"/>
        <v>-378.13824434699234</v>
      </c>
      <c r="L217" s="88">
        <f t="shared" si="46"/>
        <v>-846.27339084856885</v>
      </c>
      <c r="M217" s="89">
        <f t="shared" si="51"/>
        <v>-9330.0016944105846</v>
      </c>
      <c r="N217" s="89">
        <f t="shared" si="52"/>
        <v>98952.744305589411</v>
      </c>
      <c r="O217" s="89">
        <f t="shared" si="53"/>
        <v>44214.809788020291</v>
      </c>
      <c r="P217" s="90">
        <f t="shared" si="47"/>
        <v>1.0461250961880064</v>
      </c>
      <c r="Q217" s="225">
        <v>399.65957374582467</v>
      </c>
      <c r="R217" s="90">
        <f t="shared" si="54"/>
        <v>0.10884070776650312</v>
      </c>
      <c r="S217" s="90">
        <f t="shared" si="54"/>
        <v>9.5958733502906457E-2</v>
      </c>
      <c r="T217" s="92">
        <v>2238</v>
      </c>
      <c r="U217" s="1">
        <v>97654.013999999996</v>
      </c>
      <c r="V217" s="1">
        <v>44147.384267631103</v>
      </c>
      <c r="W217" s="195"/>
      <c r="X217" s="89">
        <v>0</v>
      </c>
      <c r="Y217" s="89">
        <f t="shared" si="55"/>
        <v>0</v>
      </c>
    </row>
    <row r="218" spans="2:27" ht="28.5" customHeight="1">
      <c r="B218" s="199">
        <v>4036</v>
      </c>
      <c r="C218" t="s">
        <v>248</v>
      </c>
      <c r="D218" s="1">
        <v>187977.13399999999</v>
      </c>
      <c r="E218" s="86">
        <f t="shared" si="48"/>
        <v>48686.126392126389</v>
      </c>
      <c r="F218" s="87">
        <f t="shared" si="42"/>
        <v>1.1519167197409095</v>
      </c>
      <c r="G218" s="188">
        <f t="shared" si="49"/>
        <v>-3978.2606435303446</v>
      </c>
      <c r="H218" s="188">
        <f t="shared" si="43"/>
        <v>-15360.06434467066</v>
      </c>
      <c r="I218" s="188">
        <f t="shared" si="44"/>
        <v>0</v>
      </c>
      <c r="J218" s="88">
        <f t="shared" si="45"/>
        <v>0</v>
      </c>
      <c r="K218" s="188">
        <f t="shared" si="50"/>
        <v>-378.13824434699234</v>
      </c>
      <c r="L218" s="88">
        <f t="shared" si="46"/>
        <v>-1459.9917614237374</v>
      </c>
      <c r="M218" s="89">
        <f t="shared" si="51"/>
        <v>-16820.056106094398</v>
      </c>
      <c r="N218" s="89">
        <f t="shared" si="52"/>
        <v>171157.0778939056</v>
      </c>
      <c r="O218" s="89">
        <f t="shared" si="53"/>
        <v>44329.727504249058</v>
      </c>
      <c r="P218" s="90">
        <f t="shared" si="47"/>
        <v>1.0488440563626604</v>
      </c>
      <c r="Q218" s="225">
        <v>297.11169733359202</v>
      </c>
      <c r="R218" s="90">
        <f t="shared" si="54"/>
        <v>1.9687665632948159E-2</v>
      </c>
      <c r="S218" s="90">
        <f t="shared" si="54"/>
        <v>1.704667193796508E-2</v>
      </c>
      <c r="T218" s="92">
        <v>3861</v>
      </c>
      <c r="U218" s="1">
        <v>184347.75700000001</v>
      </c>
      <c r="V218" s="1">
        <v>47870.100493378348</v>
      </c>
      <c r="W218" s="195"/>
      <c r="X218" s="89">
        <v>0</v>
      </c>
      <c r="Y218" s="89">
        <f t="shared" si="55"/>
        <v>0</v>
      </c>
    </row>
    <row r="219" spans="2:27">
      <c r="B219" s="199">
        <v>4201</v>
      </c>
      <c r="C219" t="s">
        <v>249</v>
      </c>
      <c r="D219" s="1">
        <v>236237.64600000001</v>
      </c>
      <c r="E219" s="86">
        <f t="shared" si="48"/>
        <v>35327.896814715117</v>
      </c>
      <c r="F219" s="87">
        <f t="shared" si="42"/>
        <v>0.83586019323840066</v>
      </c>
      <c r="G219" s="188">
        <f t="shared" si="49"/>
        <v>4303.8416944646442</v>
      </c>
      <c r="H219" s="188">
        <f t="shared" si="43"/>
        <v>28779.789410885078</v>
      </c>
      <c r="I219" s="188">
        <f t="shared" si="44"/>
        <v>950.15285947910445</v>
      </c>
      <c r="J219" s="88">
        <f t="shared" si="45"/>
        <v>6353.6721713367715</v>
      </c>
      <c r="K219" s="188">
        <f t="shared" si="50"/>
        <v>572.01461513211211</v>
      </c>
      <c r="L219" s="88">
        <f t="shared" si="46"/>
        <v>3825.0617313884341</v>
      </c>
      <c r="M219" s="89">
        <f t="shared" si="51"/>
        <v>32604.85114227351</v>
      </c>
      <c r="N219" s="89">
        <f t="shared" si="52"/>
        <v>268842.49714227353</v>
      </c>
      <c r="O219" s="89">
        <f t="shared" si="53"/>
        <v>40203.753124311879</v>
      </c>
      <c r="P219" s="90">
        <f t="shared" si="47"/>
        <v>0.95122325089556325</v>
      </c>
      <c r="Q219" s="225">
        <v>1068.9764197546247</v>
      </c>
      <c r="R219" s="90">
        <f t="shared" si="54"/>
        <v>0.10434089626617946</v>
      </c>
      <c r="S219" s="90">
        <f t="shared" si="54"/>
        <v>0.12713124226359712</v>
      </c>
      <c r="T219" s="92">
        <v>6687</v>
      </c>
      <c r="U219" s="1">
        <v>213917.321</v>
      </c>
      <c r="V219" s="1">
        <v>31343.197216117216</v>
      </c>
      <c r="W219" s="195"/>
      <c r="X219" s="89">
        <v>0</v>
      </c>
      <c r="Y219" s="89">
        <f t="shared" si="55"/>
        <v>0</v>
      </c>
    </row>
    <row r="220" spans="2:27">
      <c r="B220" s="199">
        <v>4202</v>
      </c>
      <c r="C220" t="s">
        <v>250</v>
      </c>
      <c r="D220" s="1">
        <v>912199.24399999995</v>
      </c>
      <c r="E220" s="86">
        <f t="shared" si="48"/>
        <v>35886.511821865533</v>
      </c>
      <c r="F220" s="87">
        <f t="shared" si="42"/>
        <v>0.84907705837677849</v>
      </c>
      <c r="G220" s="188">
        <f t="shared" si="49"/>
        <v>3957.5003900313859</v>
      </c>
      <c r="H220" s="188">
        <f t="shared" si="43"/>
        <v>100595.7024142078</v>
      </c>
      <c r="I220" s="188">
        <f t="shared" si="44"/>
        <v>754.63760697645876</v>
      </c>
      <c r="J220" s="88">
        <f t="shared" si="45"/>
        <v>19182.133331734603</v>
      </c>
      <c r="K220" s="188">
        <f t="shared" si="50"/>
        <v>376.49936262946642</v>
      </c>
      <c r="L220" s="88">
        <f t="shared" si="46"/>
        <v>9570.2372986784067</v>
      </c>
      <c r="M220" s="89">
        <f t="shared" si="51"/>
        <v>110165.9397128862</v>
      </c>
      <c r="N220" s="89">
        <f t="shared" si="52"/>
        <v>1022365.1837128862</v>
      </c>
      <c r="O220" s="89">
        <f t="shared" si="53"/>
        <v>40220.511574526383</v>
      </c>
      <c r="P220" s="90">
        <f t="shared" si="47"/>
        <v>0.95161975684971434</v>
      </c>
      <c r="Q220" s="225">
        <v>2316.59330411884</v>
      </c>
      <c r="R220" s="90">
        <f t="shared" si="54"/>
        <v>0.10903489901317041</v>
      </c>
      <c r="S220" s="90">
        <f t="shared" si="54"/>
        <v>8.9401329456699818E-2</v>
      </c>
      <c r="T220" s="92">
        <v>25419</v>
      </c>
      <c r="U220" s="1">
        <v>822516.26599999995</v>
      </c>
      <c r="V220" s="1">
        <v>32941.498097641073</v>
      </c>
      <c r="W220" s="195"/>
      <c r="X220" s="89">
        <v>0</v>
      </c>
      <c r="Y220" s="89">
        <f t="shared" si="55"/>
        <v>0</v>
      </c>
    </row>
    <row r="221" spans="2:27">
      <c r="B221" s="199">
        <v>4203</v>
      </c>
      <c r="C221" t="s">
        <v>251</v>
      </c>
      <c r="D221" s="1">
        <v>1675449.1470000001</v>
      </c>
      <c r="E221" s="86">
        <f t="shared" si="48"/>
        <v>35978.550657103588</v>
      </c>
      <c r="F221" s="87">
        <f t="shared" si="42"/>
        <v>0.85125470283183902</v>
      </c>
      <c r="G221" s="188">
        <f t="shared" si="49"/>
        <v>3900.4363121837923</v>
      </c>
      <c r="H221" s="188">
        <f t="shared" si="43"/>
        <v>181635.51818577482</v>
      </c>
      <c r="I221" s="188">
        <f t="shared" si="44"/>
        <v>722.4240146431398</v>
      </c>
      <c r="J221" s="88">
        <f t="shared" si="45"/>
        <v>33641.841513901731</v>
      </c>
      <c r="K221" s="188">
        <f t="shared" si="50"/>
        <v>344.28577029614746</v>
      </c>
      <c r="L221" s="88">
        <f t="shared" si="46"/>
        <v>16032.699751150996</v>
      </c>
      <c r="M221" s="89">
        <f t="shared" si="51"/>
        <v>197668.21793692582</v>
      </c>
      <c r="N221" s="89">
        <f t="shared" si="52"/>
        <v>1873117.3649369259</v>
      </c>
      <c r="O221" s="89">
        <f t="shared" si="53"/>
        <v>40223.272739583539</v>
      </c>
      <c r="P221" s="90">
        <f t="shared" si="47"/>
        <v>0.95168508618336645</v>
      </c>
      <c r="Q221" s="225">
        <v>13095.220330501295</v>
      </c>
      <c r="R221" s="90">
        <f t="shared" si="54"/>
        <v>0.1160496991755431</v>
      </c>
      <c r="S221" s="90">
        <f t="shared" si="54"/>
        <v>0.11094493655047004</v>
      </c>
      <c r="T221" s="92">
        <v>46568</v>
      </c>
      <c r="U221" s="1">
        <v>1501231.6640000001</v>
      </c>
      <c r="V221" s="1">
        <v>32385.539078848025</v>
      </c>
      <c r="W221" s="195"/>
      <c r="X221" s="89">
        <v>0</v>
      </c>
      <c r="Y221" s="89">
        <f t="shared" si="55"/>
        <v>0</v>
      </c>
      <c r="Z221" s="1"/>
      <c r="AA221" s="1"/>
    </row>
    <row r="222" spans="2:27">
      <c r="B222" s="199">
        <v>4204</v>
      </c>
      <c r="C222" t="s">
        <v>252</v>
      </c>
      <c r="D222" s="1">
        <v>4152043.466</v>
      </c>
      <c r="E222" s="86">
        <f t="shared" si="48"/>
        <v>35121.031508784399</v>
      </c>
      <c r="F222" s="87">
        <f t="shared" si="42"/>
        <v>0.83096574748363528</v>
      </c>
      <c r="G222" s="188">
        <f t="shared" si="49"/>
        <v>4432.0981841416888</v>
      </c>
      <c r="H222" s="188">
        <f t="shared" si="43"/>
        <v>523967.07942741457</v>
      </c>
      <c r="I222" s="188">
        <f t="shared" si="44"/>
        <v>1022.5557165548557</v>
      </c>
      <c r="J222" s="88">
        <f t="shared" si="45"/>
        <v>120887.5593668316</v>
      </c>
      <c r="K222" s="188">
        <f t="shared" si="50"/>
        <v>644.4174722078634</v>
      </c>
      <c r="L222" s="88">
        <f t="shared" si="46"/>
        <v>76183.677981885819</v>
      </c>
      <c r="M222" s="89">
        <f t="shared" si="51"/>
        <v>600150.75740930042</v>
      </c>
      <c r="N222" s="89">
        <f t="shared" si="52"/>
        <v>4752194.2234093007</v>
      </c>
      <c r="O222" s="89">
        <f t="shared" si="53"/>
        <v>40197.547165133947</v>
      </c>
      <c r="P222" s="90">
        <f t="shared" si="47"/>
        <v>0.95107641752291994</v>
      </c>
      <c r="Q222" s="225">
        <v>23585.063472844078</v>
      </c>
      <c r="R222" s="90">
        <f t="shared" si="54"/>
        <v>7.9347855889195754E-2</v>
      </c>
      <c r="S222" s="90">
        <f t="shared" si="54"/>
        <v>6.8072409039455647E-2</v>
      </c>
      <c r="T222" s="92">
        <v>118221</v>
      </c>
      <c r="U222" s="1">
        <v>3846807.5359999998</v>
      </c>
      <c r="V222" s="1">
        <v>32882.631562751092</v>
      </c>
      <c r="W222" s="195"/>
      <c r="X222" s="89">
        <v>0</v>
      </c>
      <c r="Y222" s="89">
        <f t="shared" si="55"/>
        <v>0</v>
      </c>
      <c r="Z222" s="1"/>
      <c r="AA222" s="1"/>
    </row>
    <row r="223" spans="2:27">
      <c r="B223" s="199">
        <v>4205</v>
      </c>
      <c r="C223" t="s">
        <v>253</v>
      </c>
      <c r="D223" s="1">
        <v>839578.36</v>
      </c>
      <c r="E223" s="86">
        <f t="shared" si="48"/>
        <v>35323.895994614606</v>
      </c>
      <c r="F223" s="87">
        <f t="shared" si="42"/>
        <v>0.83576553359081773</v>
      </c>
      <c r="G223" s="188">
        <f t="shared" si="49"/>
        <v>4306.3222029269609</v>
      </c>
      <c r="H223" s="188">
        <f t="shared" si="43"/>
        <v>102352.66611916802</v>
      </c>
      <c r="I223" s="188">
        <f t="shared" si="44"/>
        <v>951.55314651428341</v>
      </c>
      <c r="J223" s="88">
        <f t="shared" si="45"/>
        <v>22616.515186351488</v>
      </c>
      <c r="K223" s="188">
        <f t="shared" si="50"/>
        <v>573.41490216729107</v>
      </c>
      <c r="L223" s="88">
        <f t="shared" si="46"/>
        <v>13628.925394712174</v>
      </c>
      <c r="M223" s="89">
        <f t="shared" si="51"/>
        <v>115981.59151388019</v>
      </c>
      <c r="N223" s="89">
        <f t="shared" si="52"/>
        <v>955559.95151388017</v>
      </c>
      <c r="O223" s="89">
        <f t="shared" si="53"/>
        <v>40203.633099708859</v>
      </c>
      <c r="P223" s="90">
        <f t="shared" si="47"/>
        <v>0.95122041110613564</v>
      </c>
      <c r="Q223" s="225">
        <v>3374.0119355866918</v>
      </c>
      <c r="R223" s="90">
        <f t="shared" si="54"/>
        <v>0.14515789630856385</v>
      </c>
      <c r="S223" s="90">
        <f t="shared" si="54"/>
        <v>0.1413998049288907</v>
      </c>
      <c r="T223" s="92">
        <v>23768</v>
      </c>
      <c r="U223" s="1">
        <v>733155.10699999996</v>
      </c>
      <c r="V223" s="1">
        <v>30947.872815533981</v>
      </c>
      <c r="W223" s="195"/>
      <c r="X223" s="89">
        <v>0</v>
      </c>
      <c r="Y223" s="89">
        <f t="shared" si="55"/>
        <v>0</v>
      </c>
    </row>
    <row r="224" spans="2:27">
      <c r="B224" s="199">
        <v>4206</v>
      </c>
      <c r="C224" t="s">
        <v>254</v>
      </c>
      <c r="D224" s="1">
        <v>356093.19199999998</v>
      </c>
      <c r="E224" s="86">
        <f t="shared" si="48"/>
        <v>36041.821052631574</v>
      </c>
      <c r="F224" s="87">
        <f t="shared" si="42"/>
        <v>0.85275168424880987</v>
      </c>
      <c r="G224" s="188">
        <f t="shared" si="49"/>
        <v>3861.2086669564405</v>
      </c>
      <c r="H224" s="188">
        <f t="shared" si="43"/>
        <v>38148.741629529635</v>
      </c>
      <c r="I224" s="188">
        <f t="shared" si="44"/>
        <v>700.2793762083445</v>
      </c>
      <c r="J224" s="88">
        <f t="shared" si="45"/>
        <v>6918.760236938444</v>
      </c>
      <c r="K224" s="188">
        <f t="shared" si="50"/>
        <v>322.14113186135216</v>
      </c>
      <c r="L224" s="88">
        <f t="shared" si="46"/>
        <v>3182.7543827901595</v>
      </c>
      <c r="M224" s="89">
        <f t="shared" si="51"/>
        <v>41331.496012319796</v>
      </c>
      <c r="N224" s="89">
        <f t="shared" si="52"/>
        <v>397424.68801231979</v>
      </c>
      <c r="O224" s="89">
        <f t="shared" si="53"/>
        <v>40225.170851449373</v>
      </c>
      <c r="P224" s="90">
        <f t="shared" si="47"/>
        <v>0.95172999562587546</v>
      </c>
      <c r="Q224" s="225">
        <v>1489.5679941298076</v>
      </c>
      <c r="R224" s="90">
        <f t="shared" si="54"/>
        <v>0.13370034025764307</v>
      </c>
      <c r="S224" s="90">
        <f t="shared" si="54"/>
        <v>0.13324135226563583</v>
      </c>
      <c r="T224" s="92">
        <v>9880</v>
      </c>
      <c r="U224" s="1">
        <v>314098.16100000002</v>
      </c>
      <c r="V224" s="1">
        <v>31804.188031591741</v>
      </c>
      <c r="W224" s="195"/>
      <c r="X224" s="89">
        <v>0</v>
      </c>
      <c r="Y224" s="89">
        <f t="shared" si="55"/>
        <v>0</v>
      </c>
    </row>
    <row r="225" spans="2:27">
      <c r="B225" s="199">
        <v>4207</v>
      </c>
      <c r="C225" t="s">
        <v>255</v>
      </c>
      <c r="D225" s="1">
        <v>351939.18800000002</v>
      </c>
      <c r="E225" s="86">
        <f t="shared" si="48"/>
        <v>37725.285453960772</v>
      </c>
      <c r="F225" s="87">
        <f t="shared" si="42"/>
        <v>0.89258255465655167</v>
      </c>
      <c r="G225" s="188">
        <f t="shared" si="49"/>
        <v>2817.4607381323376</v>
      </c>
      <c r="H225" s="188">
        <f t="shared" si="43"/>
        <v>26284.091226036577</v>
      </c>
      <c r="I225" s="188">
        <f t="shared" si="44"/>
        <v>111.06683574312518</v>
      </c>
      <c r="J225" s="88">
        <f t="shared" si="45"/>
        <v>1036.1425106476149</v>
      </c>
      <c r="K225" s="188">
        <f t="shared" si="50"/>
        <v>-267.07140860386716</v>
      </c>
      <c r="L225" s="88">
        <f t="shared" si="46"/>
        <v>-2491.5091708654768</v>
      </c>
      <c r="M225" s="89">
        <f t="shared" si="51"/>
        <v>23792.5820551711</v>
      </c>
      <c r="N225" s="89">
        <f t="shared" si="52"/>
        <v>375731.7700551711</v>
      </c>
      <c r="O225" s="89">
        <f t="shared" si="53"/>
        <v>40275.674783489238</v>
      </c>
      <c r="P225" s="90">
        <f t="shared" si="47"/>
        <v>0.9529249217381075</v>
      </c>
      <c r="Q225" s="225">
        <v>790.57303136092378</v>
      </c>
      <c r="R225" s="90">
        <f t="shared" si="54"/>
        <v>0.14701189642523219</v>
      </c>
      <c r="S225" s="90">
        <f t="shared" si="54"/>
        <v>0.14086433561257697</v>
      </c>
      <c r="T225" s="92">
        <v>9329</v>
      </c>
      <c r="U225" s="1">
        <v>306831.33199999999</v>
      </c>
      <c r="V225" s="1">
        <v>33067.284405647159</v>
      </c>
      <c r="W225" s="195"/>
      <c r="X225" s="89">
        <v>0</v>
      </c>
      <c r="Y225" s="89">
        <f t="shared" si="55"/>
        <v>0</v>
      </c>
    </row>
    <row r="226" spans="2:27">
      <c r="B226" s="199">
        <v>4211</v>
      </c>
      <c r="C226" t="s">
        <v>256</v>
      </c>
      <c r="D226" s="1">
        <v>76211.409</v>
      </c>
      <c r="E226" s="86">
        <f t="shared" si="48"/>
        <v>30582.427367576245</v>
      </c>
      <c r="F226" s="87">
        <f t="shared" si="42"/>
        <v>0.72358209669911733</v>
      </c>
      <c r="G226" s="188">
        <f t="shared" si="49"/>
        <v>7246.0327516907446</v>
      </c>
      <c r="H226" s="188">
        <f t="shared" si="43"/>
        <v>18057.113617213334</v>
      </c>
      <c r="I226" s="188">
        <f t="shared" si="44"/>
        <v>2611.0671659777095</v>
      </c>
      <c r="J226" s="88">
        <f t="shared" si="45"/>
        <v>6506.7793776164517</v>
      </c>
      <c r="K226" s="188">
        <f t="shared" si="50"/>
        <v>2232.928921630717</v>
      </c>
      <c r="L226" s="88">
        <f t="shared" si="46"/>
        <v>5564.4588727037471</v>
      </c>
      <c r="M226" s="89">
        <f t="shared" si="51"/>
        <v>23621.572489917082</v>
      </c>
      <c r="N226" s="89">
        <f t="shared" si="52"/>
        <v>99832.981489917089</v>
      </c>
      <c r="O226" s="89">
        <f t="shared" si="53"/>
        <v>40061.389040897709</v>
      </c>
      <c r="P226" s="90">
        <f t="shared" si="47"/>
        <v>0.94785490799938465</v>
      </c>
      <c r="Q226" s="225">
        <v>1259.9677585477002</v>
      </c>
      <c r="R226" s="90">
        <f t="shared" si="54"/>
        <v>0.15930152895065128</v>
      </c>
      <c r="S226" s="90">
        <f t="shared" si="54"/>
        <v>0.13697148344919424</v>
      </c>
      <c r="T226" s="92">
        <v>2492</v>
      </c>
      <c r="U226" s="1">
        <v>65739.073999999993</v>
      </c>
      <c r="V226" s="1">
        <v>26898.148117839602</v>
      </c>
      <c r="W226" s="195"/>
      <c r="X226" s="89">
        <v>0</v>
      </c>
      <c r="Y226" s="89">
        <f t="shared" si="55"/>
        <v>0</v>
      </c>
    </row>
    <row r="227" spans="2:27">
      <c r="B227" s="199">
        <v>4212</v>
      </c>
      <c r="C227" t="s">
        <v>257</v>
      </c>
      <c r="D227" s="1">
        <v>70975.468999999997</v>
      </c>
      <c r="E227" s="86">
        <f t="shared" si="48"/>
        <v>31061.474398249451</v>
      </c>
      <c r="F227" s="87">
        <f t="shared" si="42"/>
        <v>0.73491637866129744</v>
      </c>
      <c r="G227" s="188">
        <f t="shared" si="49"/>
        <v>6949.0235926733567</v>
      </c>
      <c r="H227" s="188">
        <f t="shared" si="43"/>
        <v>15878.518909258621</v>
      </c>
      <c r="I227" s="188">
        <f t="shared" si="44"/>
        <v>2443.4007052420875</v>
      </c>
      <c r="J227" s="88">
        <f t="shared" si="45"/>
        <v>5583.17061147817</v>
      </c>
      <c r="K227" s="188">
        <f t="shared" si="50"/>
        <v>2065.262460895095</v>
      </c>
      <c r="L227" s="88">
        <f t="shared" si="46"/>
        <v>4719.1247231452926</v>
      </c>
      <c r="M227" s="89">
        <f t="shared" si="51"/>
        <v>20597.643632403913</v>
      </c>
      <c r="N227" s="89">
        <f t="shared" si="52"/>
        <v>91573.112632403907</v>
      </c>
      <c r="O227" s="89">
        <f t="shared" si="53"/>
        <v>40075.7604518179</v>
      </c>
      <c r="P227" s="90">
        <f t="shared" si="47"/>
        <v>0.94819493645824993</v>
      </c>
      <c r="Q227" s="225">
        <v>1031.7344969267724</v>
      </c>
      <c r="R227" s="90">
        <f t="shared" si="54"/>
        <v>0.22665400345247888</v>
      </c>
      <c r="S227" s="90">
        <f t="shared" si="54"/>
        <v>0.21752791239834651</v>
      </c>
      <c r="T227" s="92">
        <v>2285</v>
      </c>
      <c r="U227" s="1">
        <v>57861.034</v>
      </c>
      <c r="V227" s="1">
        <v>25511.919753086422</v>
      </c>
      <c r="W227" s="195"/>
      <c r="X227" s="89">
        <v>0</v>
      </c>
      <c r="Y227" s="89">
        <f t="shared" si="55"/>
        <v>0</v>
      </c>
    </row>
    <row r="228" spans="2:27">
      <c r="B228" s="199">
        <v>4213</v>
      </c>
      <c r="C228" t="s">
        <v>258</v>
      </c>
      <c r="D228" s="1">
        <v>208481.63800000001</v>
      </c>
      <c r="E228" s="86">
        <f t="shared" si="48"/>
        <v>32252.728650990099</v>
      </c>
      <c r="F228" s="87">
        <f t="shared" si="42"/>
        <v>0.76310152693418065</v>
      </c>
      <c r="G228" s="188">
        <f t="shared" si="49"/>
        <v>6210.4459559741554</v>
      </c>
      <c r="H228" s="188">
        <f t="shared" si="43"/>
        <v>40144.322659416946</v>
      </c>
      <c r="I228" s="188">
        <f t="shared" si="44"/>
        <v>2026.4617167828608</v>
      </c>
      <c r="J228" s="88">
        <f t="shared" si="45"/>
        <v>13099.048537284412</v>
      </c>
      <c r="K228" s="188">
        <f t="shared" si="50"/>
        <v>1648.3234724358686</v>
      </c>
      <c r="L228" s="88">
        <f t="shared" si="46"/>
        <v>10654.762925825455</v>
      </c>
      <c r="M228" s="89">
        <f t="shared" si="51"/>
        <v>50799.085585242399</v>
      </c>
      <c r="N228" s="89">
        <f t="shared" si="52"/>
        <v>259280.72358524241</v>
      </c>
      <c r="O228" s="89">
        <f t="shared" si="53"/>
        <v>40111.498079400124</v>
      </c>
      <c r="P228" s="90">
        <f t="shared" si="47"/>
        <v>0.9490404909064365</v>
      </c>
      <c r="Q228" s="225">
        <v>2397.8966399407509</v>
      </c>
      <c r="R228" s="90">
        <f t="shared" si="54"/>
        <v>8.4867269551451546E-2</v>
      </c>
      <c r="S228" s="90">
        <f t="shared" si="54"/>
        <v>6.1202930905604531E-2</v>
      </c>
      <c r="T228" s="92">
        <v>6464</v>
      </c>
      <c r="U228" s="1">
        <v>192172.484</v>
      </c>
      <c r="V228" s="1">
        <v>30392.611734935948</v>
      </c>
      <c r="W228" s="195"/>
      <c r="X228" s="89">
        <v>0</v>
      </c>
      <c r="Y228" s="89">
        <f t="shared" si="55"/>
        <v>0</v>
      </c>
    </row>
    <row r="229" spans="2:27">
      <c r="B229" s="199">
        <v>4214</v>
      </c>
      <c r="C229" t="s">
        <v>259</v>
      </c>
      <c r="D229" s="1">
        <v>214383.674</v>
      </c>
      <c r="E229" s="86">
        <f t="shared" si="48"/>
        <v>34246.593290734825</v>
      </c>
      <c r="F229" s="87">
        <f t="shared" si="42"/>
        <v>0.81027648591373858</v>
      </c>
      <c r="G229" s="188">
        <f t="shared" si="49"/>
        <v>4974.2498793324248</v>
      </c>
      <c r="H229" s="188">
        <f t="shared" si="43"/>
        <v>31138.80424462098</v>
      </c>
      <c r="I229" s="188">
        <f t="shared" si="44"/>
        <v>1328.6090928722067</v>
      </c>
      <c r="J229" s="88">
        <f t="shared" si="45"/>
        <v>8317.0929213800136</v>
      </c>
      <c r="K229" s="188">
        <f t="shared" si="50"/>
        <v>950.47084852521436</v>
      </c>
      <c r="L229" s="88">
        <f t="shared" si="46"/>
        <v>5949.9475117678421</v>
      </c>
      <c r="M229" s="89">
        <f t="shared" si="51"/>
        <v>37088.751756388825</v>
      </c>
      <c r="N229" s="89">
        <f t="shared" si="52"/>
        <v>251472.42575638881</v>
      </c>
      <c r="O229" s="89">
        <f t="shared" si="53"/>
        <v>40171.314018592464</v>
      </c>
      <c r="P229" s="90">
        <f t="shared" si="47"/>
        <v>0.9504557396758232</v>
      </c>
      <c r="Q229" s="225">
        <v>2433.7372329809805</v>
      </c>
      <c r="R229" s="90">
        <f t="shared" si="54"/>
        <v>0.1674969051351774</v>
      </c>
      <c r="S229" s="90">
        <f t="shared" si="54"/>
        <v>0.1630208786618158</v>
      </c>
      <c r="T229" s="92">
        <v>6260</v>
      </c>
      <c r="U229" s="1">
        <v>183626.76</v>
      </c>
      <c r="V229" s="1">
        <v>29446.241180243745</v>
      </c>
      <c r="W229" s="195"/>
      <c r="X229" s="89">
        <v>0</v>
      </c>
      <c r="Y229" s="89">
        <f t="shared" si="55"/>
        <v>0</v>
      </c>
    </row>
    <row r="230" spans="2:27">
      <c r="B230" s="199">
        <v>4215</v>
      </c>
      <c r="C230" t="s">
        <v>260</v>
      </c>
      <c r="D230" s="1">
        <v>475219.78100000002</v>
      </c>
      <c r="E230" s="86">
        <f t="shared" si="48"/>
        <v>40499.384779273903</v>
      </c>
      <c r="F230" s="87">
        <f t="shared" si="42"/>
        <v>0.9582179138821515</v>
      </c>
      <c r="G230" s="188">
        <f t="shared" si="49"/>
        <v>1097.5191564381964</v>
      </c>
      <c r="H230" s="188">
        <f t="shared" si="43"/>
        <v>12878.289781645797</v>
      </c>
      <c r="I230" s="188">
        <f t="shared" si="44"/>
        <v>0</v>
      </c>
      <c r="J230" s="88">
        <f t="shared" si="45"/>
        <v>0</v>
      </c>
      <c r="K230" s="188">
        <f t="shared" si="50"/>
        <v>-378.13824434699234</v>
      </c>
      <c r="L230" s="88">
        <f t="shared" si="46"/>
        <v>-4437.0741591676078</v>
      </c>
      <c r="M230" s="89">
        <f t="shared" si="51"/>
        <v>8441.2156224781902</v>
      </c>
      <c r="N230" s="89">
        <f t="shared" si="52"/>
        <v>483660.99662247818</v>
      </c>
      <c r="O230" s="89">
        <f t="shared" si="53"/>
        <v>41218.765691365108</v>
      </c>
      <c r="P230" s="90">
        <f t="shared" si="47"/>
        <v>0.97523851013633212</v>
      </c>
      <c r="Q230" s="225">
        <v>-6849.9539992612008</v>
      </c>
      <c r="R230" s="90">
        <f t="shared" si="54"/>
        <v>0.18342500332444672</v>
      </c>
      <c r="S230" s="90">
        <f t="shared" si="54"/>
        <v>0.16214473438789814</v>
      </c>
      <c r="T230" s="92">
        <v>11734</v>
      </c>
      <c r="U230" s="1">
        <v>401563.07299999997</v>
      </c>
      <c r="V230" s="1">
        <v>34848.830426104316</v>
      </c>
      <c r="W230" s="195"/>
      <c r="X230" s="89">
        <v>0</v>
      </c>
      <c r="Y230" s="89">
        <f t="shared" si="55"/>
        <v>0</v>
      </c>
    </row>
    <row r="231" spans="2:27">
      <c r="B231" s="199">
        <v>4216</v>
      </c>
      <c r="C231" t="s">
        <v>261</v>
      </c>
      <c r="D231" s="1">
        <v>163833.20600000001</v>
      </c>
      <c r="E231" s="86">
        <f t="shared" si="48"/>
        <v>30266.618510992055</v>
      </c>
      <c r="F231" s="87">
        <f t="shared" si="42"/>
        <v>0.71611003989156607</v>
      </c>
      <c r="G231" s="188">
        <f t="shared" si="49"/>
        <v>7441.8342427729422</v>
      </c>
      <c r="H231" s="188">
        <f t="shared" si="43"/>
        <v>40282.648756129936</v>
      </c>
      <c r="I231" s="188">
        <f t="shared" si="44"/>
        <v>2721.6002657821759</v>
      </c>
      <c r="J231" s="88">
        <f t="shared" si="45"/>
        <v>14732.022238678919</v>
      </c>
      <c r="K231" s="188">
        <f t="shared" si="50"/>
        <v>2343.4620214351835</v>
      </c>
      <c r="L231" s="88">
        <f t="shared" si="46"/>
        <v>12685.159922028648</v>
      </c>
      <c r="M231" s="89">
        <f t="shared" si="51"/>
        <v>52967.808678158588</v>
      </c>
      <c r="N231" s="89">
        <f t="shared" si="52"/>
        <v>216801.01467815859</v>
      </c>
      <c r="O231" s="89">
        <f t="shared" si="53"/>
        <v>40051.914775200181</v>
      </c>
      <c r="P231" s="90">
        <f t="shared" si="47"/>
        <v>0.94763074629515798</v>
      </c>
      <c r="Q231" s="225">
        <v>2205.8431936431298</v>
      </c>
      <c r="R231" s="90">
        <f t="shared" si="54"/>
        <v>0.12027647195758677</v>
      </c>
      <c r="S231" s="90">
        <f t="shared" si="54"/>
        <v>0.13414281661325977</v>
      </c>
      <c r="T231" s="92">
        <v>5413</v>
      </c>
      <c r="U231" s="1">
        <v>146243.54800000001</v>
      </c>
      <c r="V231" s="1">
        <v>26686.77883211679</v>
      </c>
      <c r="W231" s="195"/>
      <c r="X231" s="89">
        <v>0</v>
      </c>
      <c r="Y231" s="89">
        <f t="shared" si="55"/>
        <v>0</v>
      </c>
    </row>
    <row r="232" spans="2:27">
      <c r="B232" s="199">
        <v>4217</v>
      </c>
      <c r="C232" t="s">
        <v>262</v>
      </c>
      <c r="D232" s="1">
        <v>59490.131000000001</v>
      </c>
      <c r="E232" s="86">
        <f t="shared" si="48"/>
        <v>33459.016310461193</v>
      </c>
      <c r="F232" s="87">
        <f t="shared" si="42"/>
        <v>0.79164236652717412</v>
      </c>
      <c r="G232" s="188">
        <f t="shared" si="49"/>
        <v>5462.5476071020767</v>
      </c>
      <c r="H232" s="188">
        <f t="shared" si="43"/>
        <v>9712.4096454274913</v>
      </c>
      <c r="I232" s="188">
        <f t="shared" si="44"/>
        <v>1604.2610359679779</v>
      </c>
      <c r="J232" s="88">
        <f t="shared" si="45"/>
        <v>2852.3761219510648</v>
      </c>
      <c r="K232" s="188">
        <f t="shared" si="50"/>
        <v>1226.1227916209855</v>
      </c>
      <c r="L232" s="88">
        <f t="shared" si="46"/>
        <v>2180.046323502112</v>
      </c>
      <c r="M232" s="89">
        <f t="shared" si="51"/>
        <v>11892.455968929604</v>
      </c>
      <c r="N232" s="89">
        <f t="shared" si="52"/>
        <v>71382.586968929609</v>
      </c>
      <c r="O232" s="89">
        <f t="shared" si="53"/>
        <v>40147.686709184258</v>
      </c>
      <c r="P232" s="90">
        <f t="shared" si="47"/>
        <v>0.94989671609422632</v>
      </c>
      <c r="Q232" s="225">
        <v>460.37854918852645</v>
      </c>
      <c r="R232" s="90">
        <f t="shared" si="54"/>
        <v>0.1032909507214671</v>
      </c>
      <c r="S232" s="90">
        <f t="shared" si="54"/>
        <v>0.11818351698542395</v>
      </c>
      <c r="T232" s="92">
        <v>1778</v>
      </c>
      <c r="U232" s="1">
        <v>53920.618999999999</v>
      </c>
      <c r="V232" s="1">
        <v>29922.652053274138</v>
      </c>
      <c r="W232" s="195"/>
      <c r="X232" s="89">
        <v>0</v>
      </c>
      <c r="Y232" s="89">
        <f t="shared" si="55"/>
        <v>0</v>
      </c>
    </row>
    <row r="233" spans="2:27">
      <c r="B233" s="199">
        <v>4218</v>
      </c>
      <c r="C233" t="s">
        <v>263</v>
      </c>
      <c r="D233" s="1">
        <v>42010.139000000003</v>
      </c>
      <c r="E233" s="86">
        <f t="shared" si="48"/>
        <v>30028.691208005723</v>
      </c>
      <c r="F233" s="87">
        <f t="shared" si="42"/>
        <v>0.71048066539203425</v>
      </c>
      <c r="G233" s="188">
        <f t="shared" si="49"/>
        <v>7589.3491706244686</v>
      </c>
      <c r="H233" s="188">
        <f t="shared" si="43"/>
        <v>10617.49948970363</v>
      </c>
      <c r="I233" s="188">
        <f t="shared" si="44"/>
        <v>2804.8748218273922</v>
      </c>
      <c r="J233" s="88">
        <f t="shared" si="45"/>
        <v>3924.0198757365215</v>
      </c>
      <c r="K233" s="188">
        <f t="shared" si="50"/>
        <v>2426.7365774803998</v>
      </c>
      <c r="L233" s="88">
        <f t="shared" si="46"/>
        <v>3395.004471895079</v>
      </c>
      <c r="M233" s="89">
        <f t="shared" si="51"/>
        <v>14012.50396159871</v>
      </c>
      <c r="N233" s="89">
        <f t="shared" si="52"/>
        <v>56022.642961598714</v>
      </c>
      <c r="O233" s="89">
        <f t="shared" si="53"/>
        <v>40044.776956110589</v>
      </c>
      <c r="P233" s="90">
        <f t="shared" si="47"/>
        <v>0.94746186506017205</v>
      </c>
      <c r="Q233" s="225">
        <v>887.65220699366182</v>
      </c>
      <c r="R233" s="90">
        <f t="shared" si="54"/>
        <v>9.1046531954766974E-2</v>
      </c>
      <c r="S233" s="90">
        <f t="shared" si="54"/>
        <v>7.6228887846732388E-2</v>
      </c>
      <c r="T233" s="92">
        <v>1399</v>
      </c>
      <c r="U233" s="1">
        <v>38504.442999999999</v>
      </c>
      <c r="V233" s="1">
        <v>27901.770289855071</v>
      </c>
      <c r="W233" s="195"/>
      <c r="X233" s="89">
        <v>0</v>
      </c>
      <c r="Y233" s="89">
        <f t="shared" si="55"/>
        <v>0</v>
      </c>
    </row>
    <row r="234" spans="2:27">
      <c r="B234" s="199">
        <v>4219</v>
      </c>
      <c r="C234" t="s">
        <v>264</v>
      </c>
      <c r="D234" s="1">
        <v>124451.777</v>
      </c>
      <c r="E234" s="86">
        <f t="shared" si="48"/>
        <v>32510.913531870428</v>
      </c>
      <c r="F234" s="87">
        <f t="shared" si="42"/>
        <v>0.76921019696216764</v>
      </c>
      <c r="G234" s="188">
        <f t="shared" si="49"/>
        <v>6050.371329828351</v>
      </c>
      <c r="H234" s="188">
        <f t="shared" si="43"/>
        <v>23160.821450582927</v>
      </c>
      <c r="I234" s="188">
        <f t="shared" si="44"/>
        <v>1936.0970084747455</v>
      </c>
      <c r="J234" s="88">
        <f t="shared" si="45"/>
        <v>7411.3793484413263</v>
      </c>
      <c r="K234" s="188">
        <f t="shared" si="50"/>
        <v>1557.9587641277531</v>
      </c>
      <c r="L234" s="88">
        <f t="shared" si="46"/>
        <v>5963.8661490810382</v>
      </c>
      <c r="M234" s="89">
        <f t="shared" si="51"/>
        <v>29124.687599663965</v>
      </c>
      <c r="N234" s="89">
        <f t="shared" si="52"/>
        <v>153576.46459966397</v>
      </c>
      <c r="O234" s="89">
        <f t="shared" si="53"/>
        <v>40119.243625826537</v>
      </c>
      <c r="P234" s="90">
        <f t="shared" si="47"/>
        <v>0.94922375100727618</v>
      </c>
      <c r="Q234" s="225">
        <v>660.86329765674236</v>
      </c>
      <c r="R234" s="90">
        <f t="shared" si="54"/>
        <v>0.12811932095891587</v>
      </c>
      <c r="S234" s="90">
        <f t="shared" si="54"/>
        <v>0.16908290131766429</v>
      </c>
      <c r="T234" s="92">
        <v>3828</v>
      </c>
      <c r="U234" s="1">
        <v>110317.92</v>
      </c>
      <c r="V234" s="1">
        <v>27808.903453491304</v>
      </c>
      <c r="W234" s="195"/>
      <c r="X234" s="89">
        <v>0</v>
      </c>
      <c r="Y234" s="89">
        <f t="shared" si="55"/>
        <v>0</v>
      </c>
    </row>
    <row r="235" spans="2:27">
      <c r="B235" s="199">
        <v>4220</v>
      </c>
      <c r="C235" t="s">
        <v>265</v>
      </c>
      <c r="D235" s="1">
        <v>43008.211000000003</v>
      </c>
      <c r="E235" s="86">
        <f t="shared" si="48"/>
        <v>37012.229776247848</v>
      </c>
      <c r="F235" s="87">
        <f t="shared" si="42"/>
        <v>0.87571161383353036</v>
      </c>
      <c r="G235" s="188">
        <f t="shared" si="49"/>
        <v>3259.5552583143508</v>
      </c>
      <c r="H235" s="188">
        <f t="shared" si="43"/>
        <v>3787.6032101612759</v>
      </c>
      <c r="I235" s="188">
        <f t="shared" si="44"/>
        <v>360.63632294264858</v>
      </c>
      <c r="J235" s="88">
        <f t="shared" si="45"/>
        <v>419.05940725935761</v>
      </c>
      <c r="K235" s="188">
        <f t="shared" si="50"/>
        <v>-17.501921404343761</v>
      </c>
      <c r="L235" s="88">
        <f t="shared" si="46"/>
        <v>-20.337232671847449</v>
      </c>
      <c r="M235" s="89">
        <f t="shared" si="51"/>
        <v>3767.2659774894287</v>
      </c>
      <c r="N235" s="89">
        <f t="shared" si="52"/>
        <v>46775.47697748943</v>
      </c>
      <c r="O235" s="89">
        <f t="shared" si="53"/>
        <v>40254.283113157864</v>
      </c>
      <c r="P235" s="90">
        <f t="shared" si="47"/>
        <v>0.95241879351341718</v>
      </c>
      <c r="Q235" s="225">
        <v>262.99849876100552</v>
      </c>
      <c r="R235" s="90">
        <f t="shared" si="54"/>
        <v>0.11111501218867145</v>
      </c>
      <c r="S235" s="90">
        <f t="shared" si="54"/>
        <v>0.12832677657713604</v>
      </c>
      <c r="T235" s="92">
        <v>1162</v>
      </c>
      <c r="U235" s="1">
        <v>38707.254000000001</v>
      </c>
      <c r="V235" s="1">
        <v>32802.757627118648</v>
      </c>
      <c r="W235" s="195"/>
      <c r="X235" s="89">
        <v>0</v>
      </c>
      <c r="Y235" s="89">
        <f t="shared" si="55"/>
        <v>0</v>
      </c>
    </row>
    <row r="236" spans="2:27">
      <c r="B236" s="199">
        <v>4221</v>
      </c>
      <c r="C236" t="s">
        <v>266</v>
      </c>
      <c r="D236" s="1">
        <v>64527.815999999999</v>
      </c>
      <c r="E236" s="86">
        <f t="shared" si="48"/>
        <v>53550.054771784235</v>
      </c>
      <c r="F236" s="87">
        <f t="shared" si="42"/>
        <v>1.266997561848247</v>
      </c>
      <c r="G236" s="188">
        <f t="shared" si="49"/>
        <v>-6993.8962389182088</v>
      </c>
      <c r="H236" s="188">
        <f t="shared" si="43"/>
        <v>-8427.6449678964418</v>
      </c>
      <c r="I236" s="188">
        <f t="shared" si="44"/>
        <v>0</v>
      </c>
      <c r="J236" s="88">
        <f t="shared" si="45"/>
        <v>0</v>
      </c>
      <c r="K236" s="188">
        <f t="shared" si="50"/>
        <v>-378.13824434699234</v>
      </c>
      <c r="L236" s="88">
        <f t="shared" si="46"/>
        <v>-455.65658443812578</v>
      </c>
      <c r="M236" s="89">
        <f t="shared" si="51"/>
        <v>-8883.3015523345675</v>
      </c>
      <c r="N236" s="89">
        <f t="shared" si="52"/>
        <v>55644.514447665431</v>
      </c>
      <c r="O236" s="89">
        <f t="shared" si="53"/>
        <v>46178.02028851903</v>
      </c>
      <c r="P236" s="90">
        <f t="shared" si="47"/>
        <v>1.0925747763634486</v>
      </c>
      <c r="Q236" s="225">
        <v>182.1604657567932</v>
      </c>
      <c r="R236" s="90">
        <f t="shared" si="54"/>
        <v>0.11483417321329249</v>
      </c>
      <c r="S236" s="90">
        <f t="shared" si="54"/>
        <v>0.11483417321329256</v>
      </c>
      <c r="T236" s="92">
        <v>1205</v>
      </c>
      <c r="U236" s="1">
        <v>57881.089</v>
      </c>
      <c r="V236" s="1">
        <v>48034.098755186722</v>
      </c>
      <c r="W236" s="195"/>
      <c r="X236" s="89">
        <v>0</v>
      </c>
      <c r="Y236" s="89">
        <f t="shared" si="55"/>
        <v>0</v>
      </c>
    </row>
    <row r="237" spans="2:27">
      <c r="B237" s="199">
        <v>4222</v>
      </c>
      <c r="C237" t="s">
        <v>267</v>
      </c>
      <c r="D237" s="1">
        <v>91293.5</v>
      </c>
      <c r="E237" s="86">
        <f t="shared" si="48"/>
        <v>87866.698748796916</v>
      </c>
      <c r="F237" s="87">
        <f t="shared" si="42"/>
        <v>2.0789314512716195</v>
      </c>
      <c r="G237" s="188">
        <f t="shared" si="49"/>
        <v>-28270.21550466607</v>
      </c>
      <c r="H237" s="188">
        <f t="shared" si="43"/>
        <v>-29372.753909348048</v>
      </c>
      <c r="I237" s="188">
        <f t="shared" si="44"/>
        <v>0</v>
      </c>
      <c r="J237" s="88">
        <f t="shared" si="45"/>
        <v>0</v>
      </c>
      <c r="K237" s="188">
        <f t="shared" si="50"/>
        <v>-378.13824434699234</v>
      </c>
      <c r="L237" s="88">
        <f t="shared" si="46"/>
        <v>-392.88563587652504</v>
      </c>
      <c r="M237" s="89">
        <f t="shared" si="51"/>
        <v>-29765.639545224574</v>
      </c>
      <c r="N237" s="89">
        <f t="shared" si="52"/>
        <v>61527.860454775422</v>
      </c>
      <c r="O237" s="89">
        <f t="shared" si="53"/>
        <v>59218.344999783854</v>
      </c>
      <c r="P237" s="90">
        <f t="shared" si="47"/>
        <v>1.4011096543443307</v>
      </c>
      <c r="Q237" s="225">
        <v>-209.53070371674767</v>
      </c>
      <c r="R237" s="90">
        <f t="shared" si="54"/>
        <v>0.11024337866274302</v>
      </c>
      <c r="S237" s="90">
        <f t="shared" si="54"/>
        <v>8.0323441605421861E-2</v>
      </c>
      <c r="T237" s="92">
        <v>1039</v>
      </c>
      <c r="U237" s="1">
        <v>82228.366999999998</v>
      </c>
      <c r="V237" s="1">
        <v>81333.696340257156</v>
      </c>
      <c r="W237" s="195"/>
      <c r="X237" s="89">
        <v>0</v>
      </c>
      <c r="Y237" s="89">
        <f t="shared" si="55"/>
        <v>0</v>
      </c>
    </row>
    <row r="238" spans="2:27">
      <c r="B238" s="199">
        <v>4223</v>
      </c>
      <c r="C238" t="s">
        <v>268</v>
      </c>
      <c r="D238" s="1">
        <v>472800.87199999997</v>
      </c>
      <c r="E238" s="86">
        <f t="shared" si="48"/>
        <v>30265.066700806554</v>
      </c>
      <c r="F238" s="87">
        <f t="shared" si="42"/>
        <v>0.71607332396793422</v>
      </c>
      <c r="G238" s="188">
        <f t="shared" si="49"/>
        <v>7442.7963650879528</v>
      </c>
      <c r="H238" s="188">
        <f t="shared" si="43"/>
        <v>116271.364815404</v>
      </c>
      <c r="I238" s="188">
        <f t="shared" si="44"/>
        <v>2722.1433993471014</v>
      </c>
      <c r="J238" s="88">
        <f t="shared" si="45"/>
        <v>42525.324184600424</v>
      </c>
      <c r="K238" s="188">
        <f t="shared" si="50"/>
        <v>2344.005155000109</v>
      </c>
      <c r="L238" s="88">
        <f t="shared" si="46"/>
        <v>36618.048531411703</v>
      </c>
      <c r="M238" s="89">
        <f t="shared" si="51"/>
        <v>152889.41334681571</v>
      </c>
      <c r="N238" s="89">
        <f t="shared" si="52"/>
        <v>625690.28534681571</v>
      </c>
      <c r="O238" s="89">
        <f t="shared" si="53"/>
        <v>40051.868220894619</v>
      </c>
      <c r="P238" s="90">
        <f t="shared" si="47"/>
        <v>0.94762964481744916</v>
      </c>
      <c r="Q238" s="225">
        <v>7301.413255614927</v>
      </c>
      <c r="R238" s="90">
        <f t="shared" si="54"/>
        <v>0.14730439933230405</v>
      </c>
      <c r="S238" s="90">
        <f t="shared" si="54"/>
        <v>0.13481933033432092</v>
      </c>
      <c r="T238" s="92">
        <v>15622</v>
      </c>
      <c r="U238" s="1">
        <v>412097.14899999998</v>
      </c>
      <c r="V238" s="1">
        <v>26669.502265078954</v>
      </c>
      <c r="W238" s="195"/>
      <c r="X238" s="89">
        <v>0</v>
      </c>
      <c r="Y238" s="89">
        <f t="shared" si="55"/>
        <v>0</v>
      </c>
    </row>
    <row r="239" spans="2:27">
      <c r="B239" s="199">
        <v>4224</v>
      </c>
      <c r="C239" t="s">
        <v>269</v>
      </c>
      <c r="D239" s="1">
        <v>52322.81</v>
      </c>
      <c r="E239" s="86">
        <f t="shared" si="48"/>
        <v>57183.398907103823</v>
      </c>
      <c r="F239" s="87">
        <f t="shared" si="42"/>
        <v>1.3529627056828173</v>
      </c>
      <c r="G239" s="188">
        <f t="shared" si="49"/>
        <v>-9246.5696028163529</v>
      </c>
      <c r="H239" s="188">
        <f t="shared" si="43"/>
        <v>-8460.6111865769617</v>
      </c>
      <c r="I239" s="188">
        <f t="shared" si="44"/>
        <v>0</v>
      </c>
      <c r="J239" s="88">
        <f t="shared" si="45"/>
        <v>0</v>
      </c>
      <c r="K239" s="188">
        <f t="shared" si="50"/>
        <v>-378.13824434699234</v>
      </c>
      <c r="L239" s="88">
        <f t="shared" si="46"/>
        <v>-345.99649357749803</v>
      </c>
      <c r="M239" s="89">
        <f t="shared" si="51"/>
        <v>-8806.6076801544605</v>
      </c>
      <c r="N239" s="89">
        <f t="shared" si="52"/>
        <v>43516.202319845535</v>
      </c>
      <c r="O239" s="89">
        <f t="shared" si="53"/>
        <v>47558.69105994048</v>
      </c>
      <c r="P239" s="90">
        <f t="shared" si="47"/>
        <v>1.1252415310205854</v>
      </c>
      <c r="Q239" s="225">
        <v>-79.870895130730787</v>
      </c>
      <c r="R239" s="90">
        <f t="shared" si="54"/>
        <v>0.12791029473071494</v>
      </c>
      <c r="S239" s="90">
        <f t="shared" si="54"/>
        <v>0.13777180550431681</v>
      </c>
      <c r="T239" s="92">
        <v>915</v>
      </c>
      <c r="U239" s="1">
        <v>46389.159</v>
      </c>
      <c r="V239" s="1">
        <v>50259.110509209102</v>
      </c>
      <c r="W239" s="195"/>
      <c r="X239" s="89">
        <v>0</v>
      </c>
      <c r="Y239" s="89">
        <f t="shared" si="55"/>
        <v>0</v>
      </c>
      <c r="Z239" s="1"/>
      <c r="AA239" s="1"/>
    </row>
    <row r="240" spans="2:27">
      <c r="B240" s="199">
        <v>4225</v>
      </c>
      <c r="C240" t="s">
        <v>270</v>
      </c>
      <c r="D240" s="1">
        <v>349392.908</v>
      </c>
      <c r="E240" s="86">
        <f t="shared" si="48"/>
        <v>32145.819118594169</v>
      </c>
      <c r="F240" s="87">
        <f t="shared" si="42"/>
        <v>0.76057204087742036</v>
      </c>
      <c r="G240" s="188">
        <f t="shared" si="49"/>
        <v>6276.7298660596316</v>
      </c>
      <c r="H240" s="188">
        <f t="shared" si="43"/>
        <v>68221.776914202143</v>
      </c>
      <c r="I240" s="188">
        <f t="shared" si="44"/>
        <v>2063.8800531214365</v>
      </c>
      <c r="J240" s="88">
        <f t="shared" si="45"/>
        <v>22432.312297376895</v>
      </c>
      <c r="K240" s="188">
        <f t="shared" si="50"/>
        <v>1685.7418087744441</v>
      </c>
      <c r="L240" s="88">
        <f t="shared" si="46"/>
        <v>18322.327719569432</v>
      </c>
      <c r="M240" s="89">
        <f t="shared" si="51"/>
        <v>86544.104633771582</v>
      </c>
      <c r="N240" s="89">
        <f t="shared" si="52"/>
        <v>435937.01263377158</v>
      </c>
      <c r="O240" s="89">
        <f t="shared" si="53"/>
        <v>40108.290793428248</v>
      </c>
      <c r="P240" s="90">
        <f t="shared" si="47"/>
        <v>0.94896460632473378</v>
      </c>
      <c r="Q240" s="225">
        <v>2673.1291174297658</v>
      </c>
      <c r="R240" s="90">
        <f t="shared" si="54"/>
        <v>0.1221774276057776</v>
      </c>
      <c r="S240" s="90">
        <f t="shared" si="54"/>
        <v>0.11866707407384315</v>
      </c>
      <c r="T240" s="92">
        <v>10869</v>
      </c>
      <c r="U240" s="1">
        <v>311352.64299999998</v>
      </c>
      <c r="V240" s="1">
        <v>28735.823073373325</v>
      </c>
      <c r="W240" s="195"/>
      <c r="X240" s="89">
        <v>0</v>
      </c>
      <c r="Y240" s="89">
        <f t="shared" si="55"/>
        <v>0</v>
      </c>
    </row>
    <row r="241" spans="2:27">
      <c r="B241" s="199">
        <v>4226</v>
      </c>
      <c r="C241" t="s">
        <v>271</v>
      </c>
      <c r="D241" s="1">
        <v>67024.745999999999</v>
      </c>
      <c r="E241" s="86">
        <f t="shared" si="48"/>
        <v>37527.853303471449</v>
      </c>
      <c r="F241" s="87">
        <f t="shared" si="42"/>
        <v>0.88791129793484558</v>
      </c>
      <c r="G241" s="188">
        <f t="shared" si="49"/>
        <v>2939.8686714357182</v>
      </c>
      <c r="H241" s="188">
        <f t="shared" si="43"/>
        <v>5250.6054471841926</v>
      </c>
      <c r="I241" s="188">
        <f t="shared" si="44"/>
        <v>180.16808841438831</v>
      </c>
      <c r="J241" s="88">
        <f t="shared" si="45"/>
        <v>321.78020590809751</v>
      </c>
      <c r="K241" s="188">
        <f t="shared" si="50"/>
        <v>-197.97015593260403</v>
      </c>
      <c r="L241" s="88">
        <f t="shared" si="46"/>
        <v>-353.5746984956308</v>
      </c>
      <c r="M241" s="89">
        <f t="shared" si="51"/>
        <v>4897.0307486885622</v>
      </c>
      <c r="N241" s="89">
        <f t="shared" si="52"/>
        <v>71921.776748688557</v>
      </c>
      <c r="O241" s="89">
        <f t="shared" si="53"/>
        <v>40269.751818974553</v>
      </c>
      <c r="P241" s="90">
        <f t="shared" si="47"/>
        <v>0.95278478403645617</v>
      </c>
      <c r="Q241" s="225">
        <v>71.929018284979975</v>
      </c>
      <c r="R241" s="90">
        <f t="shared" si="54"/>
        <v>0.26463669930174433</v>
      </c>
      <c r="S241" s="90">
        <f t="shared" si="54"/>
        <v>0.25755586671886799</v>
      </c>
      <c r="T241" s="92">
        <v>1786</v>
      </c>
      <c r="U241" s="1">
        <v>52999.21</v>
      </c>
      <c r="V241" s="1">
        <v>29841.897522522522</v>
      </c>
      <c r="W241" s="195"/>
      <c r="X241" s="89">
        <v>0</v>
      </c>
      <c r="Y241" s="89">
        <f t="shared" si="55"/>
        <v>0</v>
      </c>
    </row>
    <row r="242" spans="2:27">
      <c r="B242" s="199">
        <v>4227</v>
      </c>
      <c r="C242" t="s">
        <v>272</v>
      </c>
      <c r="D242" s="1">
        <v>237417.09899999999</v>
      </c>
      <c r="E242" s="86">
        <f t="shared" si="48"/>
        <v>38522.975661203956</v>
      </c>
      <c r="F242" s="87">
        <f t="shared" si="42"/>
        <v>0.91145595361000831</v>
      </c>
      <c r="G242" s="188">
        <f t="shared" si="49"/>
        <v>2322.8928096415634</v>
      </c>
      <c r="H242" s="188">
        <f t="shared" si="43"/>
        <v>14315.988385820954</v>
      </c>
      <c r="I242" s="188">
        <f t="shared" si="44"/>
        <v>0</v>
      </c>
      <c r="J242" s="88">
        <f t="shared" si="45"/>
        <v>0</v>
      </c>
      <c r="K242" s="188">
        <f t="shared" si="50"/>
        <v>-378.13824434699234</v>
      </c>
      <c r="L242" s="88">
        <f t="shared" si="46"/>
        <v>-2330.4659999105138</v>
      </c>
      <c r="M242" s="89">
        <f t="shared" si="51"/>
        <v>11985.522385910441</v>
      </c>
      <c r="N242" s="89">
        <f t="shared" si="52"/>
        <v>249402.62138591043</v>
      </c>
      <c r="O242" s="89">
        <f t="shared" si="53"/>
        <v>40467.730226498534</v>
      </c>
      <c r="P242" s="90">
        <f t="shared" si="47"/>
        <v>0.9574689652329178</v>
      </c>
      <c r="Q242" s="225">
        <v>1403.9078595511401</v>
      </c>
      <c r="R242" s="90">
        <f t="shared" si="54"/>
        <v>0.14902401142521893</v>
      </c>
      <c r="S242" s="90">
        <f t="shared" si="54"/>
        <v>0.15443074456351702</v>
      </c>
      <c r="T242" s="92">
        <v>6163</v>
      </c>
      <c r="U242" s="1">
        <v>206625.011</v>
      </c>
      <c r="V242" s="1">
        <v>33369.672319121448</v>
      </c>
      <c r="W242" s="195"/>
      <c r="X242" s="89">
        <v>0</v>
      </c>
      <c r="Y242" s="89">
        <f t="shared" si="55"/>
        <v>0</v>
      </c>
    </row>
    <row r="243" spans="2:27" ht="30.6" customHeight="1">
      <c r="B243" s="199">
        <v>4228</v>
      </c>
      <c r="C243" t="s">
        <v>273</v>
      </c>
      <c r="D243" s="1">
        <v>124788.943</v>
      </c>
      <c r="E243" s="86">
        <f t="shared" si="48"/>
        <v>65609.328601472123</v>
      </c>
      <c r="F243" s="87">
        <f t="shared" si="42"/>
        <v>1.5523207161380077</v>
      </c>
      <c r="G243" s="188">
        <f t="shared" si="49"/>
        <v>-14470.6460133247</v>
      </c>
      <c r="H243" s="188">
        <f t="shared" si="43"/>
        <v>-27523.168717343578</v>
      </c>
      <c r="I243" s="188">
        <f t="shared" si="44"/>
        <v>0</v>
      </c>
      <c r="J243" s="88">
        <f t="shared" si="45"/>
        <v>0</v>
      </c>
      <c r="K243" s="188">
        <f t="shared" si="50"/>
        <v>-378.13824434699234</v>
      </c>
      <c r="L243" s="88">
        <f t="shared" si="46"/>
        <v>-719.21894074797945</v>
      </c>
      <c r="M243" s="89">
        <f t="shared" si="51"/>
        <v>-28242.387658091557</v>
      </c>
      <c r="N243" s="89">
        <f t="shared" si="52"/>
        <v>96546.555341908446</v>
      </c>
      <c r="O243" s="89">
        <f t="shared" si="53"/>
        <v>50760.544343800444</v>
      </c>
      <c r="P243" s="90">
        <f t="shared" si="47"/>
        <v>1.2009975749935582</v>
      </c>
      <c r="Q243" s="225">
        <v>-152.83321073075422</v>
      </c>
      <c r="R243" s="90">
        <f t="shared" si="54"/>
        <v>6.8134761384855982E-2</v>
      </c>
      <c r="S243" s="90">
        <f t="shared" si="54"/>
        <v>5.1848794991501003E-2</v>
      </c>
      <c r="T243" s="92">
        <v>1902</v>
      </c>
      <c r="U243" s="1">
        <v>116828.838</v>
      </c>
      <c r="V243" s="1">
        <v>62375.247197010147</v>
      </c>
      <c r="W243" s="195"/>
      <c r="X243" s="89">
        <v>0</v>
      </c>
      <c r="Y243" s="89">
        <f t="shared" si="55"/>
        <v>0</v>
      </c>
    </row>
    <row r="244" spans="2:27">
      <c r="B244" s="199">
        <v>4601</v>
      </c>
      <c r="C244" t="s">
        <v>274</v>
      </c>
      <c r="D244" s="1">
        <v>13247315.881999999</v>
      </c>
      <c r="E244" s="86">
        <f t="shared" si="48"/>
        <v>45103.540858468754</v>
      </c>
      <c r="F244" s="87">
        <f t="shared" si="42"/>
        <v>1.0671525275173617</v>
      </c>
      <c r="G244" s="188">
        <f t="shared" si="49"/>
        <v>-1757.0576126626108</v>
      </c>
      <c r="H244" s="188">
        <f t="shared" si="43"/>
        <v>-516063.63435752277</v>
      </c>
      <c r="I244" s="188">
        <f t="shared" si="44"/>
        <v>0</v>
      </c>
      <c r="J244" s="88">
        <f t="shared" si="45"/>
        <v>0</v>
      </c>
      <c r="K244" s="188">
        <f t="shared" si="50"/>
        <v>-378.13824434699234</v>
      </c>
      <c r="L244" s="88">
        <f t="shared" si="46"/>
        <v>-111062.60560891077</v>
      </c>
      <c r="M244" s="89">
        <f t="shared" si="51"/>
        <v>-627126.2399664335</v>
      </c>
      <c r="N244" s="89">
        <f t="shared" si="52"/>
        <v>12620189.642033566</v>
      </c>
      <c r="O244" s="89">
        <f t="shared" si="53"/>
        <v>42968.345001459151</v>
      </c>
      <c r="P244" s="90">
        <f t="shared" si="47"/>
        <v>1.016633663317712</v>
      </c>
      <c r="Q244" s="225">
        <v>-19044.560505258851</v>
      </c>
      <c r="R244" s="93">
        <f t="shared" si="54"/>
        <v>0.12560849346082359</v>
      </c>
      <c r="S244" s="93">
        <f t="shared" si="54"/>
        <v>0.1188289891727962</v>
      </c>
      <c r="T244" s="92">
        <v>293709</v>
      </c>
      <c r="U244" s="1">
        <v>11769026.228</v>
      </c>
      <c r="V244" s="1">
        <v>40313.167870110301</v>
      </c>
      <c r="W244" s="195"/>
      <c r="X244" s="89">
        <v>0</v>
      </c>
      <c r="Y244" s="89">
        <f t="shared" si="55"/>
        <v>0</v>
      </c>
      <c r="Z244" s="1"/>
      <c r="AA244" s="1"/>
    </row>
    <row r="245" spans="2:27">
      <c r="B245" s="199">
        <v>4602</v>
      </c>
      <c r="C245" t="s">
        <v>275</v>
      </c>
      <c r="D245" s="1">
        <v>706451.40399999998</v>
      </c>
      <c r="E245" s="86">
        <f t="shared" si="48"/>
        <v>40556.36971123486</v>
      </c>
      <c r="F245" s="87">
        <f t="shared" si="42"/>
        <v>0.95956618084778422</v>
      </c>
      <c r="G245" s="188">
        <f t="shared" si="49"/>
        <v>1062.1884986224034</v>
      </c>
      <c r="H245" s="188">
        <f t="shared" si="43"/>
        <v>18502.261457503642</v>
      </c>
      <c r="I245" s="188">
        <f t="shared" si="44"/>
        <v>0</v>
      </c>
      <c r="J245" s="88">
        <f t="shared" si="45"/>
        <v>0</v>
      </c>
      <c r="K245" s="188">
        <f t="shared" si="50"/>
        <v>-378.13824434699234</v>
      </c>
      <c r="L245" s="88">
        <f t="shared" si="46"/>
        <v>-6586.7900782802599</v>
      </c>
      <c r="M245" s="89">
        <f t="shared" si="51"/>
        <v>11915.471379223382</v>
      </c>
      <c r="N245" s="89">
        <f t="shared" si="52"/>
        <v>718366.87537922338</v>
      </c>
      <c r="O245" s="89">
        <f t="shared" si="53"/>
        <v>41240.419965510271</v>
      </c>
      <c r="P245" s="90">
        <f t="shared" si="47"/>
        <v>0.97575085158327257</v>
      </c>
      <c r="Q245" s="225">
        <v>1429.8639795166218</v>
      </c>
      <c r="R245" s="93">
        <f t="shared" si="54"/>
        <v>3.8897138930318396E-2</v>
      </c>
      <c r="S245" s="93">
        <f t="shared" si="54"/>
        <v>3.4722226494178401E-2</v>
      </c>
      <c r="T245" s="92">
        <v>17419</v>
      </c>
      <c r="U245" s="1">
        <v>680001.299</v>
      </c>
      <c r="V245" s="1">
        <v>39195.417545679869</v>
      </c>
      <c r="W245" s="195"/>
      <c r="X245" s="89">
        <v>0</v>
      </c>
      <c r="Y245" s="89">
        <f t="shared" si="55"/>
        <v>0</v>
      </c>
      <c r="Z245" s="1"/>
    </row>
    <row r="246" spans="2:27">
      <c r="B246" s="199">
        <v>4611</v>
      </c>
      <c r="C246" t="s">
        <v>276</v>
      </c>
      <c r="D246" s="1">
        <v>162806.70199999999</v>
      </c>
      <c r="E246" s="86">
        <f t="shared" si="48"/>
        <v>39776.863425360367</v>
      </c>
      <c r="F246" s="87">
        <f t="shared" si="42"/>
        <v>0.94112301458292447</v>
      </c>
      <c r="G246" s="188">
        <f t="shared" si="49"/>
        <v>1545.4823958645891</v>
      </c>
      <c r="H246" s="188">
        <f t="shared" si="43"/>
        <v>6325.659446273763</v>
      </c>
      <c r="I246" s="188">
        <f t="shared" si="44"/>
        <v>0</v>
      </c>
      <c r="J246" s="88">
        <f t="shared" si="45"/>
        <v>0</v>
      </c>
      <c r="K246" s="188">
        <f t="shared" si="50"/>
        <v>-378.13824434699234</v>
      </c>
      <c r="L246" s="88">
        <f t="shared" si="46"/>
        <v>-1547.7198341122396</v>
      </c>
      <c r="M246" s="89">
        <f t="shared" si="51"/>
        <v>4777.9396121615237</v>
      </c>
      <c r="N246" s="89">
        <f t="shared" si="52"/>
        <v>167584.6416121615</v>
      </c>
      <c r="O246" s="89">
        <f t="shared" si="53"/>
        <v>40944.207576877961</v>
      </c>
      <c r="P246" s="90">
        <f t="shared" si="47"/>
        <v>0.9687424484026258</v>
      </c>
      <c r="Q246" s="225">
        <v>-16.59430195636287</v>
      </c>
      <c r="R246" s="93">
        <f t="shared" si="54"/>
        <v>0.11045784440726497</v>
      </c>
      <c r="S246" s="93">
        <f t="shared" si="54"/>
        <v>0.104760406163299</v>
      </c>
      <c r="T246" s="92">
        <v>4093</v>
      </c>
      <c r="U246" s="1">
        <v>146612.231</v>
      </c>
      <c r="V246" s="1">
        <v>36004.968320235756</v>
      </c>
      <c r="W246" s="195"/>
      <c r="X246" s="89">
        <v>0</v>
      </c>
      <c r="Y246" s="89">
        <f t="shared" si="55"/>
        <v>0</v>
      </c>
      <c r="Z246" s="1"/>
    </row>
    <row r="247" spans="2:27">
      <c r="B247" s="199">
        <v>4612</v>
      </c>
      <c r="C247" t="s">
        <v>277</v>
      </c>
      <c r="D247" s="1">
        <v>214502.50700000001</v>
      </c>
      <c r="E247" s="86">
        <f t="shared" si="48"/>
        <v>37291.812760778863</v>
      </c>
      <c r="F247" s="87">
        <f t="shared" si="42"/>
        <v>0.88232656429893486</v>
      </c>
      <c r="G247" s="188">
        <f t="shared" si="49"/>
        <v>3086.2138079051215</v>
      </c>
      <c r="H247" s="188">
        <f t="shared" si="43"/>
        <v>17751.901823070257</v>
      </c>
      <c r="I247" s="188">
        <f t="shared" si="44"/>
        <v>262.78227835679354</v>
      </c>
      <c r="J247" s="88">
        <f t="shared" si="45"/>
        <v>1511.5236651082764</v>
      </c>
      <c r="K247" s="188">
        <f t="shared" si="50"/>
        <v>-115.3559659901988</v>
      </c>
      <c r="L247" s="88">
        <f t="shared" si="46"/>
        <v>-663.52751637562358</v>
      </c>
      <c r="M247" s="89">
        <f t="shared" si="51"/>
        <v>17088.374306694634</v>
      </c>
      <c r="N247" s="89">
        <f t="shared" si="52"/>
        <v>231590.88130669465</v>
      </c>
      <c r="O247" s="89">
        <f t="shared" si="53"/>
        <v>40262.670602693783</v>
      </c>
      <c r="P247" s="90">
        <f t="shared" si="47"/>
        <v>0.95261724202737907</v>
      </c>
      <c r="Q247" s="225">
        <v>1772.4955603556646</v>
      </c>
      <c r="R247" s="93">
        <f t="shared" si="54"/>
        <v>7.532347896356742E-2</v>
      </c>
      <c r="S247" s="93">
        <f t="shared" si="54"/>
        <v>7.3454001427121871E-2</v>
      </c>
      <c r="T247" s="92">
        <v>5752</v>
      </c>
      <c r="U247" s="1">
        <v>199477.19099999999</v>
      </c>
      <c r="V247" s="1">
        <v>34740.019331243464</v>
      </c>
      <c r="W247" s="195"/>
      <c r="X247" s="89">
        <v>0</v>
      </c>
      <c r="Y247" s="89">
        <f t="shared" si="55"/>
        <v>0</v>
      </c>
      <c r="Z247" s="1"/>
    </row>
    <row r="248" spans="2:27">
      <c r="B248" s="199">
        <v>4613</v>
      </c>
      <c r="C248" t="s">
        <v>278</v>
      </c>
      <c r="D248" s="1">
        <v>498307.1</v>
      </c>
      <c r="E248" s="86">
        <f t="shared" si="48"/>
        <v>40299.805903760614</v>
      </c>
      <c r="F248" s="87">
        <f t="shared" si="42"/>
        <v>0.9534958655154524</v>
      </c>
      <c r="G248" s="188">
        <f t="shared" si="49"/>
        <v>1221.2580592564357</v>
      </c>
      <c r="H248" s="188">
        <f t="shared" si="43"/>
        <v>15100.855902705827</v>
      </c>
      <c r="I248" s="188">
        <f t="shared" si="44"/>
        <v>0</v>
      </c>
      <c r="J248" s="88">
        <f t="shared" si="45"/>
        <v>0</v>
      </c>
      <c r="K248" s="188">
        <f t="shared" si="50"/>
        <v>-378.13824434699234</v>
      </c>
      <c r="L248" s="88">
        <f t="shared" si="46"/>
        <v>-4675.6793913505599</v>
      </c>
      <c r="M248" s="89">
        <f t="shared" si="51"/>
        <v>10425.176511355268</v>
      </c>
      <c r="N248" s="89">
        <f t="shared" si="52"/>
        <v>508732.27651135525</v>
      </c>
      <c r="O248" s="89">
        <f t="shared" si="53"/>
        <v>41142.925718670056</v>
      </c>
      <c r="P248" s="90">
        <f t="shared" si="47"/>
        <v>0.97344413175698641</v>
      </c>
      <c r="Q248" s="225">
        <v>1690.4567130147043</v>
      </c>
      <c r="R248" s="93">
        <f t="shared" si="54"/>
        <v>0.12202474597861294</v>
      </c>
      <c r="S248" s="93">
        <f t="shared" si="54"/>
        <v>0.11322277263773751</v>
      </c>
      <c r="T248" s="92">
        <v>12365</v>
      </c>
      <c r="U248" s="1">
        <v>444114.18</v>
      </c>
      <c r="V248" s="1">
        <v>36201.025432018258</v>
      </c>
      <c r="W248" s="195"/>
      <c r="X248" s="89">
        <v>0</v>
      </c>
      <c r="Y248" s="89">
        <f t="shared" si="55"/>
        <v>0</v>
      </c>
      <c r="Z248" s="1"/>
    </row>
    <row r="249" spans="2:27">
      <c r="B249" s="199">
        <v>4614</v>
      </c>
      <c r="C249" t="s">
        <v>279</v>
      </c>
      <c r="D249" s="1">
        <v>911614.61800000002</v>
      </c>
      <c r="E249" s="86">
        <f t="shared" si="48"/>
        <v>47111.866563307492</v>
      </c>
      <c r="F249" s="87">
        <f t="shared" si="42"/>
        <v>1.1146696361790054</v>
      </c>
      <c r="G249" s="188">
        <f t="shared" si="49"/>
        <v>-3002.2195496626287</v>
      </c>
      <c r="H249" s="188">
        <f t="shared" si="43"/>
        <v>-58092.948285971863</v>
      </c>
      <c r="I249" s="188">
        <f t="shared" si="44"/>
        <v>0</v>
      </c>
      <c r="J249" s="88">
        <f t="shared" si="45"/>
        <v>0</v>
      </c>
      <c r="K249" s="188">
        <f t="shared" si="50"/>
        <v>-378.13824434699234</v>
      </c>
      <c r="L249" s="88">
        <f t="shared" si="46"/>
        <v>-7316.9750281143024</v>
      </c>
      <c r="M249" s="89">
        <f t="shared" si="51"/>
        <v>-65409.923314086162</v>
      </c>
      <c r="N249" s="89">
        <f t="shared" si="52"/>
        <v>846204.69468591386</v>
      </c>
      <c r="O249" s="89">
        <f t="shared" si="53"/>
        <v>43731.508769297878</v>
      </c>
      <c r="P249" s="90">
        <f t="shared" si="47"/>
        <v>1.0346901646091369</v>
      </c>
      <c r="Q249" s="225">
        <v>5020.1582088746509</v>
      </c>
      <c r="R249" s="93">
        <f t="shared" si="54"/>
        <v>0.15443067694668591</v>
      </c>
      <c r="S249" s="93">
        <f t="shared" si="54"/>
        <v>0.15067206544034767</v>
      </c>
      <c r="T249" s="92">
        <v>19350</v>
      </c>
      <c r="U249" s="1">
        <v>789665.96799999999</v>
      </c>
      <c r="V249" s="1">
        <v>40942.913257634682</v>
      </c>
      <c r="W249" s="195"/>
      <c r="X249" s="89">
        <v>0</v>
      </c>
      <c r="Y249" s="89">
        <f t="shared" si="55"/>
        <v>0</v>
      </c>
      <c r="Z249" s="1"/>
    </row>
    <row r="250" spans="2:27">
      <c r="B250" s="199">
        <v>4615</v>
      </c>
      <c r="C250" t="s">
        <v>280</v>
      </c>
      <c r="D250" s="1">
        <v>130482.754</v>
      </c>
      <c r="E250" s="86">
        <f t="shared" si="48"/>
        <v>40674.175187032415</v>
      </c>
      <c r="F250" s="87">
        <f t="shared" si="42"/>
        <v>0.96235346558995638</v>
      </c>
      <c r="G250" s="188">
        <f t="shared" si="49"/>
        <v>989.1491036279192</v>
      </c>
      <c r="H250" s="188">
        <f t="shared" si="43"/>
        <v>3173.1903244383648</v>
      </c>
      <c r="I250" s="188">
        <f t="shared" si="44"/>
        <v>0</v>
      </c>
      <c r="J250" s="88">
        <f t="shared" si="45"/>
        <v>0</v>
      </c>
      <c r="K250" s="188">
        <f t="shared" si="50"/>
        <v>-378.13824434699234</v>
      </c>
      <c r="L250" s="88">
        <f t="shared" si="46"/>
        <v>-1213.0674878651514</v>
      </c>
      <c r="M250" s="89">
        <f t="shared" si="51"/>
        <v>1960.1228365732134</v>
      </c>
      <c r="N250" s="89">
        <f t="shared" si="52"/>
        <v>132442.87683657321</v>
      </c>
      <c r="O250" s="89">
        <f t="shared" si="53"/>
        <v>41285.186046313342</v>
      </c>
      <c r="P250" s="90">
        <f t="shared" si="47"/>
        <v>0.97681001978529791</v>
      </c>
      <c r="Q250" s="225">
        <v>827.23265464547217</v>
      </c>
      <c r="R250" s="93">
        <f t="shared" si="54"/>
        <v>0.20893078582798719</v>
      </c>
      <c r="S250" s="93">
        <f t="shared" si="54"/>
        <v>0.20704654208448958</v>
      </c>
      <c r="T250" s="92">
        <v>3208</v>
      </c>
      <c r="U250" s="1">
        <v>107932.361</v>
      </c>
      <c r="V250" s="1">
        <v>33697.271620355918</v>
      </c>
      <c r="W250" s="195"/>
      <c r="X250" s="89">
        <v>0</v>
      </c>
      <c r="Y250" s="89">
        <f t="shared" si="55"/>
        <v>0</v>
      </c>
      <c r="Z250" s="1"/>
    </row>
    <row r="251" spans="2:27">
      <c r="B251" s="199">
        <v>4616</v>
      </c>
      <c r="C251" t="s">
        <v>281</v>
      </c>
      <c r="D251" s="1">
        <v>149517.96299999999</v>
      </c>
      <c r="E251" s="86">
        <f t="shared" si="48"/>
        <v>50072.99497655726</v>
      </c>
      <c r="F251" s="87">
        <f t="shared" si="42"/>
        <v>1.1847301150318457</v>
      </c>
      <c r="G251" s="188">
        <f t="shared" si="49"/>
        <v>-4838.1191658774842</v>
      </c>
      <c r="H251" s="188">
        <f t="shared" si="43"/>
        <v>-14446.623829310167</v>
      </c>
      <c r="I251" s="188">
        <f t="shared" si="44"/>
        <v>0</v>
      </c>
      <c r="J251" s="88">
        <f t="shared" si="45"/>
        <v>0</v>
      </c>
      <c r="K251" s="188">
        <f t="shared" si="50"/>
        <v>-378.13824434699234</v>
      </c>
      <c r="L251" s="88">
        <f t="shared" si="46"/>
        <v>-1129.120797620119</v>
      </c>
      <c r="M251" s="89">
        <f t="shared" si="51"/>
        <v>-15575.744626930285</v>
      </c>
      <c r="N251" s="89">
        <f t="shared" si="52"/>
        <v>133942.21837306971</v>
      </c>
      <c r="O251" s="89">
        <f t="shared" si="53"/>
        <v>44856.737566332791</v>
      </c>
      <c r="P251" s="90">
        <f t="shared" si="47"/>
        <v>1.0613131465732162</v>
      </c>
      <c r="Q251" s="225">
        <v>-1016.0334522408266</v>
      </c>
      <c r="R251" s="93">
        <f t="shared" si="54"/>
        <v>0.10534778417332138</v>
      </c>
      <c r="S251" s="93">
        <f t="shared" si="54"/>
        <v>8.1656471987422929E-2</v>
      </c>
      <c r="T251" s="92">
        <v>2986</v>
      </c>
      <c r="U251" s="1">
        <v>135267.79999999999</v>
      </c>
      <c r="V251" s="1">
        <v>46292.881587953452</v>
      </c>
      <c r="W251" s="195"/>
      <c r="X251" s="89">
        <v>0</v>
      </c>
      <c r="Y251" s="89">
        <f t="shared" si="55"/>
        <v>0</v>
      </c>
      <c r="Z251" s="1"/>
    </row>
    <row r="252" spans="2:27">
      <c r="B252" s="199">
        <v>4617</v>
      </c>
      <c r="C252" t="s">
        <v>282</v>
      </c>
      <c r="D252" s="1">
        <v>544459.64099999995</v>
      </c>
      <c r="E252" s="86">
        <f t="shared" si="48"/>
        <v>41325.209943073998</v>
      </c>
      <c r="F252" s="87">
        <f t="shared" si="42"/>
        <v>0.97775698762365892</v>
      </c>
      <c r="G252" s="188">
        <f t="shared" si="49"/>
        <v>585.50755488213781</v>
      </c>
      <c r="H252" s="188">
        <f t="shared" si="43"/>
        <v>7714.0620355721658</v>
      </c>
      <c r="I252" s="188">
        <f t="shared" si="44"/>
        <v>0</v>
      </c>
      <c r="J252" s="88">
        <f t="shared" si="45"/>
        <v>0</v>
      </c>
      <c r="K252" s="188">
        <f t="shared" si="50"/>
        <v>-378.13824434699234</v>
      </c>
      <c r="L252" s="88">
        <f t="shared" si="46"/>
        <v>-4981.9713692716241</v>
      </c>
      <c r="M252" s="89">
        <f t="shared" si="51"/>
        <v>2732.0906663005417</v>
      </c>
      <c r="N252" s="89">
        <f t="shared" si="52"/>
        <v>547191.73166630045</v>
      </c>
      <c r="O252" s="89">
        <f t="shared" si="53"/>
        <v>41532.579253609139</v>
      </c>
      <c r="P252" s="90">
        <f t="shared" si="47"/>
        <v>0.98266335815810479</v>
      </c>
      <c r="Q252" s="225">
        <v>2978.6476327351702</v>
      </c>
      <c r="R252" s="93">
        <f t="shared" si="54"/>
        <v>0.15289283503586318</v>
      </c>
      <c r="S252" s="93">
        <f t="shared" si="54"/>
        <v>0.14536731064777336</v>
      </c>
      <c r="T252" s="92">
        <v>13175</v>
      </c>
      <c r="U252" s="1">
        <v>472255.20400000003</v>
      </c>
      <c r="V252" s="1">
        <v>36080.312017724806</v>
      </c>
      <c r="W252" s="195"/>
      <c r="X252" s="89">
        <v>0</v>
      </c>
      <c r="Y252" s="89">
        <f t="shared" si="55"/>
        <v>0</v>
      </c>
      <c r="Z252" s="1"/>
      <c r="AA252" s="1"/>
    </row>
    <row r="253" spans="2:27">
      <c r="B253" s="199">
        <v>4618</v>
      </c>
      <c r="C253" t="s">
        <v>283</v>
      </c>
      <c r="D253" s="1">
        <v>530750.75600000005</v>
      </c>
      <c r="E253" s="86">
        <f t="shared" si="48"/>
        <v>48333.553956834534</v>
      </c>
      <c r="F253" s="87">
        <f t="shared" si="42"/>
        <v>1.1435748344189722</v>
      </c>
      <c r="G253" s="188">
        <f t="shared" si="49"/>
        <v>-3759.6657336493945</v>
      </c>
      <c r="H253" s="188">
        <f t="shared" si="43"/>
        <v>-41284.889421204003</v>
      </c>
      <c r="I253" s="188">
        <f t="shared" si="44"/>
        <v>0</v>
      </c>
      <c r="J253" s="88">
        <f t="shared" si="45"/>
        <v>0</v>
      </c>
      <c r="K253" s="188">
        <f t="shared" si="50"/>
        <v>-378.13824434699234</v>
      </c>
      <c r="L253" s="88">
        <f t="shared" si="46"/>
        <v>-4152.3360611743228</v>
      </c>
      <c r="M253" s="89">
        <f t="shared" si="51"/>
        <v>-45437.22548237833</v>
      </c>
      <c r="N253" s="89">
        <f t="shared" si="52"/>
        <v>485313.53051762172</v>
      </c>
      <c r="O253" s="89">
        <f t="shared" si="53"/>
        <v>44195.749978838154</v>
      </c>
      <c r="P253" s="90">
        <f t="shared" si="47"/>
        <v>1.0456741399403242</v>
      </c>
      <c r="Q253" s="225">
        <v>933.283259813521</v>
      </c>
      <c r="R253" s="93">
        <f t="shared" si="54"/>
        <v>0.13904639892404999</v>
      </c>
      <c r="S253" s="93">
        <f t="shared" si="54"/>
        <v>0.14278063718661851</v>
      </c>
      <c r="T253" s="92">
        <v>10981</v>
      </c>
      <c r="U253" s="1">
        <v>465960.61099999998</v>
      </c>
      <c r="V253" s="1">
        <v>42294.691022964507</v>
      </c>
      <c r="W253" s="195"/>
      <c r="X253" s="89">
        <v>0</v>
      </c>
      <c r="Y253" s="89">
        <f t="shared" si="55"/>
        <v>0</v>
      </c>
      <c r="Z253" s="1"/>
    </row>
    <row r="254" spans="2:27">
      <c r="B254" s="199">
        <v>4619</v>
      </c>
      <c r="C254" t="s">
        <v>284</v>
      </c>
      <c r="D254" s="1">
        <v>66621.138999999996</v>
      </c>
      <c r="E254" s="86">
        <f t="shared" si="48"/>
        <v>68894.66287487073</v>
      </c>
      <c r="F254" s="87">
        <f t="shared" si="42"/>
        <v>1.6300519254148611</v>
      </c>
      <c r="G254" s="188">
        <f t="shared" si="49"/>
        <v>-16507.553262831836</v>
      </c>
      <c r="H254" s="188">
        <f t="shared" si="43"/>
        <v>-15962.804005158385</v>
      </c>
      <c r="I254" s="188">
        <f t="shared" si="44"/>
        <v>0</v>
      </c>
      <c r="J254" s="88">
        <f t="shared" si="45"/>
        <v>0</v>
      </c>
      <c r="K254" s="188">
        <f t="shared" si="50"/>
        <v>-378.13824434699234</v>
      </c>
      <c r="L254" s="88">
        <f t="shared" si="46"/>
        <v>-365.6596822835416</v>
      </c>
      <c r="M254" s="89">
        <f t="shared" si="51"/>
        <v>-16328.463687441927</v>
      </c>
      <c r="N254" s="89">
        <f t="shared" si="52"/>
        <v>50292.675312558073</v>
      </c>
      <c r="O254" s="89">
        <f t="shared" si="53"/>
        <v>52008.971367691905</v>
      </c>
      <c r="P254" s="90">
        <f t="shared" si="47"/>
        <v>1.2305354345187622</v>
      </c>
      <c r="Q254" s="225">
        <v>197.88687675254914</v>
      </c>
      <c r="R254" s="93">
        <f t="shared" si="54"/>
        <v>7.5604691971586147E-2</v>
      </c>
      <c r="S254" s="93">
        <f t="shared" si="54"/>
        <v>7.6717002925021149E-2</v>
      </c>
      <c r="T254" s="92">
        <v>967</v>
      </c>
      <c r="U254" s="1">
        <v>61938.311999999998</v>
      </c>
      <c r="V254" s="1">
        <v>63985.859504132226</v>
      </c>
      <c r="W254" s="195"/>
      <c r="X254" s="89">
        <v>0</v>
      </c>
      <c r="Y254" s="89">
        <f t="shared" si="55"/>
        <v>0</v>
      </c>
      <c r="Z254" s="1"/>
    </row>
    <row r="255" spans="2:27">
      <c r="B255" s="199">
        <v>4620</v>
      </c>
      <c r="C255" t="s">
        <v>285</v>
      </c>
      <c r="D255" s="1">
        <v>45874.413999999997</v>
      </c>
      <c r="E255" s="86">
        <f t="shared" si="48"/>
        <v>41704.012727272726</v>
      </c>
      <c r="F255" s="87">
        <f t="shared" si="42"/>
        <v>0.98671948460048731</v>
      </c>
      <c r="G255" s="188">
        <f t="shared" si="49"/>
        <v>350.64982867892655</v>
      </c>
      <c r="H255" s="188">
        <f t="shared" si="43"/>
        <v>385.71481154681925</v>
      </c>
      <c r="I255" s="188">
        <f t="shared" si="44"/>
        <v>0</v>
      </c>
      <c r="J255" s="88">
        <f t="shared" si="45"/>
        <v>0</v>
      </c>
      <c r="K255" s="188">
        <f t="shared" si="50"/>
        <v>-378.13824434699234</v>
      </c>
      <c r="L255" s="88">
        <f t="shared" si="46"/>
        <v>-415.95206878169154</v>
      </c>
      <c r="M255" s="89">
        <f t="shared" si="51"/>
        <v>-30.237257234872288</v>
      </c>
      <c r="N255" s="89">
        <f t="shared" si="52"/>
        <v>45844.176742765121</v>
      </c>
      <c r="O255" s="89">
        <f t="shared" si="53"/>
        <v>41676.524311604662</v>
      </c>
      <c r="P255" s="90">
        <f t="shared" si="47"/>
        <v>0.98606910700929984</v>
      </c>
      <c r="Q255" s="225">
        <v>138.51824060786106</v>
      </c>
      <c r="R255" s="93">
        <f t="shared" si="54"/>
        <v>4.7451901136356466E-2</v>
      </c>
      <c r="S255" s="93">
        <f t="shared" si="54"/>
        <v>3.6977382124992839E-2</v>
      </c>
      <c r="T255" s="92">
        <v>1100</v>
      </c>
      <c r="U255" s="1">
        <v>43796.201000000001</v>
      </c>
      <c r="V255" s="1">
        <v>40216.897153351703</v>
      </c>
      <c r="W255" s="195"/>
      <c r="X255" s="89">
        <v>0</v>
      </c>
      <c r="Y255" s="89">
        <f t="shared" si="55"/>
        <v>0</v>
      </c>
      <c r="Z255" s="1"/>
      <c r="AA255" s="1"/>
    </row>
    <row r="256" spans="2:27">
      <c r="B256" s="199">
        <v>4621</v>
      </c>
      <c r="C256" t="s">
        <v>286</v>
      </c>
      <c r="D256" s="1">
        <v>643940.13</v>
      </c>
      <c r="E256" s="86">
        <f t="shared" si="48"/>
        <v>39178.64018009248</v>
      </c>
      <c r="F256" s="87">
        <f t="shared" si="42"/>
        <v>0.92696901611503257</v>
      </c>
      <c r="G256" s="188">
        <f t="shared" si="49"/>
        <v>1916.3808079306793</v>
      </c>
      <c r="H256" s="188">
        <f t="shared" si="43"/>
        <v>31497.634959148647</v>
      </c>
      <c r="I256" s="188">
        <f t="shared" si="44"/>
        <v>0</v>
      </c>
      <c r="J256" s="88">
        <f t="shared" si="45"/>
        <v>0</v>
      </c>
      <c r="K256" s="188">
        <f t="shared" si="50"/>
        <v>-378.13824434699234</v>
      </c>
      <c r="L256" s="88">
        <f t="shared" si="46"/>
        <v>-6215.0801840871654</v>
      </c>
      <c r="M256" s="89">
        <f t="shared" si="51"/>
        <v>25282.554775061482</v>
      </c>
      <c r="N256" s="89">
        <f t="shared" si="52"/>
        <v>669222.68477506144</v>
      </c>
      <c r="O256" s="89">
        <f t="shared" si="53"/>
        <v>40716.882743676164</v>
      </c>
      <c r="P256" s="90">
        <f t="shared" si="47"/>
        <v>0.96336392898482681</v>
      </c>
      <c r="Q256" s="225">
        <v>2620.6797806461764</v>
      </c>
      <c r="R256" s="90">
        <f t="shared" si="54"/>
        <v>0.14286269188518558</v>
      </c>
      <c r="S256" s="90">
        <f t="shared" si="54"/>
        <v>0.14529638586279461</v>
      </c>
      <c r="T256" s="92">
        <v>16436</v>
      </c>
      <c r="U256" s="1">
        <v>563444.87800000003</v>
      </c>
      <c r="V256" s="1">
        <v>34208.298099690364</v>
      </c>
      <c r="W256" s="195"/>
      <c r="X256" s="89">
        <v>0</v>
      </c>
      <c r="Y256" s="89">
        <f t="shared" si="55"/>
        <v>0</v>
      </c>
    </row>
    <row r="257" spans="2:27">
      <c r="B257" s="199">
        <v>4622</v>
      </c>
      <c r="C257" t="s">
        <v>287</v>
      </c>
      <c r="D257" s="1">
        <v>338051.027</v>
      </c>
      <c r="E257" s="86">
        <f t="shared" si="48"/>
        <v>39691.326406011503</v>
      </c>
      <c r="F257" s="87">
        <f t="shared" si="42"/>
        <v>0.93909920348833942</v>
      </c>
      <c r="G257" s="188">
        <f t="shared" si="49"/>
        <v>1598.5153478608845</v>
      </c>
      <c r="H257" s="188">
        <f t="shared" si="43"/>
        <v>13614.555217731153</v>
      </c>
      <c r="I257" s="188">
        <f t="shared" si="44"/>
        <v>0</v>
      </c>
      <c r="J257" s="88">
        <f t="shared" si="45"/>
        <v>0</v>
      </c>
      <c r="K257" s="188">
        <f t="shared" si="50"/>
        <v>-378.13824434699234</v>
      </c>
      <c r="L257" s="88">
        <f t="shared" si="46"/>
        <v>-3220.6034271033336</v>
      </c>
      <c r="M257" s="89">
        <f t="shared" si="51"/>
        <v>10393.95179062782</v>
      </c>
      <c r="N257" s="89">
        <f t="shared" si="52"/>
        <v>348444.97879062779</v>
      </c>
      <c r="O257" s="89">
        <f t="shared" si="53"/>
        <v>40911.703509525396</v>
      </c>
      <c r="P257" s="90">
        <f t="shared" si="47"/>
        <v>0.96797340018668354</v>
      </c>
      <c r="Q257" s="225">
        <v>925.34443365197512</v>
      </c>
      <c r="R257" s="90">
        <f t="shared" si="54"/>
        <v>0.17113276903924737</v>
      </c>
      <c r="S257" s="90">
        <f t="shared" si="54"/>
        <v>0.16824515742132723</v>
      </c>
      <c r="T257" s="92">
        <v>8517</v>
      </c>
      <c r="U257" s="1">
        <v>288653.03399999999</v>
      </c>
      <c r="V257" s="1">
        <v>33975.168785310736</v>
      </c>
      <c r="W257" s="195"/>
      <c r="X257" s="89">
        <v>0</v>
      </c>
      <c r="Y257" s="89">
        <f t="shared" si="55"/>
        <v>0</v>
      </c>
    </row>
    <row r="258" spans="2:27">
      <c r="B258" s="199">
        <v>4623</v>
      </c>
      <c r="C258" t="s">
        <v>288</v>
      </c>
      <c r="D258" s="1">
        <v>93558.093999999997</v>
      </c>
      <c r="E258" s="86">
        <f t="shared" si="48"/>
        <v>37558.448012846246</v>
      </c>
      <c r="F258" s="87">
        <f t="shared" si="42"/>
        <v>0.88863517062458464</v>
      </c>
      <c r="G258" s="188">
        <f t="shared" si="49"/>
        <v>2920.8999516233444</v>
      </c>
      <c r="H258" s="188">
        <f t="shared" si="43"/>
        <v>7275.9617794937512</v>
      </c>
      <c r="I258" s="188">
        <f t="shared" si="44"/>
        <v>169.45994013320959</v>
      </c>
      <c r="J258" s="88">
        <f t="shared" si="45"/>
        <v>422.12471087182507</v>
      </c>
      <c r="K258" s="188">
        <f t="shared" si="50"/>
        <v>-208.67830421378275</v>
      </c>
      <c r="L258" s="88">
        <f t="shared" si="46"/>
        <v>-519.81765579653279</v>
      </c>
      <c r="M258" s="89">
        <f t="shared" si="51"/>
        <v>6756.1441236972187</v>
      </c>
      <c r="N258" s="89">
        <f t="shared" si="52"/>
        <v>100314.23812369721</v>
      </c>
      <c r="O258" s="89">
        <f t="shared" si="53"/>
        <v>40270.669660255808</v>
      </c>
      <c r="P258" s="90">
        <f t="shared" si="47"/>
        <v>0.95280650021714863</v>
      </c>
      <c r="Q258" s="225">
        <v>957.41632366065005</v>
      </c>
      <c r="R258" s="90">
        <f t="shared" si="54"/>
        <v>9.8816646903967562E-2</v>
      </c>
      <c r="S258" s="90">
        <f t="shared" si="54"/>
        <v>0.10366890829133975</v>
      </c>
      <c r="T258" s="92">
        <v>2491</v>
      </c>
      <c r="U258" s="1">
        <v>85144.409</v>
      </c>
      <c r="V258" s="1">
        <v>34030.539168665062</v>
      </c>
      <c r="W258" s="195"/>
      <c r="X258" s="89">
        <v>0</v>
      </c>
      <c r="Y258" s="89">
        <f t="shared" si="55"/>
        <v>0</v>
      </c>
      <c r="Z258" s="1"/>
      <c r="AA258" s="1"/>
    </row>
    <row r="259" spans="2:27">
      <c r="B259" s="199">
        <v>4624</v>
      </c>
      <c r="C259" t="s">
        <v>289</v>
      </c>
      <c r="D259" s="1">
        <v>1034196.57</v>
      </c>
      <c r="E259" s="86">
        <f t="shared" si="48"/>
        <v>39260.366335130209</v>
      </c>
      <c r="F259" s="87">
        <f t="shared" si="42"/>
        <v>0.92890266192759663</v>
      </c>
      <c r="G259" s="188">
        <f t="shared" si="49"/>
        <v>1865.7105918072868</v>
      </c>
      <c r="H259" s="188">
        <f t="shared" si="43"/>
        <v>49146.548409387549</v>
      </c>
      <c r="I259" s="188">
        <f t="shared" si="44"/>
        <v>0</v>
      </c>
      <c r="J259" s="88">
        <f t="shared" si="45"/>
        <v>0</v>
      </c>
      <c r="K259" s="188">
        <f t="shared" si="50"/>
        <v>-378.13824434699234</v>
      </c>
      <c r="L259" s="88">
        <f t="shared" si="46"/>
        <v>-9960.9176325884728</v>
      </c>
      <c r="M259" s="89">
        <f t="shared" si="51"/>
        <v>39185.63077679908</v>
      </c>
      <c r="N259" s="89">
        <f t="shared" si="52"/>
        <v>1073382.2007767991</v>
      </c>
      <c r="O259" s="89">
        <f t="shared" si="53"/>
        <v>40747.938682590509</v>
      </c>
      <c r="P259" s="90">
        <f t="shared" si="47"/>
        <v>0.9640987143936014</v>
      </c>
      <c r="Q259" s="225">
        <v>3623.5129744111182</v>
      </c>
      <c r="R259" s="90">
        <f t="shared" si="54"/>
        <v>0.1209784495123771</v>
      </c>
      <c r="S259" s="90">
        <f t="shared" si="54"/>
        <v>0.10982909282828925</v>
      </c>
      <c r="T259" s="92">
        <v>26342</v>
      </c>
      <c r="U259" s="1">
        <v>922583.81099999999</v>
      </c>
      <c r="V259" s="1">
        <v>35375.146127300613</v>
      </c>
      <c r="W259" s="195"/>
      <c r="X259" s="89">
        <v>0</v>
      </c>
      <c r="Y259" s="89">
        <f t="shared" si="55"/>
        <v>0</v>
      </c>
    </row>
    <row r="260" spans="2:27">
      <c r="B260" s="199">
        <v>4625</v>
      </c>
      <c r="C260" t="s">
        <v>290</v>
      </c>
      <c r="D260" s="1">
        <v>339487.31199999998</v>
      </c>
      <c r="E260" s="86">
        <f t="shared" si="48"/>
        <v>62440.189810557284</v>
      </c>
      <c r="F260" s="87">
        <f t="shared" si="42"/>
        <v>1.477338699063331</v>
      </c>
      <c r="G260" s="188">
        <f t="shared" si="49"/>
        <v>-12505.779962957498</v>
      </c>
      <c r="H260" s="188">
        <f t="shared" si="43"/>
        <v>-67993.92565859991</v>
      </c>
      <c r="I260" s="188">
        <f t="shared" si="44"/>
        <v>0</v>
      </c>
      <c r="J260" s="88">
        <f t="shared" si="45"/>
        <v>0</v>
      </c>
      <c r="K260" s="188">
        <f t="shared" si="50"/>
        <v>-378.13824434699234</v>
      </c>
      <c r="L260" s="88">
        <f t="shared" si="46"/>
        <v>-2055.9376345145974</v>
      </c>
      <c r="M260" s="89">
        <f t="shared" si="51"/>
        <v>-70049.863293114511</v>
      </c>
      <c r="N260" s="89">
        <f t="shared" si="52"/>
        <v>269437.44870688545</v>
      </c>
      <c r="O260" s="89">
        <f t="shared" si="53"/>
        <v>49556.271603252797</v>
      </c>
      <c r="P260" s="90">
        <f t="shared" si="47"/>
        <v>1.1725044085051808</v>
      </c>
      <c r="Q260" s="225">
        <v>-6277.7042440500009</v>
      </c>
      <c r="R260" s="90">
        <f t="shared" si="54"/>
        <v>4.4196966973343702E-2</v>
      </c>
      <c r="S260" s="90">
        <f t="shared" si="54"/>
        <v>1.7885584873776096E-2</v>
      </c>
      <c r="T260" s="92">
        <v>5437</v>
      </c>
      <c r="U260" s="1">
        <v>325118.07900000003</v>
      </c>
      <c r="V260" s="1">
        <v>61343.033773584917</v>
      </c>
      <c r="W260" s="195"/>
      <c r="X260" s="89">
        <v>0</v>
      </c>
      <c r="Y260" s="89">
        <f t="shared" si="55"/>
        <v>0</v>
      </c>
      <c r="Z260" s="1"/>
      <c r="AA260" s="1"/>
    </row>
    <row r="261" spans="2:27">
      <c r="B261" s="199">
        <v>4626</v>
      </c>
      <c r="C261" t="s">
        <v>291</v>
      </c>
      <c r="D261" s="1">
        <v>1605208.567</v>
      </c>
      <c r="E261" s="86">
        <f t="shared" si="48"/>
        <v>40025.148161077173</v>
      </c>
      <c r="F261" s="87">
        <f t="shared" si="42"/>
        <v>0.94699744657254559</v>
      </c>
      <c r="G261" s="188">
        <f t="shared" si="49"/>
        <v>1391.5458597201691</v>
      </c>
      <c r="H261" s="188">
        <f t="shared" si="43"/>
        <v>55807.946704077389</v>
      </c>
      <c r="I261" s="188">
        <f t="shared" si="44"/>
        <v>0</v>
      </c>
      <c r="J261" s="88">
        <f t="shared" si="45"/>
        <v>0</v>
      </c>
      <c r="K261" s="188">
        <f t="shared" si="50"/>
        <v>-378.13824434699234</v>
      </c>
      <c r="L261" s="88">
        <f t="shared" si="46"/>
        <v>-15165.234289536127</v>
      </c>
      <c r="M261" s="89">
        <f t="shared" si="51"/>
        <v>40642.71241454126</v>
      </c>
      <c r="N261" s="89">
        <f t="shared" si="52"/>
        <v>1645851.2794145413</v>
      </c>
      <c r="O261" s="89">
        <f t="shared" si="53"/>
        <v>41038.555776450354</v>
      </c>
      <c r="P261" s="90">
        <f t="shared" si="47"/>
        <v>0.97097473255868194</v>
      </c>
      <c r="Q261" s="225">
        <v>8887.6619199801717</v>
      </c>
      <c r="R261" s="90">
        <f t="shared" si="54"/>
        <v>0.14442699786410651</v>
      </c>
      <c r="S261" s="90">
        <f t="shared" si="54"/>
        <v>0.13481044386135874</v>
      </c>
      <c r="T261" s="92">
        <v>40105</v>
      </c>
      <c r="U261" s="1">
        <v>1402630.81</v>
      </c>
      <c r="V261" s="1">
        <v>35270.338211627437</v>
      </c>
      <c r="W261" s="195"/>
      <c r="X261" s="89">
        <v>0</v>
      </c>
      <c r="Y261" s="89">
        <f t="shared" si="55"/>
        <v>0</v>
      </c>
    </row>
    <row r="262" spans="2:27">
      <c r="B262" s="199">
        <v>4627</v>
      </c>
      <c r="C262" t="s">
        <v>292</v>
      </c>
      <c r="D262" s="1">
        <v>1098715.6610000001</v>
      </c>
      <c r="E262" s="86">
        <f t="shared" si="48"/>
        <v>36169.327484610068</v>
      </c>
      <c r="F262" s="87">
        <f t="shared" si="42"/>
        <v>0.85576849420587164</v>
      </c>
      <c r="G262" s="188">
        <f t="shared" si="49"/>
        <v>3782.1546791297742</v>
      </c>
      <c r="H262" s="188">
        <f t="shared" si="43"/>
        <v>114890.51268792515</v>
      </c>
      <c r="I262" s="188">
        <f t="shared" si="44"/>
        <v>655.65212501587155</v>
      </c>
      <c r="J262" s="88">
        <f t="shared" si="45"/>
        <v>19916.74460160713</v>
      </c>
      <c r="K262" s="188">
        <f t="shared" si="50"/>
        <v>277.51388066887921</v>
      </c>
      <c r="L262" s="88">
        <f t="shared" si="46"/>
        <v>8430.0391530785437</v>
      </c>
      <c r="M262" s="89">
        <f t="shared" si="51"/>
        <v>123320.55184100369</v>
      </c>
      <c r="N262" s="89">
        <f t="shared" si="52"/>
        <v>1222036.2128410037</v>
      </c>
      <c r="O262" s="89">
        <f t="shared" si="53"/>
        <v>40228.996044408719</v>
      </c>
      <c r="P262" s="90">
        <f t="shared" si="47"/>
        <v>0.95182049992458717</v>
      </c>
      <c r="Q262" s="225">
        <v>10853.979024150685</v>
      </c>
      <c r="R262" s="90">
        <f t="shared" si="54"/>
        <v>0.13385936557917574</v>
      </c>
      <c r="S262" s="90">
        <f t="shared" si="54"/>
        <v>0.12519967657715556</v>
      </c>
      <c r="T262" s="92">
        <v>30377</v>
      </c>
      <c r="U262" s="1">
        <v>969005.23499999999</v>
      </c>
      <c r="V262" s="1">
        <v>32144.807928346323</v>
      </c>
      <c r="W262" s="195"/>
      <c r="X262" s="89">
        <v>0</v>
      </c>
      <c r="Y262" s="89">
        <f t="shared" si="55"/>
        <v>0</v>
      </c>
    </row>
    <row r="263" spans="2:27">
      <c r="B263" s="199">
        <v>4628</v>
      </c>
      <c r="C263" t="s">
        <v>293</v>
      </c>
      <c r="D263" s="1">
        <v>145191.22200000001</v>
      </c>
      <c r="E263" s="86">
        <f t="shared" si="48"/>
        <v>37468.702451612902</v>
      </c>
      <c r="F263" s="87">
        <f t="shared" ref="F263:F326" si="56">E263/E$365</f>
        <v>0.8865117851723392</v>
      </c>
      <c r="G263" s="188">
        <f t="shared" si="49"/>
        <v>2976.5421995880174</v>
      </c>
      <c r="H263" s="188">
        <f t="shared" ref="H263:H326" si="57">G263*T263/1000</f>
        <v>11534.101023403568</v>
      </c>
      <c r="I263" s="188">
        <f t="shared" ref="I263:I326" si="58">IF(E263+Y263&lt;(E$365+Y$365)*0.9,((E$365+Y$365)*0.9-E263-Y263)*0.35,0)</f>
        <v>200.87088656487975</v>
      </c>
      <c r="J263" s="88">
        <f t="shared" ref="J263:J326" si="59">I263*T263/1000</f>
        <v>778.37468543890907</v>
      </c>
      <c r="K263" s="188">
        <f t="shared" si="50"/>
        <v>-177.26735778211258</v>
      </c>
      <c r="L263" s="88">
        <f t="shared" ref="L263:L326" si="60">K263*T263/1000</f>
        <v>-686.91101140568628</v>
      </c>
      <c r="M263" s="89">
        <f t="shared" si="51"/>
        <v>10847.190011997882</v>
      </c>
      <c r="N263" s="89">
        <f t="shared" si="52"/>
        <v>156038.41201199789</v>
      </c>
      <c r="O263" s="89">
        <f t="shared" si="53"/>
        <v>40267.977293418808</v>
      </c>
      <c r="P263" s="90">
        <f t="shared" ref="P263:P326" si="61">O263/O$365</f>
        <v>0.95274279865358125</v>
      </c>
      <c r="Q263" s="225">
        <v>2125.7327573484545</v>
      </c>
      <c r="R263" s="90">
        <f t="shared" si="54"/>
        <v>0.10374275035873813</v>
      </c>
      <c r="S263" s="90">
        <f t="shared" si="54"/>
        <v>9.7191503066286225E-2</v>
      </c>
      <c r="T263" s="92">
        <v>3875</v>
      </c>
      <c r="U263" s="1">
        <v>131544.44</v>
      </c>
      <c r="V263" s="1">
        <v>34149.646936656281</v>
      </c>
      <c r="W263" s="195"/>
      <c r="X263" s="89">
        <v>0</v>
      </c>
      <c r="Y263" s="89">
        <f t="shared" si="55"/>
        <v>0</v>
      </c>
    </row>
    <row r="264" spans="2:27">
      <c r="B264" s="199">
        <v>4629</v>
      </c>
      <c r="C264" t="s">
        <v>294</v>
      </c>
      <c r="D264" s="1">
        <v>28606.109</v>
      </c>
      <c r="E264" s="86">
        <f t="shared" ref="E264:E327" si="62">D264/T264*1000</f>
        <v>72974.76785714287</v>
      </c>
      <c r="F264" s="87">
        <f t="shared" si="56"/>
        <v>1.7265874581356886</v>
      </c>
      <c r="G264" s="188">
        <f t="shared" ref="G264:G327" si="63">($E$365+$Y$365-E264-Y264)*0.62</f>
        <v>-19037.218351840562</v>
      </c>
      <c r="H264" s="188">
        <f t="shared" si="57"/>
        <v>-7462.5895939215006</v>
      </c>
      <c r="I264" s="188">
        <f t="shared" si="58"/>
        <v>0</v>
      </c>
      <c r="J264" s="88">
        <f t="shared" si="59"/>
        <v>0</v>
      </c>
      <c r="K264" s="188">
        <f t="shared" ref="K264:K327" si="64">I264+J$367</f>
        <v>-378.13824434699234</v>
      </c>
      <c r="L264" s="88">
        <f t="shared" si="60"/>
        <v>-148.230191784021</v>
      </c>
      <c r="M264" s="89">
        <f t="shared" ref="M264:M327" si="65">+H264+L264</f>
        <v>-7610.819785705522</v>
      </c>
      <c r="N264" s="89">
        <f t="shared" ref="N264:N327" si="66">D264+M264</f>
        <v>20995.289214294477</v>
      </c>
      <c r="O264" s="89">
        <f t="shared" ref="O264:O327" si="67">N264/T264*1000</f>
        <v>53559.411260955298</v>
      </c>
      <c r="P264" s="90">
        <f t="shared" si="61"/>
        <v>1.2672189369526763</v>
      </c>
      <c r="Q264" s="225">
        <v>47.186521889340838</v>
      </c>
      <c r="R264" s="90">
        <f t="shared" ref="R264:S327" si="68">(D264-U264)/U264</f>
        <v>6.9258890796829609E-3</v>
      </c>
      <c r="S264" s="90">
        <f t="shared" si="68"/>
        <v>-1.3623618860718634E-2</v>
      </c>
      <c r="T264" s="92">
        <v>392</v>
      </c>
      <c r="U264" s="1">
        <v>28409.348999999998</v>
      </c>
      <c r="V264" s="1">
        <v>73982.6796875</v>
      </c>
      <c r="W264" s="195"/>
      <c r="X264" s="89">
        <v>0</v>
      </c>
      <c r="Y264" s="89">
        <f t="shared" ref="Y264:Y327" si="69">X264*1000/T264</f>
        <v>0</v>
      </c>
    </row>
    <row r="265" spans="2:27">
      <c r="B265" s="199">
        <v>4630</v>
      </c>
      <c r="C265" t="s">
        <v>295</v>
      </c>
      <c r="D265" s="1">
        <v>285495.77299999999</v>
      </c>
      <c r="E265" s="86">
        <f t="shared" si="62"/>
        <v>34935.850832109645</v>
      </c>
      <c r="F265" s="87">
        <f t="shared" si="56"/>
        <v>0.82658436137958324</v>
      </c>
      <c r="G265" s="188">
        <f t="shared" si="63"/>
        <v>4546.9102036800368</v>
      </c>
      <c r="H265" s="188">
        <f t="shared" si="57"/>
        <v>37157.35018447326</v>
      </c>
      <c r="I265" s="188">
        <f t="shared" si="58"/>
        <v>1087.3689533910197</v>
      </c>
      <c r="J265" s="88">
        <f t="shared" si="59"/>
        <v>8885.9790871114128</v>
      </c>
      <c r="K265" s="188">
        <f t="shared" si="64"/>
        <v>709.23070904402732</v>
      </c>
      <c r="L265" s="88">
        <f t="shared" si="60"/>
        <v>5795.8333543077915</v>
      </c>
      <c r="M265" s="89">
        <f t="shared" si="65"/>
        <v>42953.18353878105</v>
      </c>
      <c r="N265" s="89">
        <f t="shared" si="66"/>
        <v>328448.95653878106</v>
      </c>
      <c r="O265" s="89">
        <f t="shared" si="67"/>
        <v>40191.991744833707</v>
      </c>
      <c r="P265" s="90">
        <f t="shared" si="61"/>
        <v>0.95094497593979854</v>
      </c>
      <c r="Q265" s="225">
        <v>2150.0260970351956</v>
      </c>
      <c r="R265" s="90">
        <f t="shared" si="68"/>
        <v>0.13141753041898713</v>
      </c>
      <c r="S265" s="90">
        <f t="shared" si="68"/>
        <v>0.13529414457118155</v>
      </c>
      <c r="T265" s="92">
        <v>8172</v>
      </c>
      <c r="U265" s="1">
        <v>252334.58499999999</v>
      </c>
      <c r="V265" s="1">
        <v>30772.510365853657</v>
      </c>
      <c r="W265" s="195"/>
      <c r="X265" s="89">
        <v>0</v>
      </c>
      <c r="Y265" s="89">
        <f t="shared" si="69"/>
        <v>0</v>
      </c>
      <c r="Z265" s="1"/>
      <c r="AA265" s="1"/>
    </row>
    <row r="266" spans="2:27">
      <c r="B266" s="199">
        <v>4631</v>
      </c>
      <c r="C266" t="s">
        <v>296</v>
      </c>
      <c r="D266" s="1">
        <v>1132487.47</v>
      </c>
      <c r="E266" s="86">
        <f t="shared" si="62"/>
        <v>37538.117604163213</v>
      </c>
      <c r="F266" s="87">
        <f t="shared" si="56"/>
        <v>0.88815415191521896</v>
      </c>
      <c r="G266" s="188">
        <f t="shared" si="63"/>
        <v>2933.5048050068244</v>
      </c>
      <c r="H266" s="188">
        <f t="shared" si="57"/>
        <v>88500.906462250889</v>
      </c>
      <c r="I266" s="188">
        <f t="shared" si="58"/>
        <v>176.57558317227085</v>
      </c>
      <c r="J266" s="88">
        <f t="shared" si="59"/>
        <v>5327.1087687242398</v>
      </c>
      <c r="K266" s="188">
        <f t="shared" si="64"/>
        <v>-201.56266117472148</v>
      </c>
      <c r="L266" s="88">
        <f t="shared" si="60"/>
        <v>-6080.9439249801726</v>
      </c>
      <c r="M266" s="89">
        <f t="shared" si="65"/>
        <v>82419.962537270709</v>
      </c>
      <c r="N266" s="89">
        <f t="shared" si="66"/>
        <v>1214907.4325372707</v>
      </c>
      <c r="O266" s="89">
        <f t="shared" si="67"/>
        <v>40270.059747995321</v>
      </c>
      <c r="P266" s="90">
        <f t="shared" si="61"/>
        <v>0.95279206965586771</v>
      </c>
      <c r="Q266" s="225">
        <v>11767.247877642643</v>
      </c>
      <c r="R266" s="90">
        <f t="shared" si="68"/>
        <v>0.14308769368706048</v>
      </c>
      <c r="S266" s="90">
        <f t="shared" si="68"/>
        <v>0.13615391901952995</v>
      </c>
      <c r="T266" s="92">
        <v>30169</v>
      </c>
      <c r="U266" s="1">
        <v>990726.67500000005</v>
      </c>
      <c r="V266" s="1">
        <v>33039.640999132927</v>
      </c>
      <c r="W266" s="195"/>
      <c r="X266" s="89">
        <v>0</v>
      </c>
      <c r="Y266" s="89">
        <f t="shared" si="69"/>
        <v>0</v>
      </c>
    </row>
    <row r="267" spans="2:27">
      <c r="B267" s="199">
        <v>4632</v>
      </c>
      <c r="C267" t="s">
        <v>297</v>
      </c>
      <c r="D267" s="1">
        <v>137145.08499999999</v>
      </c>
      <c r="E267" s="86">
        <f t="shared" si="62"/>
        <v>47048.056603773584</v>
      </c>
      <c r="F267" s="87">
        <f t="shared" si="56"/>
        <v>1.1131598886447471</v>
      </c>
      <c r="G267" s="188">
        <f t="shared" si="63"/>
        <v>-2962.6573747516059</v>
      </c>
      <c r="H267" s="188">
        <f t="shared" si="57"/>
        <v>-8636.1462474009295</v>
      </c>
      <c r="I267" s="188">
        <f t="shared" si="58"/>
        <v>0</v>
      </c>
      <c r="J267" s="88">
        <f t="shared" si="59"/>
        <v>0</v>
      </c>
      <c r="K267" s="188">
        <f t="shared" si="64"/>
        <v>-378.13824434699234</v>
      </c>
      <c r="L267" s="88">
        <f t="shared" si="60"/>
        <v>-1102.2729822714828</v>
      </c>
      <c r="M267" s="89">
        <f t="shared" si="65"/>
        <v>-9738.4192296724123</v>
      </c>
      <c r="N267" s="89">
        <f t="shared" si="66"/>
        <v>127406.66577032759</v>
      </c>
      <c r="O267" s="89">
        <f t="shared" si="67"/>
        <v>43707.260984674991</v>
      </c>
      <c r="P267" s="90">
        <f t="shared" si="61"/>
        <v>1.0341164605461186</v>
      </c>
      <c r="Q267" s="225">
        <v>324.71716961084167</v>
      </c>
      <c r="R267" s="90">
        <f t="shared" si="68"/>
        <v>-8.2191531380634442E-3</v>
      </c>
      <c r="S267" s="90">
        <f t="shared" si="68"/>
        <v>-1.9787094405063627E-2</v>
      </c>
      <c r="T267" s="92">
        <v>2915</v>
      </c>
      <c r="U267" s="1">
        <v>138281.64300000001</v>
      </c>
      <c r="V267" s="1">
        <v>47997.793474488026</v>
      </c>
      <c r="W267" s="195"/>
      <c r="X267" s="89">
        <v>0</v>
      </c>
      <c r="Y267" s="89">
        <f t="shared" si="69"/>
        <v>0</v>
      </c>
    </row>
    <row r="268" spans="2:27">
      <c r="B268" s="199">
        <v>4633</v>
      </c>
      <c r="C268" t="s">
        <v>298</v>
      </c>
      <c r="D268" s="1">
        <v>20113.800999999999</v>
      </c>
      <c r="E268" s="86">
        <f t="shared" si="62"/>
        <v>38606.143953934741</v>
      </c>
      <c r="F268" s="87">
        <f t="shared" si="56"/>
        <v>0.91342372048834408</v>
      </c>
      <c r="G268" s="188">
        <f t="shared" si="63"/>
        <v>2271.328468148477</v>
      </c>
      <c r="H268" s="188">
        <f t="shared" si="57"/>
        <v>1183.3621319053564</v>
      </c>
      <c r="I268" s="188">
        <f t="shared" si="58"/>
        <v>0</v>
      </c>
      <c r="J268" s="88">
        <f t="shared" si="59"/>
        <v>0</v>
      </c>
      <c r="K268" s="188">
        <f t="shared" si="64"/>
        <v>-378.13824434699234</v>
      </c>
      <c r="L268" s="88">
        <f t="shared" si="60"/>
        <v>-197.01002530478303</v>
      </c>
      <c r="M268" s="89">
        <f t="shared" si="65"/>
        <v>986.35210660057328</v>
      </c>
      <c r="N268" s="89">
        <f t="shared" si="66"/>
        <v>21100.153106600574</v>
      </c>
      <c r="O268" s="89">
        <f t="shared" si="67"/>
        <v>40499.334177736222</v>
      </c>
      <c r="P268" s="90">
        <f t="shared" si="61"/>
        <v>0.95821671664668517</v>
      </c>
      <c r="Q268" s="225">
        <v>156.33916021517859</v>
      </c>
      <c r="R268" s="90">
        <f t="shared" si="68"/>
        <v>0.18855591450396475</v>
      </c>
      <c r="S268" s="90">
        <f t="shared" si="68"/>
        <v>0.1839933198225677</v>
      </c>
      <c r="T268" s="92">
        <v>521</v>
      </c>
      <c r="U268" s="1">
        <v>16922.89</v>
      </c>
      <c r="V268" s="1">
        <v>32606.724470134872</v>
      </c>
      <c r="W268" s="195"/>
      <c r="X268" s="89">
        <v>0</v>
      </c>
      <c r="Y268" s="89">
        <f t="shared" si="69"/>
        <v>0</v>
      </c>
    </row>
    <row r="269" spans="2:27">
      <c r="B269" s="199">
        <v>4634</v>
      </c>
      <c r="C269" t="s">
        <v>299</v>
      </c>
      <c r="D269" s="1">
        <v>81095.107000000004</v>
      </c>
      <c r="E269" s="86">
        <f t="shared" si="62"/>
        <v>48070.602845287496</v>
      </c>
      <c r="F269" s="87">
        <f t="shared" si="56"/>
        <v>1.1373533950827248</v>
      </c>
      <c r="G269" s="188">
        <f t="shared" si="63"/>
        <v>-3596.6360444902311</v>
      </c>
      <c r="H269" s="188">
        <f t="shared" si="57"/>
        <v>-6067.5250070550201</v>
      </c>
      <c r="I269" s="188">
        <f t="shared" si="58"/>
        <v>0</v>
      </c>
      <c r="J269" s="88">
        <f t="shared" si="59"/>
        <v>0</v>
      </c>
      <c r="K269" s="188">
        <f t="shared" si="64"/>
        <v>-378.13824434699234</v>
      </c>
      <c r="L269" s="88">
        <f t="shared" si="60"/>
        <v>-637.9192182133761</v>
      </c>
      <c r="M269" s="89">
        <f t="shared" si="65"/>
        <v>-6705.4442252683966</v>
      </c>
      <c r="N269" s="89">
        <f t="shared" si="66"/>
        <v>74389.662774731609</v>
      </c>
      <c r="O269" s="89">
        <f t="shared" si="67"/>
        <v>44095.828556450273</v>
      </c>
      <c r="P269" s="90">
        <f t="shared" si="61"/>
        <v>1.04330999299255</v>
      </c>
      <c r="Q269" s="225">
        <v>-47.225967940490591</v>
      </c>
      <c r="R269" s="90">
        <f t="shared" si="68"/>
        <v>0.10043688216104006</v>
      </c>
      <c r="S269" s="90">
        <f t="shared" si="68"/>
        <v>0.10500301030278704</v>
      </c>
      <c r="T269" s="92">
        <v>1687</v>
      </c>
      <c r="U269" s="1">
        <v>73693.555999999997</v>
      </c>
      <c r="V269" s="1">
        <v>43502.689492325859</v>
      </c>
      <c r="W269" s="195"/>
      <c r="X269" s="89">
        <v>0</v>
      </c>
      <c r="Y269" s="89">
        <f t="shared" si="69"/>
        <v>0</v>
      </c>
    </row>
    <row r="270" spans="2:27">
      <c r="B270" s="199">
        <v>4635</v>
      </c>
      <c r="C270" t="s">
        <v>300</v>
      </c>
      <c r="D270" s="1">
        <v>103635.114</v>
      </c>
      <c r="E270" s="86">
        <f t="shared" si="62"/>
        <v>45856.245132743359</v>
      </c>
      <c r="F270" s="87">
        <f t="shared" si="56"/>
        <v>1.0849615565531485</v>
      </c>
      <c r="G270" s="188">
        <f t="shared" si="63"/>
        <v>-2223.734262712866</v>
      </c>
      <c r="H270" s="188">
        <f t="shared" si="57"/>
        <v>-5025.6394337310776</v>
      </c>
      <c r="I270" s="188">
        <f t="shared" si="58"/>
        <v>0</v>
      </c>
      <c r="J270" s="88">
        <f t="shared" si="59"/>
        <v>0</v>
      </c>
      <c r="K270" s="188">
        <f t="shared" si="64"/>
        <v>-378.13824434699234</v>
      </c>
      <c r="L270" s="88">
        <f t="shared" si="60"/>
        <v>-854.59243222420264</v>
      </c>
      <c r="M270" s="89">
        <f t="shared" si="65"/>
        <v>-5880.2318659552802</v>
      </c>
      <c r="N270" s="89">
        <f t="shared" si="66"/>
        <v>97754.882134044718</v>
      </c>
      <c r="O270" s="89">
        <f t="shared" si="67"/>
        <v>43254.3726256835</v>
      </c>
      <c r="P270" s="90">
        <f t="shared" si="61"/>
        <v>1.023401094351311</v>
      </c>
      <c r="Q270" s="225">
        <v>-471.17865584202809</v>
      </c>
      <c r="R270" s="90">
        <f t="shared" si="68"/>
        <v>0.14116087827987453</v>
      </c>
      <c r="S270" s="90">
        <f t="shared" si="68"/>
        <v>0.1280324787952386</v>
      </c>
      <c r="T270" s="92">
        <v>2260</v>
      </c>
      <c r="U270" s="1">
        <v>90815.516000000003</v>
      </c>
      <c r="V270" s="1">
        <v>40651.529095792306</v>
      </c>
      <c r="W270" s="195"/>
      <c r="X270" s="89">
        <v>0</v>
      </c>
      <c r="Y270" s="89">
        <f t="shared" si="69"/>
        <v>0</v>
      </c>
    </row>
    <row r="271" spans="2:27">
      <c r="B271" s="199">
        <v>4636</v>
      </c>
      <c r="C271" t="s">
        <v>301</v>
      </c>
      <c r="D271" s="1">
        <v>35022.877999999997</v>
      </c>
      <c r="E271" s="86">
        <f t="shared" si="62"/>
        <v>47328.21351351351</v>
      </c>
      <c r="F271" s="87">
        <f t="shared" si="56"/>
        <v>1.1197884182155975</v>
      </c>
      <c r="G271" s="188">
        <f t="shared" si="63"/>
        <v>-3136.3546587903597</v>
      </c>
      <c r="H271" s="188">
        <f t="shared" si="57"/>
        <v>-2320.9024475048664</v>
      </c>
      <c r="I271" s="188">
        <f t="shared" si="58"/>
        <v>0</v>
      </c>
      <c r="J271" s="88">
        <f t="shared" si="59"/>
        <v>0</v>
      </c>
      <c r="K271" s="188">
        <f t="shared" si="64"/>
        <v>-378.13824434699234</v>
      </c>
      <c r="L271" s="88">
        <f t="shared" si="60"/>
        <v>-279.82230081677432</v>
      </c>
      <c r="M271" s="89">
        <f t="shared" si="65"/>
        <v>-2600.7247483216406</v>
      </c>
      <c r="N271" s="89">
        <f t="shared" si="66"/>
        <v>32422.153251678355</v>
      </c>
      <c r="O271" s="89">
        <f t="shared" si="67"/>
        <v>43813.720610376156</v>
      </c>
      <c r="P271" s="90">
        <f t="shared" si="61"/>
        <v>1.0366353017830416</v>
      </c>
      <c r="Q271" s="225">
        <v>-26.813037045620604</v>
      </c>
      <c r="R271" s="90">
        <f t="shared" si="68"/>
        <v>0.10401657843193027</v>
      </c>
      <c r="S271" s="90">
        <f t="shared" si="68"/>
        <v>0.118935721383713</v>
      </c>
      <c r="T271" s="92">
        <v>740</v>
      </c>
      <c r="U271" s="1">
        <v>31723.145</v>
      </c>
      <c r="V271" s="1">
        <v>42297.526666666672</v>
      </c>
      <c r="W271" s="195"/>
      <c r="X271" s="89">
        <v>0</v>
      </c>
      <c r="Y271" s="89">
        <f t="shared" si="69"/>
        <v>0</v>
      </c>
    </row>
    <row r="272" spans="2:27">
      <c r="B272" s="199">
        <v>4637</v>
      </c>
      <c r="C272" t="s">
        <v>302</v>
      </c>
      <c r="D272" s="1">
        <v>53798.898999999998</v>
      </c>
      <c r="E272" s="86">
        <f t="shared" si="62"/>
        <v>41997.579234972676</v>
      </c>
      <c r="F272" s="87">
        <f t="shared" si="56"/>
        <v>0.99366528607690574</v>
      </c>
      <c r="G272" s="188">
        <f t="shared" si="63"/>
        <v>168.63859390495739</v>
      </c>
      <c r="H272" s="188">
        <f t="shared" si="57"/>
        <v>216.0260387922504</v>
      </c>
      <c r="I272" s="188">
        <f t="shared" si="58"/>
        <v>0</v>
      </c>
      <c r="J272" s="88">
        <f t="shared" si="59"/>
        <v>0</v>
      </c>
      <c r="K272" s="188">
        <f t="shared" si="64"/>
        <v>-378.13824434699234</v>
      </c>
      <c r="L272" s="88">
        <f t="shared" si="60"/>
        <v>-484.39509100849716</v>
      </c>
      <c r="M272" s="89">
        <f t="shared" si="65"/>
        <v>-268.36905221624676</v>
      </c>
      <c r="N272" s="89">
        <f t="shared" si="66"/>
        <v>53530.529947783754</v>
      </c>
      <c r="O272" s="89">
        <f t="shared" si="67"/>
        <v>41788.079584530642</v>
      </c>
      <c r="P272" s="90">
        <f t="shared" si="61"/>
        <v>0.98870851157033868</v>
      </c>
      <c r="Q272" s="225">
        <v>184.73431081697458</v>
      </c>
      <c r="R272" s="93">
        <f t="shared" si="68"/>
        <v>0.30445170469382843</v>
      </c>
      <c r="S272" s="93">
        <f t="shared" si="68"/>
        <v>0.29121370925197065</v>
      </c>
      <c r="T272" s="92">
        <v>1281</v>
      </c>
      <c r="U272" s="1">
        <v>41242.538</v>
      </c>
      <c r="V272" s="1">
        <v>32525.660883280758</v>
      </c>
      <c r="W272" s="195"/>
      <c r="X272" s="89">
        <v>0</v>
      </c>
      <c r="Y272" s="89">
        <f t="shared" si="69"/>
        <v>0</v>
      </c>
      <c r="Z272" s="1"/>
    </row>
    <row r="273" spans="2:28">
      <c r="B273" s="199">
        <v>4638</v>
      </c>
      <c r="C273" t="s">
        <v>303</v>
      </c>
      <c r="D273" s="1">
        <v>170374.43799999999</v>
      </c>
      <c r="E273" s="86">
        <f t="shared" si="62"/>
        <v>43753.065742167433</v>
      </c>
      <c r="F273" s="87">
        <f t="shared" si="56"/>
        <v>1.0352002039019608</v>
      </c>
      <c r="G273" s="188">
        <f t="shared" si="63"/>
        <v>-919.76304055579192</v>
      </c>
      <c r="H273" s="188">
        <f t="shared" si="57"/>
        <v>-3581.5572799242541</v>
      </c>
      <c r="I273" s="188">
        <f t="shared" si="58"/>
        <v>0</v>
      </c>
      <c r="J273" s="88">
        <f t="shared" si="59"/>
        <v>0</v>
      </c>
      <c r="K273" s="188">
        <f t="shared" si="64"/>
        <v>-378.13824434699234</v>
      </c>
      <c r="L273" s="88">
        <f t="shared" si="60"/>
        <v>-1472.4703234871881</v>
      </c>
      <c r="M273" s="89">
        <f t="shared" si="65"/>
        <v>-5054.0276034114422</v>
      </c>
      <c r="N273" s="89">
        <f t="shared" si="66"/>
        <v>165320.41039658856</v>
      </c>
      <c r="O273" s="89">
        <f t="shared" si="67"/>
        <v>42455.164457264647</v>
      </c>
      <c r="P273" s="90">
        <f t="shared" si="61"/>
        <v>1.0044917803438596</v>
      </c>
      <c r="Q273" s="225">
        <v>611.50056295185823</v>
      </c>
      <c r="R273" s="93">
        <f t="shared" si="68"/>
        <v>0.16895781209621286</v>
      </c>
      <c r="S273" s="93">
        <f t="shared" si="68"/>
        <v>0.16445489294329974</v>
      </c>
      <c r="T273" s="92">
        <v>3894</v>
      </c>
      <c r="U273" s="1">
        <v>145749.005</v>
      </c>
      <c r="V273" s="1">
        <v>37573.860531064711</v>
      </c>
      <c r="W273" s="195"/>
      <c r="X273" s="89">
        <v>0</v>
      </c>
      <c r="Y273" s="89">
        <f t="shared" si="69"/>
        <v>0</v>
      </c>
      <c r="Z273" s="1"/>
    </row>
    <row r="274" spans="2:28">
      <c r="B274" s="199">
        <v>4639</v>
      </c>
      <c r="C274" t="s">
        <v>304</v>
      </c>
      <c r="D274" s="1">
        <v>109434.08500000001</v>
      </c>
      <c r="E274" s="86">
        <f t="shared" si="62"/>
        <v>42915.327450980389</v>
      </c>
      <c r="F274" s="87">
        <f t="shared" si="56"/>
        <v>1.015379264839912</v>
      </c>
      <c r="G274" s="188">
        <f t="shared" si="63"/>
        <v>-400.36530001982436</v>
      </c>
      <c r="H274" s="188">
        <f t="shared" si="57"/>
        <v>-1020.9315150505521</v>
      </c>
      <c r="I274" s="188">
        <f t="shared" si="58"/>
        <v>0</v>
      </c>
      <c r="J274" s="88">
        <f t="shared" si="59"/>
        <v>0</v>
      </c>
      <c r="K274" s="188">
        <f t="shared" si="64"/>
        <v>-378.13824434699234</v>
      </c>
      <c r="L274" s="88">
        <f t="shared" si="60"/>
        <v>-964.2525230848305</v>
      </c>
      <c r="M274" s="89">
        <f t="shared" si="65"/>
        <v>-1985.1840381353827</v>
      </c>
      <c r="N274" s="89">
        <f t="shared" si="66"/>
        <v>107448.90096186462</v>
      </c>
      <c r="O274" s="89">
        <f t="shared" si="67"/>
        <v>42136.823906613579</v>
      </c>
      <c r="P274" s="90">
        <f t="shared" si="61"/>
        <v>0.99695982350028134</v>
      </c>
      <c r="Q274" s="225">
        <v>220.82022504550196</v>
      </c>
      <c r="R274" s="93">
        <f t="shared" si="68"/>
        <v>9.7293381192509923E-2</v>
      </c>
      <c r="S274" s="93">
        <f t="shared" si="68"/>
        <v>9.7723692322389075E-2</v>
      </c>
      <c r="T274" s="92">
        <v>2550</v>
      </c>
      <c r="U274" s="1">
        <v>99730.926000000007</v>
      </c>
      <c r="V274" s="1">
        <v>39094.835750686012</v>
      </c>
      <c r="W274" s="195"/>
      <c r="X274" s="89">
        <v>0</v>
      </c>
      <c r="Y274" s="89">
        <f t="shared" si="69"/>
        <v>0</v>
      </c>
      <c r="Z274" s="1"/>
      <c r="AA274" s="1"/>
    </row>
    <row r="275" spans="2:28">
      <c r="B275" s="199">
        <v>4640</v>
      </c>
      <c r="C275" t="s">
        <v>305</v>
      </c>
      <c r="D275" s="1">
        <v>465264.93599999999</v>
      </c>
      <c r="E275" s="86">
        <f t="shared" si="62"/>
        <v>37233.109475032012</v>
      </c>
      <c r="F275" s="87">
        <f t="shared" si="56"/>
        <v>0.88093764097792771</v>
      </c>
      <c r="G275" s="188">
        <f t="shared" si="63"/>
        <v>3122.6098450681693</v>
      </c>
      <c r="H275" s="188">
        <f t="shared" si="57"/>
        <v>39020.13262397184</v>
      </c>
      <c r="I275" s="188">
        <f t="shared" si="58"/>
        <v>283.32842836819145</v>
      </c>
      <c r="J275" s="88">
        <f t="shared" si="59"/>
        <v>3540.4720408889202</v>
      </c>
      <c r="K275" s="188">
        <f t="shared" si="64"/>
        <v>-94.809815978800884</v>
      </c>
      <c r="L275" s="88">
        <f t="shared" si="60"/>
        <v>-1184.7434604710957</v>
      </c>
      <c r="M275" s="89">
        <f t="shared" si="65"/>
        <v>37835.389163500746</v>
      </c>
      <c r="N275" s="89">
        <f t="shared" si="66"/>
        <v>503100.32516350073</v>
      </c>
      <c r="O275" s="89">
        <f t="shared" si="67"/>
        <v>40260.90950412138</v>
      </c>
      <c r="P275" s="90">
        <f t="shared" si="61"/>
        <v>0.95257557432774886</v>
      </c>
      <c r="Q275" s="225">
        <v>2419.303398672615</v>
      </c>
      <c r="R275" s="93">
        <f t="shared" si="68"/>
        <v>0.13532507736311822</v>
      </c>
      <c r="S275" s="93">
        <f t="shared" si="68"/>
        <v>0.11924372823593581</v>
      </c>
      <c r="T275" s="92">
        <v>12496</v>
      </c>
      <c r="U275" s="1">
        <v>409807.68</v>
      </c>
      <c r="V275" s="1">
        <v>33266.310577157237</v>
      </c>
      <c r="W275" s="195"/>
      <c r="X275" s="89">
        <v>0</v>
      </c>
      <c r="Y275" s="89">
        <f t="shared" si="69"/>
        <v>0</v>
      </c>
    </row>
    <row r="276" spans="2:28">
      <c r="B276" s="199">
        <v>4641</v>
      </c>
      <c r="C276" t="s">
        <v>306</v>
      </c>
      <c r="D276" s="1">
        <v>112266.817</v>
      </c>
      <c r="E276" s="86">
        <f t="shared" si="62"/>
        <v>61147.503812636161</v>
      </c>
      <c r="F276" s="87">
        <f t="shared" si="56"/>
        <v>1.4467536695132881</v>
      </c>
      <c r="G276" s="188">
        <f t="shared" si="63"/>
        <v>-11704.314644246404</v>
      </c>
      <c r="H276" s="188">
        <f t="shared" si="57"/>
        <v>-21489.121686836399</v>
      </c>
      <c r="I276" s="188">
        <f t="shared" si="58"/>
        <v>0</v>
      </c>
      <c r="J276" s="88">
        <f t="shared" si="59"/>
        <v>0</v>
      </c>
      <c r="K276" s="188">
        <f t="shared" si="64"/>
        <v>-378.13824434699234</v>
      </c>
      <c r="L276" s="88">
        <f t="shared" si="60"/>
        <v>-694.26181662107797</v>
      </c>
      <c r="M276" s="89">
        <f t="shared" si="65"/>
        <v>-22183.383503457477</v>
      </c>
      <c r="N276" s="89">
        <f t="shared" si="66"/>
        <v>90083.433496542522</v>
      </c>
      <c r="O276" s="89">
        <f t="shared" si="67"/>
        <v>49065.050924042764</v>
      </c>
      <c r="P276" s="90">
        <f t="shared" si="61"/>
        <v>1.1608820972761642</v>
      </c>
      <c r="Q276" s="225">
        <v>-300.94664196723534</v>
      </c>
      <c r="R276" s="93">
        <f t="shared" si="68"/>
        <v>0.10749719716937908</v>
      </c>
      <c r="S276" s="93">
        <f t="shared" si="68"/>
        <v>8.5781565852332431E-2</v>
      </c>
      <c r="T276" s="92">
        <v>1836</v>
      </c>
      <c r="U276" s="1">
        <v>101369.84299999999</v>
      </c>
      <c r="V276" s="1">
        <v>56316.57944444444</v>
      </c>
      <c r="W276" s="195"/>
      <c r="X276" s="89">
        <v>0</v>
      </c>
      <c r="Y276" s="89">
        <f t="shared" si="69"/>
        <v>0</v>
      </c>
    </row>
    <row r="277" spans="2:28">
      <c r="B277" s="199">
        <v>4642</v>
      </c>
      <c r="C277" t="s">
        <v>307</v>
      </c>
      <c r="D277" s="1">
        <v>101158.303</v>
      </c>
      <c r="E277" s="86">
        <f t="shared" si="62"/>
        <v>46233.228062157221</v>
      </c>
      <c r="F277" s="87">
        <f t="shared" si="56"/>
        <v>1.0938809956547766</v>
      </c>
      <c r="G277" s="188">
        <f t="shared" si="63"/>
        <v>-2457.4636789494602</v>
      </c>
      <c r="H277" s="188">
        <f t="shared" si="57"/>
        <v>-5376.9305295414188</v>
      </c>
      <c r="I277" s="188">
        <f t="shared" si="58"/>
        <v>0</v>
      </c>
      <c r="J277" s="88">
        <f t="shared" si="59"/>
        <v>0</v>
      </c>
      <c r="K277" s="188">
        <f t="shared" si="64"/>
        <v>-378.13824434699234</v>
      </c>
      <c r="L277" s="88">
        <f t="shared" si="60"/>
        <v>-827.36647863121925</v>
      </c>
      <c r="M277" s="89">
        <f t="shared" si="65"/>
        <v>-6204.297008172638</v>
      </c>
      <c r="N277" s="89">
        <f t="shared" si="66"/>
        <v>94954.005991827362</v>
      </c>
      <c r="O277" s="89">
        <f t="shared" si="67"/>
        <v>43397.626138860767</v>
      </c>
      <c r="P277" s="90">
        <f t="shared" si="61"/>
        <v>1.0267904812099296</v>
      </c>
      <c r="Q277" s="225">
        <v>-110.84821537272637</v>
      </c>
      <c r="R277" s="93">
        <f t="shared" si="68"/>
        <v>0.13877058579629811</v>
      </c>
      <c r="S277" s="93">
        <f t="shared" si="68"/>
        <v>0.12419765325411496</v>
      </c>
      <c r="T277" s="92">
        <v>2188</v>
      </c>
      <c r="U277" s="1">
        <v>88831.152000000002</v>
      </c>
      <c r="V277" s="1">
        <v>41125.53333333334</v>
      </c>
      <c r="W277" s="195"/>
      <c r="X277" s="89">
        <v>0</v>
      </c>
      <c r="Y277" s="89">
        <f t="shared" si="69"/>
        <v>0</v>
      </c>
    </row>
    <row r="278" spans="2:28">
      <c r="B278" s="199">
        <v>4643</v>
      </c>
      <c r="C278" t="s">
        <v>308</v>
      </c>
      <c r="D278" s="1">
        <v>238012.55799999999</v>
      </c>
      <c r="E278" s="86">
        <f t="shared" si="62"/>
        <v>45657.502014195277</v>
      </c>
      <c r="F278" s="87">
        <f t="shared" si="56"/>
        <v>1.0802592822472179</v>
      </c>
      <c r="G278" s="188">
        <f t="shared" si="63"/>
        <v>-2100.5135292130553</v>
      </c>
      <c r="H278" s="188">
        <f t="shared" si="57"/>
        <v>-10949.977027787658</v>
      </c>
      <c r="I278" s="188">
        <f t="shared" si="58"/>
        <v>0</v>
      </c>
      <c r="J278" s="88">
        <f t="shared" si="59"/>
        <v>0</v>
      </c>
      <c r="K278" s="188">
        <f t="shared" si="64"/>
        <v>-378.13824434699234</v>
      </c>
      <c r="L278" s="88">
        <f t="shared" si="60"/>
        <v>-1971.234667780871</v>
      </c>
      <c r="M278" s="89">
        <f t="shared" si="65"/>
        <v>-12921.211695568529</v>
      </c>
      <c r="N278" s="89">
        <f t="shared" si="66"/>
        <v>225091.34630443147</v>
      </c>
      <c r="O278" s="89">
        <f t="shared" si="67"/>
        <v>43178.850240635235</v>
      </c>
      <c r="P278" s="90">
        <f t="shared" si="61"/>
        <v>1.0216142301150575</v>
      </c>
      <c r="Q278" s="225">
        <v>1499.5871662989066</v>
      </c>
      <c r="R278" s="93">
        <f t="shared" si="68"/>
        <v>8.9838525497336438E-2</v>
      </c>
      <c r="S278" s="93">
        <f t="shared" si="68"/>
        <v>9.5274129115777012E-2</v>
      </c>
      <c r="T278" s="92">
        <v>5213</v>
      </c>
      <c r="U278" s="1">
        <v>218392.49799999999</v>
      </c>
      <c r="V278" s="1">
        <v>41685.91296048864</v>
      </c>
      <c r="W278" s="195"/>
      <c r="X278" s="89">
        <v>0</v>
      </c>
      <c r="Y278" s="89">
        <f t="shared" si="69"/>
        <v>0</v>
      </c>
    </row>
    <row r="279" spans="2:28">
      <c r="B279" s="199">
        <v>4644</v>
      </c>
      <c r="C279" t="s">
        <v>309</v>
      </c>
      <c r="D279" s="1">
        <v>227877.50700000001</v>
      </c>
      <c r="E279" s="86">
        <f t="shared" si="62"/>
        <v>41950.940169366717</v>
      </c>
      <c r="F279" s="87">
        <f t="shared" si="56"/>
        <v>0.99256180294021301</v>
      </c>
      <c r="G279" s="188">
        <f t="shared" si="63"/>
        <v>197.55481458065216</v>
      </c>
      <c r="H279" s="188">
        <f t="shared" si="57"/>
        <v>1073.1177528021026</v>
      </c>
      <c r="I279" s="188">
        <f t="shared" si="58"/>
        <v>0</v>
      </c>
      <c r="J279" s="88">
        <f t="shared" si="59"/>
        <v>0</v>
      </c>
      <c r="K279" s="188">
        <f t="shared" si="64"/>
        <v>-378.13824434699234</v>
      </c>
      <c r="L279" s="88">
        <f t="shared" si="60"/>
        <v>-2054.0469432928621</v>
      </c>
      <c r="M279" s="89">
        <f t="shared" si="65"/>
        <v>-980.92919049075954</v>
      </c>
      <c r="N279" s="89">
        <f t="shared" si="66"/>
        <v>226896.57780950924</v>
      </c>
      <c r="O279" s="89">
        <f t="shared" si="67"/>
        <v>41770.356739600371</v>
      </c>
      <c r="P279" s="90">
        <f t="shared" si="61"/>
        <v>0.98828918797839538</v>
      </c>
      <c r="Q279" s="225">
        <v>21.597209038070673</v>
      </c>
      <c r="R279" s="93">
        <f t="shared" si="68"/>
        <v>6.6038051313143761E-2</v>
      </c>
      <c r="S279" s="93">
        <f t="shared" si="68"/>
        <v>5.4066710898913066E-2</v>
      </c>
      <c r="T279" s="92">
        <v>5432</v>
      </c>
      <c r="U279" s="1">
        <v>213761.13800000001</v>
      </c>
      <c r="V279" s="1">
        <v>39799.132005213178</v>
      </c>
      <c r="W279" s="195"/>
      <c r="X279" s="89">
        <v>0</v>
      </c>
      <c r="Y279" s="89">
        <f t="shared" si="69"/>
        <v>0</v>
      </c>
    </row>
    <row r="280" spans="2:28">
      <c r="B280" s="199">
        <v>4645</v>
      </c>
      <c r="C280" t="s">
        <v>310</v>
      </c>
      <c r="D280" s="1">
        <v>117791.799</v>
      </c>
      <c r="E280" s="86">
        <f t="shared" si="62"/>
        <v>40201.979180887371</v>
      </c>
      <c r="F280" s="87">
        <f t="shared" si="56"/>
        <v>0.95118127928594753</v>
      </c>
      <c r="G280" s="188">
        <f t="shared" si="63"/>
        <v>1281.9106274378469</v>
      </c>
      <c r="H280" s="188">
        <f t="shared" si="57"/>
        <v>3755.9981383928912</v>
      </c>
      <c r="I280" s="188">
        <f t="shared" si="58"/>
        <v>0</v>
      </c>
      <c r="J280" s="88">
        <f t="shared" si="59"/>
        <v>0</v>
      </c>
      <c r="K280" s="188">
        <f t="shared" si="64"/>
        <v>-378.13824434699234</v>
      </c>
      <c r="L280" s="88">
        <f t="shared" si="60"/>
        <v>-1107.9450559366876</v>
      </c>
      <c r="M280" s="89">
        <f t="shared" si="65"/>
        <v>2648.0530824562038</v>
      </c>
      <c r="N280" s="89">
        <f t="shared" si="66"/>
        <v>120439.8520824562</v>
      </c>
      <c r="O280" s="89">
        <f t="shared" si="67"/>
        <v>41105.751563978221</v>
      </c>
      <c r="P280" s="90">
        <f t="shared" si="61"/>
        <v>0.97256458898977449</v>
      </c>
      <c r="Q280" s="225">
        <v>222.91261034640138</v>
      </c>
      <c r="R280" s="93">
        <f t="shared" si="68"/>
        <v>0.14735244066598727</v>
      </c>
      <c r="S280" s="93">
        <f t="shared" si="68"/>
        <v>0.16928136103366462</v>
      </c>
      <c r="T280" s="92">
        <v>2930</v>
      </c>
      <c r="U280" s="1">
        <v>102664.007</v>
      </c>
      <c r="V280" s="1">
        <v>34381.783991962497</v>
      </c>
      <c r="W280" s="195"/>
      <c r="X280" s="89">
        <v>0</v>
      </c>
      <c r="Y280" s="89">
        <f t="shared" si="69"/>
        <v>0</v>
      </c>
    </row>
    <row r="281" spans="2:28">
      <c r="B281" s="199">
        <v>4646</v>
      </c>
      <c r="C281" t="s">
        <v>311</v>
      </c>
      <c r="D281" s="1">
        <v>107490.613</v>
      </c>
      <c r="E281" s="86">
        <f t="shared" si="62"/>
        <v>36761.495554035566</v>
      </c>
      <c r="F281" s="87">
        <f t="shared" si="56"/>
        <v>0.8697792268440353</v>
      </c>
      <c r="G281" s="188">
        <f t="shared" si="63"/>
        <v>3415.0104760859658</v>
      </c>
      <c r="H281" s="188">
        <f t="shared" si="57"/>
        <v>9985.4906320753635</v>
      </c>
      <c r="I281" s="188">
        <f t="shared" si="58"/>
        <v>448.39330071694746</v>
      </c>
      <c r="J281" s="88">
        <f t="shared" si="59"/>
        <v>1311.1020112963545</v>
      </c>
      <c r="K281" s="188">
        <f t="shared" si="64"/>
        <v>70.255056369955128</v>
      </c>
      <c r="L281" s="88">
        <f t="shared" si="60"/>
        <v>205.42578482574879</v>
      </c>
      <c r="M281" s="89">
        <f t="shared" si="65"/>
        <v>10190.916416901113</v>
      </c>
      <c r="N281" s="89">
        <f t="shared" si="66"/>
        <v>117681.52941690112</v>
      </c>
      <c r="O281" s="89">
        <f t="shared" si="67"/>
        <v>40246.76108649149</v>
      </c>
      <c r="P281" s="90">
        <f t="shared" si="61"/>
        <v>0.95224082190373216</v>
      </c>
      <c r="Q281" s="225">
        <v>-2138.4169902433878</v>
      </c>
      <c r="R281" s="93">
        <f t="shared" si="68"/>
        <v>-1.8272817003370318E-2</v>
      </c>
      <c r="S281" s="93">
        <f t="shared" si="68"/>
        <v>-3.6738957586412213E-2</v>
      </c>
      <c r="T281" s="92">
        <v>2924</v>
      </c>
      <c r="U281" s="1">
        <v>109491.32799999999</v>
      </c>
      <c r="V281" s="1">
        <v>38163.585918438475</v>
      </c>
      <c r="W281" s="195"/>
      <c r="X281" s="89">
        <v>0</v>
      </c>
      <c r="Y281" s="89">
        <f t="shared" si="69"/>
        <v>0</v>
      </c>
      <c r="Z281" s="1"/>
      <c r="AA281" s="1"/>
    </row>
    <row r="282" spans="2:28">
      <c r="B282" s="199">
        <v>4647</v>
      </c>
      <c r="C282" t="s">
        <v>312</v>
      </c>
      <c r="D282" s="1">
        <v>895031.21</v>
      </c>
      <c r="E282" s="86">
        <f t="shared" si="62"/>
        <v>39494.802312240754</v>
      </c>
      <c r="F282" s="87">
        <f t="shared" si="56"/>
        <v>0.93444943144397585</v>
      </c>
      <c r="G282" s="188">
        <f t="shared" si="63"/>
        <v>1720.3602859987491</v>
      </c>
      <c r="H282" s="188">
        <f t="shared" si="57"/>
        <v>38986.804801303653</v>
      </c>
      <c r="I282" s="188">
        <f t="shared" si="58"/>
        <v>0</v>
      </c>
      <c r="J282" s="88">
        <f t="shared" si="59"/>
        <v>0</v>
      </c>
      <c r="K282" s="188">
        <f t="shared" si="64"/>
        <v>-378.13824434699234</v>
      </c>
      <c r="L282" s="88">
        <f t="shared" si="60"/>
        <v>-8569.36889339154</v>
      </c>
      <c r="M282" s="89">
        <f t="shared" si="65"/>
        <v>30417.435907912113</v>
      </c>
      <c r="N282" s="89">
        <f t="shared" si="66"/>
        <v>925448.64590791205</v>
      </c>
      <c r="O282" s="89">
        <f t="shared" si="67"/>
        <v>40837.024353892506</v>
      </c>
      <c r="P282" s="90">
        <f t="shared" si="61"/>
        <v>0.96620648680982524</v>
      </c>
      <c r="Q282" s="225">
        <v>1541.7964072867471</v>
      </c>
      <c r="R282" s="93">
        <f t="shared" si="68"/>
        <v>0.13968305849563506</v>
      </c>
      <c r="S282" s="93">
        <f t="shared" si="68"/>
        <v>0.1290214748577799</v>
      </c>
      <c r="T282" s="92">
        <v>22662</v>
      </c>
      <c r="U282" s="1">
        <v>785333.43400000001</v>
      </c>
      <c r="V282" s="1">
        <v>34981.444721603562</v>
      </c>
      <c r="W282" s="195"/>
      <c r="X282" s="89">
        <v>0</v>
      </c>
      <c r="Y282" s="89">
        <f t="shared" si="69"/>
        <v>0</v>
      </c>
    </row>
    <row r="283" spans="2:28">
      <c r="B283" s="199">
        <v>4648</v>
      </c>
      <c r="C283" t="s">
        <v>313</v>
      </c>
      <c r="D283" s="1">
        <v>144960.44200000001</v>
      </c>
      <c r="E283" s="86">
        <f t="shared" si="62"/>
        <v>43130.152335614403</v>
      </c>
      <c r="F283" s="87">
        <f t="shared" si="56"/>
        <v>1.0204620347122417</v>
      </c>
      <c r="G283" s="188">
        <f t="shared" si="63"/>
        <v>-533.55672849291295</v>
      </c>
      <c r="H283" s="188">
        <f t="shared" si="57"/>
        <v>-1793.2841644646805</v>
      </c>
      <c r="I283" s="188">
        <f t="shared" si="58"/>
        <v>0</v>
      </c>
      <c r="J283" s="88">
        <f t="shared" si="59"/>
        <v>0</v>
      </c>
      <c r="K283" s="188">
        <f t="shared" si="64"/>
        <v>-378.13824434699234</v>
      </c>
      <c r="L283" s="88">
        <f t="shared" si="60"/>
        <v>-1270.9226392502412</v>
      </c>
      <c r="M283" s="89">
        <f t="shared" si="65"/>
        <v>-3064.206803714922</v>
      </c>
      <c r="N283" s="89">
        <f t="shared" si="66"/>
        <v>141896.2351962851</v>
      </c>
      <c r="O283" s="89">
        <f t="shared" si="67"/>
        <v>42218.457362774498</v>
      </c>
      <c r="P283" s="90">
        <f t="shared" si="61"/>
        <v>0.99889127605176642</v>
      </c>
      <c r="Q283" s="225">
        <v>691.30174614819134</v>
      </c>
      <c r="R283" s="93">
        <f t="shared" si="68"/>
        <v>0.1373573834413683</v>
      </c>
      <c r="S283" s="93">
        <f t="shared" si="68"/>
        <v>0.14784773717141361</v>
      </c>
      <c r="T283" s="92">
        <v>3361</v>
      </c>
      <c r="U283" s="1">
        <v>127453.731</v>
      </c>
      <c r="V283" s="1">
        <v>37574.802771226416</v>
      </c>
      <c r="W283" s="195"/>
      <c r="X283" s="89">
        <v>0</v>
      </c>
      <c r="Y283" s="89">
        <f t="shared" si="69"/>
        <v>0</v>
      </c>
      <c r="Z283" s="1"/>
      <c r="AA283" s="1"/>
    </row>
    <row r="284" spans="2:28">
      <c r="B284" s="199">
        <v>4649</v>
      </c>
      <c r="C284" t="s">
        <v>314</v>
      </c>
      <c r="D284" s="1">
        <v>354481.033</v>
      </c>
      <c r="E284" s="86">
        <f t="shared" si="62"/>
        <v>36714.762610046608</v>
      </c>
      <c r="F284" s="87">
        <f t="shared" si="56"/>
        <v>0.86867352253907537</v>
      </c>
      <c r="G284" s="188">
        <f t="shared" si="63"/>
        <v>3443.9849013591197</v>
      </c>
      <c r="H284" s="188">
        <f t="shared" si="57"/>
        <v>33251.6742226223</v>
      </c>
      <c r="I284" s="188">
        <f t="shared" si="58"/>
        <v>464.74983111308279</v>
      </c>
      <c r="J284" s="88">
        <f t="shared" si="59"/>
        <v>4487.1596193968144</v>
      </c>
      <c r="K284" s="188">
        <f t="shared" si="64"/>
        <v>86.611586766090454</v>
      </c>
      <c r="L284" s="88">
        <f t="shared" si="60"/>
        <v>836.23487022660333</v>
      </c>
      <c r="M284" s="89">
        <f t="shared" si="65"/>
        <v>34087.909092848902</v>
      </c>
      <c r="N284" s="89">
        <f t="shared" si="66"/>
        <v>388568.94209284888</v>
      </c>
      <c r="O284" s="89">
        <f t="shared" si="67"/>
        <v>40245.359098171815</v>
      </c>
      <c r="P284" s="90">
        <f t="shared" si="61"/>
        <v>0.95220765077458325</v>
      </c>
      <c r="Q284" s="225">
        <v>1439.4766645417185</v>
      </c>
      <c r="R284" s="93">
        <f t="shared" si="68"/>
        <v>0.13343543708309202</v>
      </c>
      <c r="S284" s="93">
        <f t="shared" si="68"/>
        <v>0.12815272401538214</v>
      </c>
      <c r="T284" s="92">
        <v>9655</v>
      </c>
      <c r="U284" s="1">
        <v>312749.20600000001</v>
      </c>
      <c r="V284" s="1">
        <v>32544.142143600417</v>
      </c>
      <c r="W284" s="195"/>
      <c r="X284" s="89">
        <v>0</v>
      </c>
      <c r="Y284" s="89">
        <f t="shared" si="69"/>
        <v>0</v>
      </c>
    </row>
    <row r="285" spans="2:28">
      <c r="B285" s="199">
        <v>4650</v>
      </c>
      <c r="C285" t="s">
        <v>315</v>
      </c>
      <c r="D285" s="1">
        <v>233642.92600000001</v>
      </c>
      <c r="E285" s="86">
        <f t="shared" si="62"/>
        <v>39360.331199460918</v>
      </c>
      <c r="F285" s="87">
        <f t="shared" si="56"/>
        <v>0.93126783671438762</v>
      </c>
      <c r="G285" s="188">
        <f t="shared" si="63"/>
        <v>1803.7323759222477</v>
      </c>
      <c r="H285" s="188">
        <f t="shared" si="57"/>
        <v>10706.955383474462</v>
      </c>
      <c r="I285" s="188">
        <f t="shared" si="58"/>
        <v>0</v>
      </c>
      <c r="J285" s="88">
        <f t="shared" si="59"/>
        <v>0</v>
      </c>
      <c r="K285" s="188">
        <f t="shared" si="64"/>
        <v>-378.13824434699234</v>
      </c>
      <c r="L285" s="88">
        <f t="shared" si="60"/>
        <v>-2244.6286184437467</v>
      </c>
      <c r="M285" s="89">
        <f t="shared" si="65"/>
        <v>8462.3267650307153</v>
      </c>
      <c r="N285" s="89">
        <f t="shared" si="66"/>
        <v>242105.25276503072</v>
      </c>
      <c r="O285" s="89">
        <f t="shared" si="67"/>
        <v>40785.925331036175</v>
      </c>
      <c r="P285" s="90">
        <f t="shared" si="61"/>
        <v>0.96499748081258185</v>
      </c>
      <c r="Q285" s="225">
        <v>30.964845752941983</v>
      </c>
      <c r="R285" s="93">
        <f t="shared" si="68"/>
        <v>0.11015213046520834</v>
      </c>
      <c r="S285" s="93">
        <f t="shared" si="68"/>
        <v>0.10828192808908774</v>
      </c>
      <c r="T285" s="92">
        <v>5936</v>
      </c>
      <c r="U285" s="1">
        <v>210460.27799999999</v>
      </c>
      <c r="V285" s="1">
        <v>35514.727978400268</v>
      </c>
      <c r="W285" s="195"/>
      <c r="X285" s="89">
        <v>0</v>
      </c>
      <c r="Y285" s="89">
        <f t="shared" si="69"/>
        <v>0</v>
      </c>
    </row>
    <row r="286" spans="2:28" ht="27.95" customHeight="1">
      <c r="B286" s="199">
        <v>4651</v>
      </c>
      <c r="C286" t="s">
        <v>316</v>
      </c>
      <c r="D286" s="1">
        <v>276616.17099999997</v>
      </c>
      <c r="E286" s="86">
        <f t="shared" si="62"/>
        <v>37835.613595951298</v>
      </c>
      <c r="F286" s="87">
        <f t="shared" si="56"/>
        <v>0.89519292522481664</v>
      </c>
      <c r="G286" s="188">
        <f t="shared" si="63"/>
        <v>2749.057290098212</v>
      </c>
      <c r="H286" s="188">
        <f t="shared" si="57"/>
        <v>20098.357847908028</v>
      </c>
      <c r="I286" s="188">
        <f t="shared" si="58"/>
        <v>72.451986046441377</v>
      </c>
      <c r="J286" s="88">
        <f t="shared" si="59"/>
        <v>529.69646998553287</v>
      </c>
      <c r="K286" s="188">
        <f t="shared" si="64"/>
        <v>-305.68625830055095</v>
      </c>
      <c r="L286" s="88">
        <f t="shared" si="60"/>
        <v>-2234.8722344353278</v>
      </c>
      <c r="M286" s="89">
        <f t="shared" si="65"/>
        <v>17863.485613472702</v>
      </c>
      <c r="N286" s="89">
        <f t="shared" si="66"/>
        <v>294479.65661347267</v>
      </c>
      <c r="O286" s="89">
        <f t="shared" si="67"/>
        <v>40278.984627748963</v>
      </c>
      <c r="P286" s="90">
        <f t="shared" si="61"/>
        <v>0.95300323285515565</v>
      </c>
      <c r="Q286" s="225">
        <v>-2289.7890807213298</v>
      </c>
      <c r="R286" s="93">
        <f t="shared" si="68"/>
        <v>0.11044130311765542</v>
      </c>
      <c r="S286" s="93">
        <f t="shared" si="68"/>
        <v>0.10436584803289166</v>
      </c>
      <c r="T286" s="92">
        <v>7311</v>
      </c>
      <c r="U286" s="1">
        <v>249104.72099999999</v>
      </c>
      <c r="V286" s="1">
        <v>34260.035896025307</v>
      </c>
      <c r="W286" s="195"/>
      <c r="X286" s="89">
        <v>0</v>
      </c>
      <c r="Y286" s="89">
        <f t="shared" si="69"/>
        <v>0</v>
      </c>
      <c r="Z286" s="1"/>
      <c r="AA286" s="1"/>
    </row>
    <row r="287" spans="2:28">
      <c r="B287" s="199">
        <v>5001</v>
      </c>
      <c r="C287" t="s">
        <v>317</v>
      </c>
      <c r="D287" s="1">
        <v>9102905.0769999996</v>
      </c>
      <c r="E287" s="86">
        <f t="shared" si="62"/>
        <v>42042.25550300668</v>
      </c>
      <c r="F287" s="87">
        <f t="shared" si="56"/>
        <v>0.99472232930333737</v>
      </c>
      <c r="G287" s="188">
        <f t="shared" si="63"/>
        <v>140.93930772387523</v>
      </c>
      <c r="H287" s="188">
        <f t="shared" si="57"/>
        <v>30515.897029758016</v>
      </c>
      <c r="I287" s="188">
        <f t="shared" si="58"/>
        <v>0</v>
      </c>
      <c r="J287" s="88">
        <f t="shared" si="59"/>
        <v>0</v>
      </c>
      <c r="K287" s="188">
        <f t="shared" si="64"/>
        <v>-378.13824434699234</v>
      </c>
      <c r="L287" s="88">
        <f t="shared" si="60"/>
        <v>-81873.736389522091</v>
      </c>
      <c r="M287" s="89">
        <f t="shared" si="65"/>
        <v>-51357.839359764075</v>
      </c>
      <c r="N287" s="89">
        <f t="shared" si="66"/>
        <v>9051547.2376402356</v>
      </c>
      <c r="O287" s="89">
        <f t="shared" si="67"/>
        <v>41805.056566383566</v>
      </c>
      <c r="P287" s="90">
        <f t="shared" si="61"/>
        <v>0.98911018799638284</v>
      </c>
      <c r="Q287" s="225">
        <v>11570.9322481575</v>
      </c>
      <c r="R287" s="93">
        <f t="shared" si="68"/>
        <v>8.9463409309511785E-2</v>
      </c>
      <c r="S287" s="93">
        <f t="shared" si="68"/>
        <v>7.9636410915006825E-2</v>
      </c>
      <c r="T287" s="92">
        <v>216518</v>
      </c>
      <c r="U287" s="1">
        <v>8355402.301</v>
      </c>
      <c r="V287" s="1">
        <v>38941.124139538129</v>
      </c>
      <c r="W287" s="195"/>
      <c r="X287" s="89">
        <v>0</v>
      </c>
      <c r="Y287" s="89">
        <f t="shared" si="69"/>
        <v>0</v>
      </c>
      <c r="Z287" s="1"/>
      <c r="AA287" s="1"/>
      <c r="AB287" s="46"/>
    </row>
    <row r="288" spans="2:28">
      <c r="B288" s="199">
        <v>5006</v>
      </c>
      <c r="C288" t="s">
        <v>318</v>
      </c>
      <c r="D288" s="1">
        <v>796423.90399999998</v>
      </c>
      <c r="E288" s="86">
        <f t="shared" si="62"/>
        <v>33096.073138297877</v>
      </c>
      <c r="F288" s="87">
        <f t="shared" si="56"/>
        <v>0.7830551089383605</v>
      </c>
      <c r="G288" s="188">
        <f t="shared" si="63"/>
        <v>5687.5723738433326</v>
      </c>
      <c r="H288" s="188">
        <f t="shared" si="57"/>
        <v>136865.74160416593</v>
      </c>
      <c r="I288" s="188">
        <f t="shared" si="58"/>
        <v>1731.2911462251384</v>
      </c>
      <c r="J288" s="88">
        <f t="shared" si="59"/>
        <v>41661.790142761733</v>
      </c>
      <c r="K288" s="188">
        <f t="shared" si="64"/>
        <v>1353.1529018781462</v>
      </c>
      <c r="L288" s="88">
        <f t="shared" si="60"/>
        <v>32562.27143079571</v>
      </c>
      <c r="M288" s="89">
        <f t="shared" si="65"/>
        <v>169428.01303496165</v>
      </c>
      <c r="N288" s="89">
        <f t="shared" si="66"/>
        <v>965851.91703496163</v>
      </c>
      <c r="O288" s="89">
        <f t="shared" si="67"/>
        <v>40136.798414019351</v>
      </c>
      <c r="P288" s="90">
        <f t="shared" si="61"/>
        <v>0.9496390983665618</v>
      </c>
      <c r="Q288" s="225">
        <v>7240.6064821554755</v>
      </c>
      <c r="R288" s="93">
        <f t="shared" si="68"/>
        <v>0.13059808941982823</v>
      </c>
      <c r="S288" s="93">
        <f t="shared" si="68"/>
        <v>0.12909463451368502</v>
      </c>
      <c r="T288" s="92">
        <v>24064</v>
      </c>
      <c r="U288" s="1">
        <v>704427.07400000002</v>
      </c>
      <c r="V288" s="1">
        <v>29312.045356191746</v>
      </c>
      <c r="W288" s="195"/>
      <c r="X288" s="89">
        <v>0</v>
      </c>
      <c r="Y288" s="89">
        <f t="shared" si="69"/>
        <v>0</v>
      </c>
      <c r="Z288" s="1"/>
      <c r="AA288" s="1"/>
    </row>
    <row r="289" spans="2:25">
      <c r="B289" s="199">
        <v>5007</v>
      </c>
      <c r="C289" t="s">
        <v>319</v>
      </c>
      <c r="D289" s="1">
        <v>544122.45600000001</v>
      </c>
      <c r="E289" s="86">
        <f t="shared" si="62"/>
        <v>35906.193480269241</v>
      </c>
      <c r="F289" s="87">
        <f t="shared" si="56"/>
        <v>0.84954272761496874</v>
      </c>
      <c r="G289" s="188">
        <f t="shared" si="63"/>
        <v>3945.2977618210871</v>
      </c>
      <c r="H289" s="188">
        <f t="shared" si="57"/>
        <v>59787.042282636758</v>
      </c>
      <c r="I289" s="188">
        <f t="shared" si="58"/>
        <v>747.74902653516108</v>
      </c>
      <c r="J289" s="88">
        <f t="shared" si="59"/>
        <v>11331.388748113832</v>
      </c>
      <c r="K289" s="188">
        <f t="shared" si="64"/>
        <v>369.61078218816874</v>
      </c>
      <c r="L289" s="88">
        <f t="shared" si="60"/>
        <v>5601.0817932795089</v>
      </c>
      <c r="M289" s="89">
        <f t="shared" si="65"/>
        <v>65388.124075916268</v>
      </c>
      <c r="N289" s="89">
        <f t="shared" si="66"/>
        <v>609510.58007591625</v>
      </c>
      <c r="O289" s="89">
        <f t="shared" si="67"/>
        <v>40221.102024278494</v>
      </c>
      <c r="P289" s="90">
        <f t="shared" si="61"/>
        <v>0.9516337269268601</v>
      </c>
      <c r="Q289" s="225">
        <v>3875.6248584717614</v>
      </c>
      <c r="R289" s="90">
        <f t="shared" si="68"/>
        <v>0.14726561769365892</v>
      </c>
      <c r="S289" s="90">
        <f t="shared" si="68"/>
        <v>0.14189041254279139</v>
      </c>
      <c r="T289" s="92">
        <v>15154</v>
      </c>
      <c r="U289" s="1">
        <v>474277.663</v>
      </c>
      <c r="V289" s="1">
        <v>31444.517867798182</v>
      </c>
      <c r="W289" s="195"/>
      <c r="X289" s="89">
        <v>0</v>
      </c>
      <c r="Y289" s="89">
        <f t="shared" si="69"/>
        <v>0</v>
      </c>
    </row>
    <row r="290" spans="2:25">
      <c r="B290" s="199">
        <v>5014</v>
      </c>
      <c r="C290" t="s">
        <v>320</v>
      </c>
      <c r="D290" s="1">
        <v>536625.66299999994</v>
      </c>
      <c r="E290" s="86">
        <f t="shared" si="62"/>
        <v>94894.016445623332</v>
      </c>
      <c r="F290" s="87">
        <f t="shared" si="56"/>
        <v>2.2451982165654516</v>
      </c>
      <c r="G290" s="188">
        <f t="shared" si="63"/>
        <v>-32627.152476698448</v>
      </c>
      <c r="H290" s="188">
        <f t="shared" si="57"/>
        <v>-184506.54725572973</v>
      </c>
      <c r="I290" s="188">
        <f t="shared" si="58"/>
        <v>0</v>
      </c>
      <c r="J290" s="88">
        <f t="shared" si="59"/>
        <v>0</v>
      </c>
      <c r="K290" s="188">
        <f t="shared" si="64"/>
        <v>-378.13824434699234</v>
      </c>
      <c r="L290" s="88">
        <f t="shared" si="60"/>
        <v>-2138.3717717822419</v>
      </c>
      <c r="M290" s="89">
        <f t="shared" si="65"/>
        <v>-186644.91902751196</v>
      </c>
      <c r="N290" s="89">
        <f t="shared" si="66"/>
        <v>349980.74397248798</v>
      </c>
      <c r="O290" s="89">
        <f t="shared" si="67"/>
        <v>61888.725724577896</v>
      </c>
      <c r="P290" s="90">
        <f t="shared" si="61"/>
        <v>1.4642910251559871</v>
      </c>
      <c r="Q290" s="225">
        <v>-3610.2966226931894</v>
      </c>
      <c r="R290" s="90">
        <f t="shared" si="68"/>
        <v>0.44502535760889989</v>
      </c>
      <c r="S290" s="90">
        <f t="shared" si="68"/>
        <v>0.39340818303118136</v>
      </c>
      <c r="T290" s="92">
        <v>5655</v>
      </c>
      <c r="U290" s="1">
        <v>371360.72399999999</v>
      </c>
      <c r="V290" s="1">
        <v>68102.094993581515</v>
      </c>
      <c r="W290" s="195"/>
      <c r="X290" s="89">
        <v>0</v>
      </c>
      <c r="Y290" s="89">
        <f t="shared" si="69"/>
        <v>0</v>
      </c>
    </row>
    <row r="291" spans="2:25">
      <c r="B291" s="199">
        <v>5020</v>
      </c>
      <c r="C291" t="s">
        <v>321</v>
      </c>
      <c r="D291" s="1">
        <v>32200.651000000002</v>
      </c>
      <c r="E291" s="242">
        <f t="shared" si="62"/>
        <v>36139.900112233445</v>
      </c>
      <c r="F291" s="243">
        <f t="shared" si="56"/>
        <v>0.85507224078070376</v>
      </c>
      <c r="G291" s="188">
        <f t="shared" si="63"/>
        <v>3800.3996500032808</v>
      </c>
      <c r="H291" s="188">
        <f t="shared" si="57"/>
        <v>3386.1560881529231</v>
      </c>
      <c r="I291" s="188">
        <f t="shared" si="58"/>
        <v>665.95170534768977</v>
      </c>
      <c r="J291" s="244">
        <f t="shared" si="59"/>
        <v>593.3629694647916</v>
      </c>
      <c r="K291" s="188">
        <f t="shared" si="64"/>
        <v>287.81346100069743</v>
      </c>
      <c r="L291" s="244">
        <f t="shared" si="60"/>
        <v>256.44179375162139</v>
      </c>
      <c r="M291" s="89">
        <f t="shared" si="65"/>
        <v>3642.5978819045445</v>
      </c>
      <c r="N291" s="89">
        <f t="shared" si="66"/>
        <v>35843.248881904547</v>
      </c>
      <c r="O291" s="89">
        <f t="shared" si="67"/>
        <v>40228.113223237429</v>
      </c>
      <c r="P291" s="93">
        <f t="shared" si="61"/>
        <v>0.9517996123218323</v>
      </c>
      <c r="Q291" s="225">
        <v>-196.87612563161747</v>
      </c>
      <c r="R291" s="93">
        <f t="shared" si="68"/>
        <v>0.15442101686374254</v>
      </c>
      <c r="S291" s="93">
        <f t="shared" si="68"/>
        <v>0.16349054224875495</v>
      </c>
      <c r="T291" s="245">
        <v>891</v>
      </c>
      <c r="U291" s="1">
        <v>27893.333999999999</v>
      </c>
      <c r="V291" s="1">
        <v>31061.619153674834</v>
      </c>
      <c r="W291" s="195"/>
      <c r="X291" s="89">
        <v>0</v>
      </c>
      <c r="Y291" s="89">
        <f t="shared" si="69"/>
        <v>0</v>
      </c>
    </row>
    <row r="292" spans="2:25">
      <c r="B292" s="199">
        <v>5021</v>
      </c>
      <c r="C292" t="s">
        <v>322</v>
      </c>
      <c r="D292" s="1">
        <v>260456.30300000001</v>
      </c>
      <c r="E292" s="86">
        <f t="shared" si="62"/>
        <v>35158.788201943848</v>
      </c>
      <c r="F292" s="87">
        <f t="shared" si="56"/>
        <v>0.83185907314651919</v>
      </c>
      <c r="G292" s="188">
        <f t="shared" si="63"/>
        <v>4408.6890343828309</v>
      </c>
      <c r="H292" s="188">
        <f t="shared" si="57"/>
        <v>32659.568366708012</v>
      </c>
      <c r="I292" s="188">
        <f t="shared" si="58"/>
        <v>1009.3408739490488</v>
      </c>
      <c r="J292" s="88">
        <f t="shared" si="59"/>
        <v>7477.1971942145537</v>
      </c>
      <c r="K292" s="188">
        <f t="shared" si="64"/>
        <v>631.2026296020565</v>
      </c>
      <c r="L292" s="88">
        <f t="shared" si="60"/>
        <v>4675.9490800920339</v>
      </c>
      <c r="M292" s="89">
        <f t="shared" si="65"/>
        <v>37335.517446800048</v>
      </c>
      <c r="N292" s="89">
        <f t="shared" si="66"/>
        <v>297791.82044680009</v>
      </c>
      <c r="O292" s="89">
        <f t="shared" si="67"/>
        <v>40198.679865928738</v>
      </c>
      <c r="P292" s="90">
        <f t="shared" si="61"/>
        <v>0.95110321729280667</v>
      </c>
      <c r="Q292" s="225">
        <v>723.93834332320694</v>
      </c>
      <c r="R292" s="90">
        <f t="shared" si="68"/>
        <v>0.12739276235084623</v>
      </c>
      <c r="S292" s="90">
        <f t="shared" si="68"/>
        <v>0.12450123123790542</v>
      </c>
      <c r="T292" s="92">
        <v>7408</v>
      </c>
      <c r="U292" s="1">
        <v>231025.34599999999</v>
      </c>
      <c r="V292" s="1">
        <v>31266.118013262956</v>
      </c>
      <c r="W292" s="195"/>
      <c r="X292" s="89">
        <v>0</v>
      </c>
      <c r="Y292" s="89">
        <f t="shared" si="69"/>
        <v>0</v>
      </c>
    </row>
    <row r="293" spans="2:25">
      <c r="B293" s="199">
        <v>5022</v>
      </c>
      <c r="C293" t="s">
        <v>323</v>
      </c>
      <c r="D293" s="1">
        <v>84701.198999999993</v>
      </c>
      <c r="E293" s="86">
        <f t="shared" si="62"/>
        <v>33705.212495025859</v>
      </c>
      <c r="F293" s="87">
        <f t="shared" si="56"/>
        <v>0.79746738326915756</v>
      </c>
      <c r="G293" s="188">
        <f t="shared" si="63"/>
        <v>5309.9059726719843</v>
      </c>
      <c r="H293" s="188">
        <f t="shared" si="57"/>
        <v>13343.793709324696</v>
      </c>
      <c r="I293" s="188">
        <f t="shared" si="58"/>
        <v>1518.0923713703451</v>
      </c>
      <c r="J293" s="88">
        <f t="shared" si="59"/>
        <v>3814.9661292536771</v>
      </c>
      <c r="K293" s="188">
        <f t="shared" si="64"/>
        <v>1139.9541270233526</v>
      </c>
      <c r="L293" s="88">
        <f t="shared" si="60"/>
        <v>2864.7047212096854</v>
      </c>
      <c r="M293" s="89">
        <f t="shared" si="65"/>
        <v>16208.498430534382</v>
      </c>
      <c r="N293" s="89">
        <f t="shared" si="66"/>
        <v>100909.69743053438</v>
      </c>
      <c r="O293" s="89">
        <f t="shared" si="67"/>
        <v>40155.072594721198</v>
      </c>
      <c r="P293" s="90">
        <f t="shared" si="61"/>
        <v>0.95007146659648578</v>
      </c>
      <c r="Q293" s="225">
        <v>-12.879228824069287</v>
      </c>
      <c r="R293" s="90">
        <f t="shared" si="68"/>
        <v>0.16344069184044696</v>
      </c>
      <c r="S293" s="90">
        <f t="shared" si="68"/>
        <v>0.15001459551598484</v>
      </c>
      <c r="T293" s="92">
        <v>2513</v>
      </c>
      <c r="U293" s="1">
        <v>72802.335000000006</v>
      </c>
      <c r="V293" s="1">
        <v>29308.508454106282</v>
      </c>
      <c r="W293" s="195"/>
      <c r="X293" s="89">
        <v>0</v>
      </c>
      <c r="Y293" s="89">
        <f t="shared" si="69"/>
        <v>0</v>
      </c>
    </row>
    <row r="294" spans="2:25">
      <c r="B294" s="199">
        <v>5025</v>
      </c>
      <c r="C294" t="s">
        <v>324</v>
      </c>
      <c r="D294" s="1">
        <v>201140.23</v>
      </c>
      <c r="E294" s="86">
        <f t="shared" si="62"/>
        <v>35405.778912163354</v>
      </c>
      <c r="F294" s="87">
        <f t="shared" si="56"/>
        <v>0.83770288841395324</v>
      </c>
      <c r="G294" s="188">
        <f t="shared" si="63"/>
        <v>4255.5547940467368</v>
      </c>
      <c r="H294" s="188">
        <f t="shared" si="57"/>
        <v>24175.806784979512</v>
      </c>
      <c r="I294" s="188">
        <f t="shared" si="58"/>
        <v>922.89412537222154</v>
      </c>
      <c r="J294" s="88">
        <f t="shared" si="59"/>
        <v>5242.961526239591</v>
      </c>
      <c r="K294" s="188">
        <f t="shared" si="64"/>
        <v>544.7558810252292</v>
      </c>
      <c r="L294" s="88">
        <f t="shared" si="60"/>
        <v>3094.7581601043271</v>
      </c>
      <c r="M294" s="89">
        <f t="shared" si="65"/>
        <v>27270.564945083839</v>
      </c>
      <c r="N294" s="89">
        <f t="shared" si="66"/>
        <v>228410.79494508385</v>
      </c>
      <c r="O294" s="89">
        <f t="shared" si="67"/>
        <v>40206.089587235321</v>
      </c>
      <c r="P294" s="90">
        <f t="shared" si="61"/>
        <v>0.95127853175082966</v>
      </c>
      <c r="Q294" s="225">
        <v>-51.207646625414782</v>
      </c>
      <c r="R294" s="90">
        <f t="shared" si="68"/>
        <v>7.1370385288670846E-2</v>
      </c>
      <c r="S294" s="90">
        <f t="shared" si="68"/>
        <v>7.2124738666800595E-2</v>
      </c>
      <c r="T294" s="92">
        <v>5681</v>
      </c>
      <c r="U294" s="1">
        <v>187741.07699999999</v>
      </c>
      <c r="V294" s="1">
        <v>33023.936147757253</v>
      </c>
      <c r="W294" s="195"/>
      <c r="X294" s="89">
        <v>0</v>
      </c>
      <c r="Y294" s="89">
        <f t="shared" si="69"/>
        <v>0</v>
      </c>
    </row>
    <row r="295" spans="2:25">
      <c r="B295" s="199">
        <v>5026</v>
      </c>
      <c r="C295" t="s">
        <v>325</v>
      </c>
      <c r="D295" s="1">
        <v>63968.957000000002</v>
      </c>
      <c r="E295" s="86">
        <f t="shared" si="62"/>
        <v>31234.84228515625</v>
      </c>
      <c r="F295" s="87">
        <f t="shared" si="56"/>
        <v>0.73901827343899307</v>
      </c>
      <c r="G295" s="188">
        <f t="shared" si="63"/>
        <v>6841.5355027911419</v>
      </c>
      <c r="H295" s="188">
        <f t="shared" si="57"/>
        <v>14011.464709716258</v>
      </c>
      <c r="I295" s="188">
        <f t="shared" si="58"/>
        <v>2382.7219448247079</v>
      </c>
      <c r="J295" s="88">
        <f t="shared" si="59"/>
        <v>4879.8145430010018</v>
      </c>
      <c r="K295" s="188">
        <f t="shared" si="64"/>
        <v>2004.5837004777154</v>
      </c>
      <c r="L295" s="88">
        <f t="shared" si="60"/>
        <v>4105.3874185783616</v>
      </c>
      <c r="M295" s="89">
        <f t="shared" si="65"/>
        <v>18116.85212829462</v>
      </c>
      <c r="N295" s="89">
        <f t="shared" si="66"/>
        <v>82085.809128294626</v>
      </c>
      <c r="O295" s="89">
        <f t="shared" si="67"/>
        <v>40080.961488425113</v>
      </c>
      <c r="P295" s="90">
        <f t="shared" si="61"/>
        <v>0.94831799330158095</v>
      </c>
      <c r="Q295" s="225">
        <v>623.07747869410014</v>
      </c>
      <c r="R295" s="90">
        <f t="shared" si="68"/>
        <v>0.16684954660762566</v>
      </c>
      <c r="S295" s="90">
        <f t="shared" si="68"/>
        <v>0.15944278679029203</v>
      </c>
      <c r="T295" s="92">
        <v>2048</v>
      </c>
      <c r="U295" s="1">
        <v>54821.940999999999</v>
      </c>
      <c r="V295" s="1">
        <v>26939.528746928747</v>
      </c>
      <c r="W295" s="195"/>
      <c r="X295" s="89">
        <v>0</v>
      </c>
      <c r="Y295" s="89">
        <f t="shared" si="69"/>
        <v>0</v>
      </c>
    </row>
    <row r="296" spans="2:25">
      <c r="B296" s="199">
        <v>5027</v>
      </c>
      <c r="C296" t="s">
        <v>326</v>
      </c>
      <c r="D296" s="1">
        <v>197357.24600000001</v>
      </c>
      <c r="E296" s="86">
        <f t="shared" si="62"/>
        <v>32137.63979807849</v>
      </c>
      <c r="F296" s="87">
        <f t="shared" si="56"/>
        <v>0.76037851765517328</v>
      </c>
      <c r="G296" s="188">
        <f t="shared" si="63"/>
        <v>6281.8010447793531</v>
      </c>
      <c r="H296" s="188">
        <f t="shared" si="57"/>
        <v>38576.540215990004</v>
      </c>
      <c r="I296" s="188">
        <f t="shared" si="58"/>
        <v>2066.7428153019241</v>
      </c>
      <c r="J296" s="88">
        <f t="shared" si="59"/>
        <v>12691.867628769116</v>
      </c>
      <c r="K296" s="188">
        <f t="shared" si="64"/>
        <v>1688.6045709549317</v>
      </c>
      <c r="L296" s="88">
        <f t="shared" si="60"/>
        <v>10369.720670234236</v>
      </c>
      <c r="M296" s="89">
        <f t="shared" si="65"/>
        <v>48946.260886224241</v>
      </c>
      <c r="N296" s="89">
        <f t="shared" si="66"/>
        <v>246303.50688622426</v>
      </c>
      <c r="O296" s="89">
        <f t="shared" si="67"/>
        <v>40108.045413812775</v>
      </c>
      <c r="P296" s="90">
        <f t="shared" si="61"/>
        <v>0.94895880062806626</v>
      </c>
      <c r="Q296" s="225">
        <v>1393.1544114211356</v>
      </c>
      <c r="R296" s="90">
        <f t="shared" si="68"/>
        <v>0.16275018647654249</v>
      </c>
      <c r="S296" s="90">
        <f t="shared" si="68"/>
        <v>0.162560844319487</v>
      </c>
      <c r="T296" s="92">
        <v>6141</v>
      </c>
      <c r="U296" s="1">
        <v>169733.14499999999</v>
      </c>
      <c r="V296" s="1">
        <v>27643.834690553747</v>
      </c>
      <c r="W296" s="195"/>
      <c r="X296" s="89">
        <v>0</v>
      </c>
      <c r="Y296" s="89">
        <f t="shared" si="69"/>
        <v>0</v>
      </c>
    </row>
    <row r="297" spans="2:25">
      <c r="B297" s="199">
        <v>5028</v>
      </c>
      <c r="C297" t="s">
        <v>327</v>
      </c>
      <c r="D297" s="1">
        <v>613766.84299999999</v>
      </c>
      <c r="E297" s="86">
        <f t="shared" si="62"/>
        <v>34458.053166404665</v>
      </c>
      <c r="F297" s="87">
        <f t="shared" si="56"/>
        <v>0.81527963946874837</v>
      </c>
      <c r="G297" s="188">
        <f t="shared" si="63"/>
        <v>4843.144756417124</v>
      </c>
      <c r="H297" s="188">
        <f t="shared" si="57"/>
        <v>86266.094401301816</v>
      </c>
      <c r="I297" s="188">
        <f t="shared" si="58"/>
        <v>1254.5981363877627</v>
      </c>
      <c r="J297" s="88">
        <f t="shared" si="59"/>
        <v>22346.90200533883</v>
      </c>
      <c r="K297" s="188">
        <f t="shared" si="64"/>
        <v>876.45989204077034</v>
      </c>
      <c r="L297" s="88">
        <f t="shared" si="60"/>
        <v>15611.503597030201</v>
      </c>
      <c r="M297" s="89">
        <f t="shared" si="65"/>
        <v>101877.59799833201</v>
      </c>
      <c r="N297" s="89">
        <f t="shared" si="66"/>
        <v>715644.44099833199</v>
      </c>
      <c r="O297" s="89">
        <f t="shared" si="67"/>
        <v>40177.657814862563</v>
      </c>
      <c r="P297" s="90">
        <f t="shared" si="61"/>
        <v>0.95060583428247358</v>
      </c>
      <c r="Q297" s="225">
        <v>4022.1368882712559</v>
      </c>
      <c r="R297" s="90">
        <f t="shared" si="68"/>
        <v>0.12715848070610966</v>
      </c>
      <c r="S297" s="90">
        <f t="shared" si="68"/>
        <v>0.11121170678190455</v>
      </c>
      <c r="T297" s="92">
        <v>17812</v>
      </c>
      <c r="U297" s="1">
        <v>544525.77300000004</v>
      </c>
      <c r="V297" s="1">
        <v>31009.440375854214</v>
      </c>
      <c r="W297" s="195"/>
      <c r="X297" s="89">
        <v>0</v>
      </c>
      <c r="Y297" s="89">
        <f t="shared" si="69"/>
        <v>0</v>
      </c>
    </row>
    <row r="298" spans="2:25">
      <c r="B298" s="199">
        <v>5029</v>
      </c>
      <c r="C298" t="s">
        <v>328</v>
      </c>
      <c r="D298" s="1">
        <v>284778.59600000002</v>
      </c>
      <c r="E298" s="86">
        <f t="shared" si="62"/>
        <v>33420.795211829602</v>
      </c>
      <c r="F298" s="87">
        <f t="shared" si="56"/>
        <v>0.79073805300249578</v>
      </c>
      <c r="G298" s="188">
        <f t="shared" si="63"/>
        <v>5486.2446882536633</v>
      </c>
      <c r="H298" s="188">
        <f t="shared" si="57"/>
        <v>46748.290988609464</v>
      </c>
      <c r="I298" s="188">
        <f t="shared" si="58"/>
        <v>1617.6384204890348</v>
      </c>
      <c r="J298" s="88">
        <f t="shared" si="59"/>
        <v>13783.896980987067</v>
      </c>
      <c r="K298" s="188">
        <f t="shared" si="64"/>
        <v>1239.5001761420426</v>
      </c>
      <c r="L298" s="88">
        <f t="shared" si="60"/>
        <v>10561.781000906345</v>
      </c>
      <c r="M298" s="89">
        <f t="shared" si="65"/>
        <v>57310.071989515811</v>
      </c>
      <c r="N298" s="89">
        <f t="shared" si="66"/>
        <v>342088.66798951582</v>
      </c>
      <c r="O298" s="89">
        <f t="shared" si="67"/>
        <v>40146.540076225305</v>
      </c>
      <c r="P298" s="90">
        <f t="shared" si="61"/>
        <v>0.94986958668848587</v>
      </c>
      <c r="Q298" s="225">
        <v>3914.7847526183468</v>
      </c>
      <c r="R298" s="90">
        <f t="shared" si="68"/>
        <v>0.11112771685195463</v>
      </c>
      <c r="S298" s="90">
        <f t="shared" si="68"/>
        <v>0.10630296324046275</v>
      </c>
      <c r="T298" s="92">
        <v>8521</v>
      </c>
      <c r="U298" s="1">
        <v>256296.90599999999</v>
      </c>
      <c r="V298" s="1">
        <v>30209.442008486563</v>
      </c>
      <c r="W298" s="195"/>
      <c r="X298" s="89">
        <v>0</v>
      </c>
      <c r="Y298" s="89">
        <f t="shared" si="69"/>
        <v>0</v>
      </c>
    </row>
    <row r="299" spans="2:25">
      <c r="B299" s="199">
        <v>5031</v>
      </c>
      <c r="C299" t="s">
        <v>329</v>
      </c>
      <c r="D299" s="1">
        <v>582634.38199999998</v>
      </c>
      <c r="E299" s="86">
        <f t="shared" si="62"/>
        <v>38782.825134793311</v>
      </c>
      <c r="F299" s="87">
        <f t="shared" si="56"/>
        <v>0.91760400800301212</v>
      </c>
      <c r="G299" s="188">
        <f t="shared" si="63"/>
        <v>2161.7861360161637</v>
      </c>
      <c r="H299" s="188">
        <f t="shared" si="57"/>
        <v>32476.513121370826</v>
      </c>
      <c r="I299" s="188">
        <f t="shared" si="58"/>
        <v>0</v>
      </c>
      <c r="J299" s="88">
        <f t="shared" si="59"/>
        <v>0</v>
      </c>
      <c r="K299" s="188">
        <f t="shared" si="64"/>
        <v>-378.13824434699234</v>
      </c>
      <c r="L299" s="88">
        <f t="shared" si="60"/>
        <v>-5680.7708448248659</v>
      </c>
      <c r="M299" s="89">
        <f t="shared" si="65"/>
        <v>26795.74227654596</v>
      </c>
      <c r="N299" s="89">
        <f t="shared" si="66"/>
        <v>609430.12427654595</v>
      </c>
      <c r="O299" s="89">
        <f t="shared" si="67"/>
        <v>40566.473026462489</v>
      </c>
      <c r="P299" s="90">
        <f t="shared" si="61"/>
        <v>0.95980522590225925</v>
      </c>
      <c r="Q299" s="225">
        <v>2640.8906473563111</v>
      </c>
      <c r="R299" s="90">
        <f t="shared" si="68"/>
        <v>0.11980079577312869</v>
      </c>
      <c r="S299" s="90">
        <f t="shared" si="68"/>
        <v>0.10191141342702249</v>
      </c>
      <c r="T299" s="92">
        <v>15023</v>
      </c>
      <c r="U299" s="1">
        <v>520301.81099999999</v>
      </c>
      <c r="V299" s="1">
        <v>35195.955557058784</v>
      </c>
      <c r="W299" s="195"/>
      <c r="X299" s="89">
        <v>0</v>
      </c>
      <c r="Y299" s="89">
        <f t="shared" si="69"/>
        <v>0</v>
      </c>
    </row>
    <row r="300" spans="2:25">
      <c r="B300" s="199">
        <v>5032</v>
      </c>
      <c r="C300" t="s">
        <v>330</v>
      </c>
      <c r="D300" s="1">
        <v>144496.228</v>
      </c>
      <c r="E300" s="86">
        <f t="shared" si="62"/>
        <v>34135.655090952045</v>
      </c>
      <c r="F300" s="87">
        <f t="shared" si="56"/>
        <v>0.80765168134090226</v>
      </c>
      <c r="G300" s="188">
        <f t="shared" si="63"/>
        <v>5043.0315631977492</v>
      </c>
      <c r="H300" s="188">
        <f t="shared" si="57"/>
        <v>21347.152607016073</v>
      </c>
      <c r="I300" s="188">
        <f t="shared" si="58"/>
        <v>1367.4374627961797</v>
      </c>
      <c r="J300" s="88">
        <f t="shared" si="59"/>
        <v>5788.3627800162285</v>
      </c>
      <c r="K300" s="188">
        <f t="shared" si="64"/>
        <v>989.29921844918738</v>
      </c>
      <c r="L300" s="88">
        <f t="shared" si="60"/>
        <v>4187.7035916954101</v>
      </c>
      <c r="M300" s="89">
        <f t="shared" si="65"/>
        <v>25534.856198711481</v>
      </c>
      <c r="N300" s="89">
        <f t="shared" si="66"/>
        <v>170031.0841987115</v>
      </c>
      <c r="O300" s="89">
        <f t="shared" si="67"/>
        <v>40167.985872598983</v>
      </c>
      <c r="P300" s="90">
        <f t="shared" si="61"/>
        <v>0.95037699553863819</v>
      </c>
      <c r="Q300" s="225">
        <v>1586.9055969150868</v>
      </c>
      <c r="R300" s="90">
        <f t="shared" si="68"/>
        <v>0.15036101340836891</v>
      </c>
      <c r="S300" s="90">
        <f t="shared" si="68"/>
        <v>0.14574108965974095</v>
      </c>
      <c r="T300" s="92">
        <v>4233</v>
      </c>
      <c r="U300" s="1">
        <v>125609.462</v>
      </c>
      <c r="V300" s="1">
        <v>29793.515654648956</v>
      </c>
      <c r="W300" s="195"/>
      <c r="X300" s="89">
        <v>0</v>
      </c>
      <c r="Y300" s="89">
        <f t="shared" si="69"/>
        <v>0</v>
      </c>
    </row>
    <row r="301" spans="2:25">
      <c r="B301" s="199">
        <v>5033</v>
      </c>
      <c r="C301" t="s">
        <v>331</v>
      </c>
      <c r="D301" s="1">
        <v>41903.188000000002</v>
      </c>
      <c r="E301" s="86">
        <f t="shared" si="62"/>
        <v>53311.944020356234</v>
      </c>
      <c r="F301" s="87">
        <f t="shared" si="56"/>
        <v>1.2613638469473971</v>
      </c>
      <c r="G301" s="188">
        <f t="shared" si="63"/>
        <v>-6846.2675730328483</v>
      </c>
      <c r="H301" s="188">
        <f t="shared" si="57"/>
        <v>-5381.1663124038187</v>
      </c>
      <c r="I301" s="188">
        <f t="shared" si="58"/>
        <v>0</v>
      </c>
      <c r="J301" s="88">
        <f t="shared" si="59"/>
        <v>0</v>
      </c>
      <c r="K301" s="188">
        <f t="shared" si="64"/>
        <v>-378.13824434699234</v>
      </c>
      <c r="L301" s="88">
        <f t="shared" si="60"/>
        <v>-297.21666005673598</v>
      </c>
      <c r="M301" s="89">
        <f t="shared" si="65"/>
        <v>-5678.3829724605548</v>
      </c>
      <c r="N301" s="89">
        <f t="shared" si="66"/>
        <v>36224.805027539449</v>
      </c>
      <c r="O301" s="89">
        <f t="shared" si="67"/>
        <v>46087.5382029764</v>
      </c>
      <c r="P301" s="90">
        <f t="shared" si="61"/>
        <v>1.0904339647011259</v>
      </c>
      <c r="Q301" s="225">
        <v>142.44086654343391</v>
      </c>
      <c r="R301" s="90">
        <f t="shared" si="68"/>
        <v>8.4081286043769021E-2</v>
      </c>
      <c r="S301" s="90">
        <f t="shared" si="68"/>
        <v>6.6151188437447134E-2</v>
      </c>
      <c r="T301" s="92">
        <v>786</v>
      </c>
      <c r="U301" s="1">
        <v>38653.178999999996</v>
      </c>
      <c r="V301" s="1">
        <v>50004.112548512283</v>
      </c>
      <c r="W301" s="195"/>
      <c r="X301" s="89">
        <v>0</v>
      </c>
      <c r="Y301" s="89">
        <f t="shared" si="69"/>
        <v>0</v>
      </c>
    </row>
    <row r="302" spans="2:25">
      <c r="B302" s="199">
        <v>5034</v>
      </c>
      <c r="C302" t="s">
        <v>332</v>
      </c>
      <c r="D302" s="1">
        <v>78236.464999999997</v>
      </c>
      <c r="E302" s="86">
        <f t="shared" si="62"/>
        <v>31649.055420711975</v>
      </c>
      <c r="F302" s="87">
        <f t="shared" si="56"/>
        <v>0.74881858148855918</v>
      </c>
      <c r="G302" s="188">
        <f t="shared" si="63"/>
        <v>6584.7233587465926</v>
      </c>
      <c r="H302" s="188">
        <f t="shared" si="57"/>
        <v>16277.436142821576</v>
      </c>
      <c r="I302" s="188">
        <f t="shared" si="58"/>
        <v>2237.7473473802042</v>
      </c>
      <c r="J302" s="88">
        <f t="shared" si="59"/>
        <v>5531.7114427238648</v>
      </c>
      <c r="K302" s="188">
        <f t="shared" si="64"/>
        <v>1859.6091030332118</v>
      </c>
      <c r="L302" s="88">
        <f t="shared" si="60"/>
        <v>4596.9537026980997</v>
      </c>
      <c r="M302" s="89">
        <f t="shared" si="65"/>
        <v>20874.389845519676</v>
      </c>
      <c r="N302" s="89">
        <f t="shared" si="66"/>
        <v>99110.854845519672</v>
      </c>
      <c r="O302" s="89">
        <f t="shared" si="67"/>
        <v>40093.387882491777</v>
      </c>
      <c r="P302" s="90">
        <f t="shared" si="61"/>
        <v>0.94861200254306777</v>
      </c>
      <c r="Q302" s="225">
        <v>1930.2213508065543</v>
      </c>
      <c r="R302" s="90">
        <f t="shared" si="68"/>
        <v>0.11529892181331451</v>
      </c>
      <c r="S302" s="90">
        <f t="shared" si="68"/>
        <v>0.10717781315933418</v>
      </c>
      <c r="T302" s="92">
        <v>2472</v>
      </c>
      <c r="U302" s="1">
        <v>70148.426999999996</v>
      </c>
      <c r="V302" s="1">
        <v>28585.341075794619</v>
      </c>
      <c r="W302" s="195"/>
      <c r="X302" s="89">
        <v>0</v>
      </c>
      <c r="Y302" s="89">
        <f t="shared" si="69"/>
        <v>0</v>
      </c>
    </row>
    <row r="303" spans="2:25">
      <c r="B303" s="199">
        <v>5035</v>
      </c>
      <c r="C303" t="s">
        <v>333</v>
      </c>
      <c r="D303" s="1">
        <v>855019.70400000003</v>
      </c>
      <c r="E303" s="86">
        <f t="shared" si="62"/>
        <v>34300.946925021068</v>
      </c>
      <c r="F303" s="87">
        <f t="shared" si="56"/>
        <v>0.81156249621590826</v>
      </c>
      <c r="G303" s="188">
        <f t="shared" si="63"/>
        <v>4940.5506260749544</v>
      </c>
      <c r="H303" s="188">
        <f t="shared" si="57"/>
        <v>123153.10545617039</v>
      </c>
      <c r="I303" s="188">
        <f t="shared" si="58"/>
        <v>1309.5853208720218</v>
      </c>
      <c r="J303" s="88">
        <f t="shared" si="59"/>
        <v>32644.033293376888</v>
      </c>
      <c r="K303" s="188">
        <f t="shared" si="64"/>
        <v>931.4470765250295</v>
      </c>
      <c r="L303" s="88">
        <f t="shared" si="60"/>
        <v>23218.18127653941</v>
      </c>
      <c r="M303" s="89">
        <f t="shared" si="65"/>
        <v>146371.28673270979</v>
      </c>
      <c r="N303" s="89">
        <f t="shared" si="66"/>
        <v>1001390.9907327099</v>
      </c>
      <c r="O303" s="89">
        <f t="shared" si="67"/>
        <v>40172.944627621051</v>
      </c>
      <c r="P303" s="90">
        <f t="shared" si="61"/>
        <v>0.95049431998488831</v>
      </c>
      <c r="Q303" s="225">
        <v>8764.6864296862332</v>
      </c>
      <c r="R303" s="90">
        <f t="shared" si="68"/>
        <v>8.6941292586146024E-2</v>
      </c>
      <c r="S303" s="90">
        <f t="shared" si="68"/>
        <v>7.7784247155765901E-2</v>
      </c>
      <c r="T303" s="92">
        <v>24927</v>
      </c>
      <c r="U303" s="1">
        <v>786629.14899999998</v>
      </c>
      <c r="V303" s="1">
        <v>31825.429825626084</v>
      </c>
      <c r="W303" s="195"/>
      <c r="X303" s="89">
        <v>0</v>
      </c>
      <c r="Y303" s="89">
        <f t="shared" si="69"/>
        <v>0</v>
      </c>
    </row>
    <row r="304" spans="2:25">
      <c r="B304" s="199">
        <v>5036</v>
      </c>
      <c r="C304" t="s">
        <v>334</v>
      </c>
      <c r="D304" s="1">
        <v>87013.467000000004</v>
      </c>
      <c r="E304" s="86">
        <f t="shared" si="62"/>
        <v>32699.53664036077</v>
      </c>
      <c r="F304" s="87">
        <f t="shared" si="56"/>
        <v>0.77367303121292585</v>
      </c>
      <c r="G304" s="188">
        <f t="shared" si="63"/>
        <v>5933.4250025643396</v>
      </c>
      <c r="H304" s="188">
        <f t="shared" si="57"/>
        <v>15788.843931823709</v>
      </c>
      <c r="I304" s="188">
        <f t="shared" si="58"/>
        <v>1870.078920503126</v>
      </c>
      <c r="J304" s="88">
        <f t="shared" si="59"/>
        <v>4976.2800074588185</v>
      </c>
      <c r="K304" s="188">
        <f t="shared" si="64"/>
        <v>1491.9406761561336</v>
      </c>
      <c r="L304" s="88">
        <f t="shared" si="60"/>
        <v>3970.0541392514715</v>
      </c>
      <c r="M304" s="89">
        <f t="shared" si="65"/>
        <v>19758.898071075178</v>
      </c>
      <c r="N304" s="89">
        <f t="shared" si="66"/>
        <v>106772.36507107518</v>
      </c>
      <c r="O304" s="89">
        <f t="shared" si="67"/>
        <v>40124.902319081244</v>
      </c>
      <c r="P304" s="90">
        <f t="shared" si="61"/>
        <v>0.94935763603479884</v>
      </c>
      <c r="Q304" s="225">
        <v>162.85855446044297</v>
      </c>
      <c r="R304" s="90">
        <f t="shared" si="68"/>
        <v>0.14663063605933643</v>
      </c>
      <c r="S304" s="90">
        <f t="shared" si="68"/>
        <v>0.13973620156968999</v>
      </c>
      <c r="T304" s="92">
        <v>2661</v>
      </c>
      <c r="U304" s="1">
        <v>75886.221999999994</v>
      </c>
      <c r="V304" s="1">
        <v>28690.443100189033</v>
      </c>
      <c r="W304" s="195"/>
      <c r="X304" s="89">
        <v>0</v>
      </c>
      <c r="Y304" s="89">
        <f t="shared" si="69"/>
        <v>0</v>
      </c>
    </row>
    <row r="305" spans="2:27">
      <c r="B305" s="199">
        <v>5037</v>
      </c>
      <c r="C305" t="s">
        <v>335</v>
      </c>
      <c r="D305" s="1">
        <v>734761.93900000001</v>
      </c>
      <c r="E305" s="86">
        <f t="shared" si="62"/>
        <v>35440.957891182712</v>
      </c>
      <c r="F305" s="87">
        <f t="shared" si="56"/>
        <v>0.83853522520307111</v>
      </c>
      <c r="G305" s="188">
        <f t="shared" si="63"/>
        <v>4233.7438270547354</v>
      </c>
      <c r="H305" s="188">
        <f t="shared" si="57"/>
        <v>87773.977022498773</v>
      </c>
      <c r="I305" s="188">
        <f t="shared" si="58"/>
        <v>910.58148271544621</v>
      </c>
      <c r="J305" s="88">
        <f t="shared" si="59"/>
        <v>18878.175299656628</v>
      </c>
      <c r="K305" s="188">
        <f t="shared" si="64"/>
        <v>532.44323836845388</v>
      </c>
      <c r="L305" s="88">
        <f t="shared" si="60"/>
        <v>11038.613217854787</v>
      </c>
      <c r="M305" s="89">
        <f t="shared" si="65"/>
        <v>98812.590240353558</v>
      </c>
      <c r="N305" s="89">
        <f t="shared" si="66"/>
        <v>833574.52924035362</v>
      </c>
      <c r="O305" s="89">
        <f t="shared" si="67"/>
        <v>40207.144956605902</v>
      </c>
      <c r="P305" s="90">
        <f t="shared" si="61"/>
        <v>0.95130350185450319</v>
      </c>
      <c r="Q305" s="225">
        <v>1949.4521584795002</v>
      </c>
      <c r="R305" s="90">
        <f t="shared" si="68"/>
        <v>0.15904996939653018</v>
      </c>
      <c r="S305" s="90">
        <f t="shared" si="68"/>
        <v>0.15021676974552439</v>
      </c>
      <c r="T305" s="92">
        <v>20732</v>
      </c>
      <c r="U305" s="1">
        <v>633934.652</v>
      </c>
      <c r="V305" s="1">
        <v>30812.416253523865</v>
      </c>
      <c r="W305" s="195"/>
      <c r="X305" s="89">
        <v>0</v>
      </c>
      <c r="Y305" s="89">
        <f t="shared" si="69"/>
        <v>0</v>
      </c>
    </row>
    <row r="306" spans="2:27">
      <c r="B306" s="199">
        <v>5038</v>
      </c>
      <c r="C306" t="s">
        <v>336</v>
      </c>
      <c r="D306" s="1">
        <v>529839.65700000001</v>
      </c>
      <c r="E306" s="86">
        <f t="shared" si="62"/>
        <v>34378.38418115754</v>
      </c>
      <c r="F306" s="87">
        <f t="shared" si="56"/>
        <v>0.81339466641889413</v>
      </c>
      <c r="G306" s="188">
        <f t="shared" si="63"/>
        <v>4892.5395272703418</v>
      </c>
      <c r="H306" s="188">
        <f t="shared" si="57"/>
        <v>75403.81919429051</v>
      </c>
      <c r="I306" s="188">
        <f t="shared" si="58"/>
        <v>1282.4822812242564</v>
      </c>
      <c r="J306" s="88">
        <f t="shared" si="59"/>
        <v>19765.616918228239</v>
      </c>
      <c r="K306" s="188">
        <f t="shared" si="64"/>
        <v>904.3440368772641</v>
      </c>
      <c r="L306" s="88">
        <f t="shared" si="60"/>
        <v>13937.750296352395</v>
      </c>
      <c r="M306" s="89">
        <f t="shared" si="65"/>
        <v>89341.569490642898</v>
      </c>
      <c r="N306" s="89">
        <f t="shared" si="66"/>
        <v>619181.22649064288</v>
      </c>
      <c r="O306" s="89">
        <f t="shared" si="67"/>
        <v>40175.267745305144</v>
      </c>
      <c r="P306" s="90">
        <f t="shared" si="61"/>
        <v>0.9505492850909778</v>
      </c>
      <c r="Q306" s="225">
        <v>4688.3708893326839</v>
      </c>
      <c r="R306" s="90">
        <f t="shared" si="68"/>
        <v>0.20385015494922973</v>
      </c>
      <c r="S306" s="90">
        <f t="shared" si="68"/>
        <v>0.186743797310125</v>
      </c>
      <c r="T306" s="92">
        <v>15412</v>
      </c>
      <c r="U306" s="1">
        <v>440120.93599999999</v>
      </c>
      <c r="V306" s="1">
        <v>28968.665569670244</v>
      </c>
      <c r="W306" s="195"/>
      <c r="X306" s="89">
        <v>0</v>
      </c>
      <c r="Y306" s="89">
        <f t="shared" si="69"/>
        <v>0</v>
      </c>
    </row>
    <row r="307" spans="2:27">
      <c r="B307" s="199">
        <v>5041</v>
      </c>
      <c r="C307" t="s">
        <v>337</v>
      </c>
      <c r="D307" s="1">
        <v>66313.771999999997</v>
      </c>
      <c r="E307" s="86">
        <f t="shared" si="62"/>
        <v>31016.73152478952</v>
      </c>
      <c r="F307" s="87">
        <f t="shared" si="56"/>
        <v>0.73385775954642618</v>
      </c>
      <c r="G307" s="188">
        <f t="shared" si="63"/>
        <v>6976.7641742185142</v>
      </c>
      <c r="H307" s="188">
        <f t="shared" si="57"/>
        <v>14916.321804479183</v>
      </c>
      <c r="I307" s="188">
        <f t="shared" si="58"/>
        <v>2459.0607109530633</v>
      </c>
      <c r="J307" s="88">
        <f t="shared" si="59"/>
        <v>5257.471800017649</v>
      </c>
      <c r="K307" s="188">
        <f t="shared" si="64"/>
        <v>2080.9224666060709</v>
      </c>
      <c r="L307" s="88">
        <f t="shared" si="60"/>
        <v>4449.0122336037794</v>
      </c>
      <c r="M307" s="89">
        <f t="shared" si="65"/>
        <v>19365.334038082961</v>
      </c>
      <c r="N307" s="89">
        <f t="shared" si="66"/>
        <v>85679.106038082959</v>
      </c>
      <c r="O307" s="89">
        <f t="shared" si="67"/>
        <v>40074.418165614108</v>
      </c>
      <c r="P307" s="90">
        <f t="shared" si="61"/>
        <v>0.94816317788480386</v>
      </c>
      <c r="Q307" s="225">
        <v>529.90569852930275</v>
      </c>
      <c r="R307" s="90">
        <f t="shared" si="68"/>
        <v>0.11107178953492905</v>
      </c>
      <c r="S307" s="90">
        <f t="shared" si="68"/>
        <v>9.8599515003199217E-2</v>
      </c>
      <c r="T307" s="92">
        <v>2138</v>
      </c>
      <c r="U307" s="1">
        <v>59684.506999999998</v>
      </c>
      <c r="V307" s="1">
        <v>28232.97398297067</v>
      </c>
      <c r="W307" s="195"/>
      <c r="X307" s="89">
        <v>0</v>
      </c>
      <c r="Y307" s="89">
        <f t="shared" si="69"/>
        <v>0</v>
      </c>
    </row>
    <row r="308" spans="2:27">
      <c r="B308" s="199">
        <v>5042</v>
      </c>
      <c r="C308" t="s">
        <v>338</v>
      </c>
      <c r="D308" s="1">
        <v>44276.925000000003</v>
      </c>
      <c r="E308" s="86">
        <f t="shared" si="62"/>
        <v>33645.079787234048</v>
      </c>
      <c r="F308" s="87">
        <f t="shared" si="56"/>
        <v>0.79604463973538808</v>
      </c>
      <c r="G308" s="188">
        <f t="shared" si="63"/>
        <v>5347.1882515029065</v>
      </c>
      <c r="H308" s="188">
        <f t="shared" si="57"/>
        <v>7036.8997389778251</v>
      </c>
      <c r="I308" s="188">
        <f t="shared" si="58"/>
        <v>1539.1388190974785</v>
      </c>
      <c r="J308" s="88">
        <f t="shared" si="59"/>
        <v>2025.5066859322817</v>
      </c>
      <c r="K308" s="188">
        <f t="shared" si="64"/>
        <v>1161.0005747504861</v>
      </c>
      <c r="L308" s="88">
        <f t="shared" si="60"/>
        <v>1527.8767563716397</v>
      </c>
      <c r="M308" s="89">
        <f t="shared" si="65"/>
        <v>8564.7764953494643</v>
      </c>
      <c r="N308" s="89">
        <f t="shared" si="66"/>
        <v>52841.701495349465</v>
      </c>
      <c r="O308" s="89">
        <f t="shared" si="67"/>
        <v>40153.268613487431</v>
      </c>
      <c r="P308" s="90">
        <f t="shared" si="61"/>
        <v>0.95002878429047244</v>
      </c>
      <c r="Q308" s="225">
        <v>201.3745413678862</v>
      </c>
      <c r="R308" s="90">
        <f t="shared" si="68"/>
        <v>6.2215102125232812E-2</v>
      </c>
      <c r="S308" s="90">
        <f t="shared" si="68"/>
        <v>5.0107787131404201E-2</v>
      </c>
      <c r="T308" s="92">
        <v>1316</v>
      </c>
      <c r="U308" s="1">
        <v>41683.576999999997</v>
      </c>
      <c r="V308" s="1">
        <v>32039.644119907764</v>
      </c>
      <c r="W308" s="195"/>
      <c r="X308" s="89">
        <v>0</v>
      </c>
      <c r="Y308" s="89">
        <f t="shared" si="69"/>
        <v>0</v>
      </c>
    </row>
    <row r="309" spans="2:27">
      <c r="B309" s="199">
        <v>5043</v>
      </c>
      <c r="C309" s="204" t="s">
        <v>339</v>
      </c>
      <c r="D309" s="1">
        <v>16061.291999999999</v>
      </c>
      <c r="E309" s="86">
        <f t="shared" si="62"/>
        <v>36255.738148984201</v>
      </c>
      <c r="F309" s="87">
        <f t="shared" si="56"/>
        <v>0.85781297579503712</v>
      </c>
      <c r="G309" s="188">
        <f t="shared" si="63"/>
        <v>3728.580067217812</v>
      </c>
      <c r="H309" s="188">
        <f t="shared" si="57"/>
        <v>1651.7609697774908</v>
      </c>
      <c r="I309" s="188">
        <f t="shared" si="58"/>
        <v>625.40839248492512</v>
      </c>
      <c r="J309" s="88">
        <f t="shared" si="59"/>
        <v>277.05591787082182</v>
      </c>
      <c r="K309" s="188">
        <f t="shared" si="64"/>
        <v>247.27014813793278</v>
      </c>
      <c r="L309" s="88">
        <f t="shared" si="60"/>
        <v>109.54067562510423</v>
      </c>
      <c r="M309" s="89">
        <f t="shared" si="65"/>
        <v>1761.3016454025951</v>
      </c>
      <c r="N309" s="89">
        <f t="shared" si="66"/>
        <v>17822.593645402594</v>
      </c>
      <c r="O309" s="89">
        <f t="shared" si="67"/>
        <v>40231.588364339943</v>
      </c>
      <c r="P309" s="90">
        <f t="shared" si="61"/>
        <v>0.95188183437226215</v>
      </c>
      <c r="Q309" s="225">
        <v>243.44208496654437</v>
      </c>
      <c r="R309" s="90">
        <f t="shared" si="68"/>
        <v>5.5170118041438516E-2</v>
      </c>
      <c r="S309" s="90">
        <f t="shared" si="68"/>
        <v>7.5326409289582256E-3</v>
      </c>
      <c r="T309" s="92">
        <v>443</v>
      </c>
      <c r="U309" s="1">
        <v>15221.519</v>
      </c>
      <c r="V309" s="1">
        <v>35984.67848699764</v>
      </c>
      <c r="W309" s="195"/>
      <c r="X309" s="89">
        <v>0</v>
      </c>
      <c r="Y309" s="89">
        <f t="shared" si="69"/>
        <v>0</v>
      </c>
    </row>
    <row r="310" spans="2:27">
      <c r="B310" s="199">
        <v>5044</v>
      </c>
      <c r="C310" s="204" t="s">
        <v>340</v>
      </c>
      <c r="D310" s="1">
        <v>38531.067000000003</v>
      </c>
      <c r="E310" s="86">
        <f t="shared" si="62"/>
        <v>47510.563501849574</v>
      </c>
      <c r="F310" s="87">
        <f t="shared" si="56"/>
        <v>1.1241028300609162</v>
      </c>
      <c r="G310" s="188">
        <f t="shared" si="63"/>
        <v>-3249.4116515587193</v>
      </c>
      <c r="H310" s="188">
        <f t="shared" si="57"/>
        <v>-2635.2728494141215</v>
      </c>
      <c r="I310" s="188">
        <f t="shared" si="58"/>
        <v>0</v>
      </c>
      <c r="J310" s="88">
        <f t="shared" si="59"/>
        <v>0</v>
      </c>
      <c r="K310" s="188">
        <f t="shared" si="64"/>
        <v>-378.13824434699234</v>
      </c>
      <c r="L310" s="88">
        <f t="shared" si="60"/>
        <v>-306.67011616541078</v>
      </c>
      <c r="M310" s="89">
        <f t="shared" si="65"/>
        <v>-2941.9429655795325</v>
      </c>
      <c r="N310" s="89">
        <f t="shared" si="66"/>
        <v>35589.124034420471</v>
      </c>
      <c r="O310" s="89">
        <f t="shared" si="67"/>
        <v>43883.013605943859</v>
      </c>
      <c r="P310" s="90">
        <f t="shared" si="61"/>
        <v>1.0382747782842627</v>
      </c>
      <c r="Q310" s="225">
        <v>380.29632110269949</v>
      </c>
      <c r="R310" s="90">
        <f t="shared" si="68"/>
        <v>8.9826234804974758E-2</v>
      </c>
      <c r="S310" s="90">
        <f t="shared" si="68"/>
        <v>8.8482429336657911E-2</v>
      </c>
      <c r="T310" s="92">
        <v>811</v>
      </c>
      <c r="U310" s="1">
        <v>35355.239000000001</v>
      </c>
      <c r="V310" s="1">
        <v>43648.443209876546</v>
      </c>
      <c r="W310" s="195"/>
      <c r="X310" s="89">
        <v>0</v>
      </c>
      <c r="Y310" s="89">
        <f t="shared" si="69"/>
        <v>0</v>
      </c>
    </row>
    <row r="311" spans="2:27">
      <c r="B311" s="199">
        <v>5045</v>
      </c>
      <c r="C311" t="s">
        <v>341</v>
      </c>
      <c r="D311" s="1">
        <v>80982.703999999998</v>
      </c>
      <c r="E311" s="86">
        <f t="shared" si="62"/>
        <v>34996.847018150387</v>
      </c>
      <c r="F311" s="87">
        <f t="shared" si="56"/>
        <v>0.82802753486138481</v>
      </c>
      <c r="G311" s="188">
        <f t="shared" si="63"/>
        <v>4509.0925683347768</v>
      </c>
      <c r="H311" s="188">
        <f t="shared" si="57"/>
        <v>10434.040203126675</v>
      </c>
      <c r="I311" s="188">
        <f t="shared" si="58"/>
        <v>1066.0202882767601</v>
      </c>
      <c r="J311" s="88">
        <f t="shared" si="59"/>
        <v>2466.770947072423</v>
      </c>
      <c r="K311" s="188">
        <f t="shared" si="64"/>
        <v>687.88204392976775</v>
      </c>
      <c r="L311" s="88">
        <f t="shared" si="60"/>
        <v>1591.7590496534826</v>
      </c>
      <c r="M311" s="89">
        <f t="shared" si="65"/>
        <v>12025.799252780158</v>
      </c>
      <c r="N311" s="89">
        <f t="shared" si="66"/>
        <v>93008.503252780152</v>
      </c>
      <c r="O311" s="89">
        <f t="shared" si="67"/>
        <v>40193.821630414932</v>
      </c>
      <c r="P311" s="90">
        <f t="shared" si="61"/>
        <v>0.95098827114425255</v>
      </c>
      <c r="Q311" s="225">
        <v>567.21621865145607</v>
      </c>
      <c r="R311" s="90">
        <f t="shared" si="68"/>
        <v>0.11968209722257458</v>
      </c>
      <c r="S311" s="90">
        <f t="shared" si="68"/>
        <v>0.12355308113691368</v>
      </c>
      <c r="T311" s="92">
        <v>2314</v>
      </c>
      <c r="U311" s="1">
        <v>72326.514999999999</v>
      </c>
      <c r="V311" s="1">
        <v>31148.369939707147</v>
      </c>
      <c r="W311" s="195"/>
      <c r="X311" s="89">
        <v>0</v>
      </c>
      <c r="Y311" s="89">
        <f t="shared" si="69"/>
        <v>0</v>
      </c>
    </row>
    <row r="312" spans="2:27">
      <c r="B312" s="199">
        <v>5046</v>
      </c>
      <c r="C312" t="s">
        <v>342</v>
      </c>
      <c r="D312" s="1">
        <v>39758.033000000003</v>
      </c>
      <c r="E312" s="86">
        <f t="shared" si="62"/>
        <v>32192.739271255065</v>
      </c>
      <c r="F312" s="87">
        <f t="shared" si="56"/>
        <v>0.76168217455097598</v>
      </c>
      <c r="G312" s="188">
        <f t="shared" si="63"/>
        <v>6247.6393714098767</v>
      </c>
      <c r="H312" s="188">
        <f t="shared" si="57"/>
        <v>7715.8346236911975</v>
      </c>
      <c r="I312" s="188">
        <f t="shared" si="58"/>
        <v>2047.4579996901227</v>
      </c>
      <c r="J312" s="88">
        <f t="shared" si="59"/>
        <v>2528.6106296173016</v>
      </c>
      <c r="K312" s="188">
        <f t="shared" si="64"/>
        <v>1669.3197553431305</v>
      </c>
      <c r="L312" s="88">
        <f t="shared" si="60"/>
        <v>2061.6098978487662</v>
      </c>
      <c r="M312" s="89">
        <f t="shared" si="65"/>
        <v>9777.4445215399646</v>
      </c>
      <c r="N312" s="89">
        <f t="shared" si="66"/>
        <v>49535.477521539971</v>
      </c>
      <c r="O312" s="89">
        <f t="shared" si="67"/>
        <v>40109.698398008069</v>
      </c>
      <c r="P312" s="90">
        <f t="shared" si="61"/>
        <v>0.9489979103349403</v>
      </c>
      <c r="Q312" s="225">
        <v>236.75397551621245</v>
      </c>
      <c r="R312" s="90">
        <f t="shared" si="68"/>
        <v>0.21063378200150987</v>
      </c>
      <c r="S312" s="90">
        <f t="shared" si="68"/>
        <v>0.19789026850675709</v>
      </c>
      <c r="T312" s="92">
        <v>1235</v>
      </c>
      <c r="U312" s="1">
        <v>32840.677000000003</v>
      </c>
      <c r="V312" s="1">
        <v>26874.531096563016</v>
      </c>
      <c r="W312" s="195"/>
      <c r="X312" s="89">
        <v>0</v>
      </c>
      <c r="Y312" s="89">
        <f t="shared" si="69"/>
        <v>0</v>
      </c>
    </row>
    <row r="313" spans="2:27">
      <c r="B313" s="199">
        <v>5047</v>
      </c>
      <c r="C313" t="s">
        <v>343</v>
      </c>
      <c r="D313" s="1">
        <v>136077.39799999999</v>
      </c>
      <c r="E313" s="86">
        <f t="shared" si="62"/>
        <v>34484.895590471358</v>
      </c>
      <c r="F313" s="87">
        <f t="shared" si="56"/>
        <v>0.81591473285925076</v>
      </c>
      <c r="G313" s="188">
        <f t="shared" si="63"/>
        <v>4826.5024534957747</v>
      </c>
      <c r="H313" s="188">
        <f t="shared" si="57"/>
        <v>19045.378681494327</v>
      </c>
      <c r="I313" s="188">
        <f t="shared" si="58"/>
        <v>1245.20328796442</v>
      </c>
      <c r="J313" s="88">
        <f t="shared" si="59"/>
        <v>4913.5721743076019</v>
      </c>
      <c r="K313" s="188">
        <f t="shared" si="64"/>
        <v>867.0650436174277</v>
      </c>
      <c r="L313" s="88">
        <f t="shared" si="60"/>
        <v>3421.4386621143699</v>
      </c>
      <c r="M313" s="89">
        <f t="shared" si="65"/>
        <v>22466.817343608698</v>
      </c>
      <c r="N313" s="89">
        <f t="shared" si="66"/>
        <v>158544.2153436087</v>
      </c>
      <c r="O313" s="89">
        <f t="shared" si="67"/>
        <v>40178.463087584569</v>
      </c>
      <c r="P313" s="90">
        <f t="shared" si="61"/>
        <v>0.9506248870841888</v>
      </c>
      <c r="Q313" s="225">
        <v>201.02325432956422</v>
      </c>
      <c r="R313" s="90">
        <f t="shared" si="68"/>
        <v>0.13482658062190511</v>
      </c>
      <c r="S313" s="90">
        <f t="shared" si="68"/>
        <v>0.128499620466385</v>
      </c>
      <c r="T313" s="92">
        <v>3946</v>
      </c>
      <c r="U313" s="1">
        <v>119910.302</v>
      </c>
      <c r="V313" s="1">
        <v>30558.180937818554</v>
      </c>
      <c r="W313" s="195"/>
      <c r="X313" s="89">
        <v>0</v>
      </c>
      <c r="Y313" s="89">
        <f t="shared" si="69"/>
        <v>0</v>
      </c>
    </row>
    <row r="314" spans="2:27">
      <c r="B314" s="199">
        <v>5049</v>
      </c>
      <c r="C314" t="s">
        <v>344</v>
      </c>
      <c r="D314" s="1">
        <v>46006.375</v>
      </c>
      <c r="E314" s="86">
        <f t="shared" si="62"/>
        <v>41040.477252453165</v>
      </c>
      <c r="F314" s="87">
        <f t="shared" si="56"/>
        <v>0.97102019479809543</v>
      </c>
      <c r="G314" s="188">
        <f t="shared" si="63"/>
        <v>762.04182306705411</v>
      </c>
      <c r="H314" s="188">
        <f t="shared" si="57"/>
        <v>854.24888365816764</v>
      </c>
      <c r="I314" s="188">
        <f t="shared" si="58"/>
        <v>0</v>
      </c>
      <c r="J314" s="88">
        <f t="shared" si="59"/>
        <v>0</v>
      </c>
      <c r="K314" s="188">
        <f t="shared" si="64"/>
        <v>-378.13824434699234</v>
      </c>
      <c r="L314" s="88">
        <f t="shared" si="60"/>
        <v>-423.8929719129784</v>
      </c>
      <c r="M314" s="89">
        <f t="shared" si="65"/>
        <v>430.35591174518925</v>
      </c>
      <c r="N314" s="89">
        <f t="shared" si="66"/>
        <v>46436.730911745188</v>
      </c>
      <c r="O314" s="89">
        <f t="shared" si="67"/>
        <v>41424.380831173221</v>
      </c>
      <c r="P314" s="90">
        <f t="shared" si="61"/>
        <v>0.98010337688439064</v>
      </c>
      <c r="Q314" s="225">
        <v>-362.21153036235103</v>
      </c>
      <c r="R314" s="90">
        <f t="shared" si="68"/>
        <v>0.15354057545775296</v>
      </c>
      <c r="S314" s="90">
        <f t="shared" si="68"/>
        <v>0.14839543462163429</v>
      </c>
      <c r="T314" s="92">
        <v>1121</v>
      </c>
      <c r="U314" s="1">
        <v>39882.754000000001</v>
      </c>
      <c r="V314" s="1">
        <v>35737.234767025097</v>
      </c>
      <c r="W314" s="195"/>
      <c r="X314" s="89">
        <v>0</v>
      </c>
      <c r="Y314" s="89">
        <f t="shared" si="69"/>
        <v>0</v>
      </c>
    </row>
    <row r="315" spans="2:27">
      <c r="B315" s="199">
        <v>5052</v>
      </c>
      <c r="C315" t="s">
        <v>345</v>
      </c>
      <c r="D315" s="1">
        <v>23463.934000000001</v>
      </c>
      <c r="E315" s="86">
        <f t="shared" si="62"/>
        <v>39568.185497470491</v>
      </c>
      <c r="F315" s="87">
        <f t="shared" si="56"/>
        <v>0.93618568208205599</v>
      </c>
      <c r="G315" s="188">
        <f t="shared" si="63"/>
        <v>1674.8627111563121</v>
      </c>
      <c r="H315" s="188">
        <f t="shared" si="57"/>
        <v>993.19358771569307</v>
      </c>
      <c r="I315" s="188">
        <f t="shared" si="58"/>
        <v>0</v>
      </c>
      <c r="J315" s="88">
        <f t="shared" si="59"/>
        <v>0</v>
      </c>
      <c r="K315" s="188">
        <f t="shared" si="64"/>
        <v>-378.13824434699234</v>
      </c>
      <c r="L315" s="88">
        <f t="shared" si="60"/>
        <v>-224.23597889776644</v>
      </c>
      <c r="M315" s="89">
        <f t="shared" si="65"/>
        <v>768.9576088179266</v>
      </c>
      <c r="N315" s="89">
        <f t="shared" si="66"/>
        <v>24232.891608817928</v>
      </c>
      <c r="O315" s="89">
        <f t="shared" si="67"/>
        <v>40864.90996427981</v>
      </c>
      <c r="P315" s="90">
        <f t="shared" si="61"/>
        <v>0.96686626205229576</v>
      </c>
      <c r="Q315" s="225">
        <v>-181.76428025412747</v>
      </c>
      <c r="R315" s="90">
        <f t="shared" si="68"/>
        <v>0.18913931239032014</v>
      </c>
      <c r="S315" s="90">
        <f t="shared" si="68"/>
        <v>0.21119754584106798</v>
      </c>
      <c r="T315" s="92">
        <v>593</v>
      </c>
      <c r="U315" s="1">
        <v>19731.863000000001</v>
      </c>
      <c r="V315" s="1">
        <v>32668.647350993382</v>
      </c>
      <c r="W315" s="195"/>
      <c r="X315" s="89">
        <v>0</v>
      </c>
      <c r="Y315" s="89">
        <f t="shared" si="69"/>
        <v>0</v>
      </c>
    </row>
    <row r="316" spans="2:27">
      <c r="B316" s="199">
        <v>5053</v>
      </c>
      <c r="C316" t="s">
        <v>346</v>
      </c>
      <c r="D316" s="1">
        <v>249751.402</v>
      </c>
      <c r="E316" s="86">
        <f t="shared" si="62"/>
        <v>35521.462380884659</v>
      </c>
      <c r="F316" s="87">
        <f t="shared" si="56"/>
        <v>0.84043996633928275</v>
      </c>
      <c r="G316" s="188">
        <f t="shared" si="63"/>
        <v>4183.831043439528</v>
      </c>
      <c r="H316" s="188">
        <f t="shared" si="57"/>
        <v>29416.516066423323</v>
      </c>
      <c r="I316" s="188">
        <f t="shared" si="58"/>
        <v>882.40491131976478</v>
      </c>
      <c r="J316" s="88">
        <f t="shared" si="59"/>
        <v>6204.1889314892669</v>
      </c>
      <c r="K316" s="188">
        <f t="shared" si="64"/>
        <v>504.26666697277244</v>
      </c>
      <c r="L316" s="88">
        <f t="shared" si="60"/>
        <v>3545.4989354855634</v>
      </c>
      <c r="M316" s="89">
        <f t="shared" si="65"/>
        <v>32962.015001908883</v>
      </c>
      <c r="N316" s="89">
        <f t="shared" si="66"/>
        <v>282713.41700190888</v>
      </c>
      <c r="O316" s="89">
        <f t="shared" si="67"/>
        <v>40209.560091296953</v>
      </c>
      <c r="P316" s="90">
        <f t="shared" si="61"/>
        <v>0.95136064408858934</v>
      </c>
      <c r="Q316" s="225">
        <v>1136.0832909024139</v>
      </c>
      <c r="R316" s="93">
        <f t="shared" si="68"/>
        <v>0.19869716867878276</v>
      </c>
      <c r="S316" s="93">
        <f t="shared" si="68"/>
        <v>0.18284183704926699</v>
      </c>
      <c r="T316" s="92">
        <v>7031</v>
      </c>
      <c r="U316" s="1">
        <v>208352.375</v>
      </c>
      <c r="V316" s="1">
        <v>30030.610406457192</v>
      </c>
      <c r="W316" s="195"/>
      <c r="X316" s="89">
        <v>0</v>
      </c>
      <c r="Y316" s="89">
        <f t="shared" si="69"/>
        <v>0</v>
      </c>
      <c r="Z316" s="1"/>
    </row>
    <row r="317" spans="2:27">
      <c r="B317" s="199">
        <v>5054</v>
      </c>
      <c r="C317" t="s">
        <v>347</v>
      </c>
      <c r="D317" s="1">
        <v>318991.52299999999</v>
      </c>
      <c r="E317" s="86">
        <f t="shared" si="62"/>
        <v>31765.736207926708</v>
      </c>
      <c r="F317" s="87">
        <f t="shared" si="56"/>
        <v>0.75157925603026843</v>
      </c>
      <c r="G317" s="188">
        <f t="shared" si="63"/>
        <v>6512.3812706734579</v>
      </c>
      <c r="H317" s="188">
        <f t="shared" si="57"/>
        <v>65397.332720102859</v>
      </c>
      <c r="I317" s="188">
        <f t="shared" si="58"/>
        <v>2196.9090718550478</v>
      </c>
      <c r="J317" s="88">
        <f t="shared" si="59"/>
        <v>22061.36089956839</v>
      </c>
      <c r="K317" s="188">
        <f t="shared" si="64"/>
        <v>1818.7708275080554</v>
      </c>
      <c r="L317" s="88">
        <f t="shared" si="60"/>
        <v>18264.09664983589</v>
      </c>
      <c r="M317" s="89">
        <f t="shared" si="65"/>
        <v>83661.429369938749</v>
      </c>
      <c r="N317" s="89">
        <f t="shared" si="66"/>
        <v>402652.95236993872</v>
      </c>
      <c r="O317" s="89">
        <f t="shared" si="67"/>
        <v>40096.888306108216</v>
      </c>
      <c r="P317" s="90">
        <f t="shared" si="61"/>
        <v>0.94869482277931894</v>
      </c>
      <c r="Q317" s="225">
        <v>3570.0935558330239</v>
      </c>
      <c r="R317" s="93">
        <f t="shared" si="68"/>
        <v>0.13662011248647862</v>
      </c>
      <c r="S317" s="93">
        <f t="shared" si="68"/>
        <v>0.13446956656562209</v>
      </c>
      <c r="T317" s="92">
        <v>10042</v>
      </c>
      <c r="U317" s="1">
        <v>280649.19799999997</v>
      </c>
      <c r="V317" s="1">
        <v>28000.518607203427</v>
      </c>
      <c r="W317" s="195"/>
      <c r="X317" s="89">
        <v>0</v>
      </c>
      <c r="Y317" s="89">
        <f t="shared" si="69"/>
        <v>0</v>
      </c>
      <c r="Z317" s="1"/>
      <c r="AA317" s="1"/>
    </row>
    <row r="318" spans="2:27">
      <c r="B318" s="199">
        <v>5055</v>
      </c>
      <c r="C318" t="s">
        <v>348</v>
      </c>
      <c r="D318" s="1">
        <v>215052.82199999999</v>
      </c>
      <c r="E318" s="86">
        <f t="shared" si="62"/>
        <v>35059.149331594388</v>
      </c>
      <c r="F318" s="87">
        <f t="shared" si="56"/>
        <v>0.82950161139720646</v>
      </c>
      <c r="G318" s="188">
        <f t="shared" si="63"/>
        <v>4470.4651339994962</v>
      </c>
      <c r="H318" s="188">
        <f t="shared" si="57"/>
        <v>27421.833131952906</v>
      </c>
      <c r="I318" s="188">
        <f t="shared" si="58"/>
        <v>1044.2144785713597</v>
      </c>
      <c r="J318" s="88">
        <f t="shared" si="59"/>
        <v>6405.2116115567196</v>
      </c>
      <c r="K318" s="188">
        <f t="shared" si="64"/>
        <v>666.07623422436734</v>
      </c>
      <c r="L318" s="88">
        <f t="shared" si="60"/>
        <v>4085.7116207322692</v>
      </c>
      <c r="M318" s="89">
        <f t="shared" si="65"/>
        <v>31507.544752685175</v>
      </c>
      <c r="N318" s="89">
        <f t="shared" si="66"/>
        <v>246560.36675268516</v>
      </c>
      <c r="O318" s="89">
        <f t="shared" si="67"/>
        <v>40195.690699818253</v>
      </c>
      <c r="P318" s="90">
        <f t="shared" si="61"/>
        <v>0.95103249344032725</v>
      </c>
      <c r="Q318" s="225">
        <v>1056.6819072117287</v>
      </c>
      <c r="R318" s="93">
        <f t="shared" si="68"/>
        <v>7.0836778174110229E-2</v>
      </c>
      <c r="S318" s="93">
        <f t="shared" si="68"/>
        <v>6.3679245095346129E-2</v>
      </c>
      <c r="T318" s="92">
        <v>6134</v>
      </c>
      <c r="U318" s="1">
        <v>200826.89199999999</v>
      </c>
      <c r="V318" s="1">
        <v>32960.26456589529</v>
      </c>
      <c r="W318" s="195"/>
      <c r="X318" s="89">
        <v>0</v>
      </c>
      <c r="Y318" s="89">
        <f t="shared" si="69"/>
        <v>0</v>
      </c>
      <c r="Z318" s="1"/>
      <c r="AA318" s="1"/>
    </row>
    <row r="319" spans="2:27">
      <c r="B319" s="199">
        <v>5056</v>
      </c>
      <c r="C319" t="s">
        <v>349</v>
      </c>
      <c r="D319" s="1">
        <v>200305.05799999999</v>
      </c>
      <c r="E319" s="86">
        <f t="shared" si="62"/>
        <v>36997.609530845955</v>
      </c>
      <c r="F319" s="87">
        <f t="shared" si="56"/>
        <v>0.87536569793565189</v>
      </c>
      <c r="G319" s="188">
        <f t="shared" si="63"/>
        <v>3268.6198104635241</v>
      </c>
      <c r="H319" s="188">
        <f t="shared" si="57"/>
        <v>17696.307653849519</v>
      </c>
      <c r="I319" s="188">
        <f t="shared" si="58"/>
        <v>365.75340883331114</v>
      </c>
      <c r="J319" s="88">
        <f t="shared" si="59"/>
        <v>1980.1889554235465</v>
      </c>
      <c r="K319" s="188">
        <f t="shared" si="64"/>
        <v>-12.384835513681196</v>
      </c>
      <c r="L319" s="88">
        <f t="shared" si="60"/>
        <v>-67.051499471070002</v>
      </c>
      <c r="M319" s="89">
        <f t="shared" si="65"/>
        <v>17629.25615437845</v>
      </c>
      <c r="N319" s="89">
        <f t="shared" si="66"/>
        <v>217934.31415437843</v>
      </c>
      <c r="O319" s="89">
        <f t="shared" si="67"/>
        <v>40253.844505795794</v>
      </c>
      <c r="P319" s="90">
        <f t="shared" si="61"/>
        <v>0.95240841603648052</v>
      </c>
      <c r="Q319" s="225">
        <v>1841.1937085301743</v>
      </c>
      <c r="R319" s="93">
        <f t="shared" si="68"/>
        <v>0.14137094950827203</v>
      </c>
      <c r="S319" s="93">
        <f t="shared" si="68"/>
        <v>0.12218647289112157</v>
      </c>
      <c r="T319" s="92">
        <v>5414</v>
      </c>
      <c r="U319" s="1">
        <v>175495.14300000001</v>
      </c>
      <c r="V319" s="1">
        <v>32969.217170768366</v>
      </c>
      <c r="W319" s="195"/>
      <c r="X319" s="89">
        <v>0</v>
      </c>
      <c r="Y319" s="89">
        <f t="shared" si="69"/>
        <v>0</v>
      </c>
      <c r="Z319" s="1"/>
      <c r="AA319" s="1"/>
    </row>
    <row r="320" spans="2:27">
      <c r="B320" s="199">
        <v>5057</v>
      </c>
      <c r="C320" t="s">
        <v>350</v>
      </c>
      <c r="D320" s="1">
        <v>389621.24699999997</v>
      </c>
      <c r="E320" s="86">
        <f t="shared" si="62"/>
        <v>36663.33367836642</v>
      </c>
      <c r="F320" s="87">
        <f t="shared" si="56"/>
        <v>0.86745671087893883</v>
      </c>
      <c r="G320" s="188">
        <f t="shared" si="63"/>
        <v>3475.8708390008364</v>
      </c>
      <c r="H320" s="188">
        <f t="shared" si="57"/>
        <v>36938.079406061886</v>
      </c>
      <c r="I320" s="188">
        <f t="shared" si="58"/>
        <v>482.74995720114856</v>
      </c>
      <c r="J320" s="88">
        <f t="shared" si="59"/>
        <v>5130.1837951766056</v>
      </c>
      <c r="K320" s="188">
        <f t="shared" si="64"/>
        <v>104.61171285415622</v>
      </c>
      <c r="L320" s="88">
        <f t="shared" si="60"/>
        <v>1111.7086725011181</v>
      </c>
      <c r="M320" s="89">
        <f t="shared" si="65"/>
        <v>38049.788078563004</v>
      </c>
      <c r="N320" s="89">
        <f t="shared" si="66"/>
        <v>427671.03507856297</v>
      </c>
      <c r="O320" s="89">
        <f t="shared" si="67"/>
        <v>40243.816230221411</v>
      </c>
      <c r="P320" s="90">
        <f t="shared" si="61"/>
        <v>0.95217114642477918</v>
      </c>
      <c r="Q320" s="225">
        <v>3079.8817647619071</v>
      </c>
      <c r="R320" s="93">
        <f t="shared" si="68"/>
        <v>0.13361629677289513</v>
      </c>
      <c r="S320" s="93">
        <f t="shared" si="68"/>
        <v>0.12241560879311215</v>
      </c>
      <c r="T320" s="92">
        <v>10627</v>
      </c>
      <c r="U320" s="1">
        <v>343697.641</v>
      </c>
      <c r="V320" s="1">
        <v>32664.668409047707</v>
      </c>
      <c r="W320" s="195"/>
      <c r="X320" s="89">
        <v>0</v>
      </c>
      <c r="Y320" s="89">
        <f t="shared" si="69"/>
        <v>0</v>
      </c>
      <c r="Z320" s="1"/>
      <c r="AA320" s="1"/>
    </row>
    <row r="321" spans="2:27">
      <c r="B321" s="199">
        <v>5058</v>
      </c>
      <c r="C321" t="s">
        <v>351</v>
      </c>
      <c r="D321" s="1">
        <v>154210.27499999999</v>
      </c>
      <c r="E321" s="86">
        <f t="shared" si="62"/>
        <v>35515.95462920313</v>
      </c>
      <c r="F321" s="87">
        <f t="shared" si="56"/>
        <v>0.84030965259858725</v>
      </c>
      <c r="G321" s="188">
        <f t="shared" si="63"/>
        <v>4187.2458494820758</v>
      </c>
      <c r="H321" s="188">
        <f t="shared" si="57"/>
        <v>18181.021478451174</v>
      </c>
      <c r="I321" s="188">
        <f t="shared" si="58"/>
        <v>884.33262440830003</v>
      </c>
      <c r="J321" s="88">
        <f t="shared" si="59"/>
        <v>3839.7722551808383</v>
      </c>
      <c r="K321" s="188">
        <f t="shared" si="64"/>
        <v>506.1943800613077</v>
      </c>
      <c r="L321" s="88">
        <f t="shared" si="60"/>
        <v>2197.8959982261981</v>
      </c>
      <c r="M321" s="89">
        <f t="shared" si="65"/>
        <v>20378.917476677372</v>
      </c>
      <c r="N321" s="89">
        <f t="shared" si="66"/>
        <v>174589.19247667736</v>
      </c>
      <c r="O321" s="89">
        <f t="shared" si="67"/>
        <v>40209.394858746513</v>
      </c>
      <c r="P321" s="90">
        <f t="shared" si="61"/>
        <v>0.95135673467636861</v>
      </c>
      <c r="Q321" s="225">
        <v>-180.13289039560186</v>
      </c>
      <c r="R321" s="93">
        <f t="shared" si="68"/>
        <v>9.6574857633428282E-2</v>
      </c>
      <c r="S321" s="93">
        <f t="shared" si="68"/>
        <v>9.5817205728108104E-2</v>
      </c>
      <c r="T321" s="92">
        <v>4342</v>
      </c>
      <c r="U321" s="1">
        <v>140629.04500000001</v>
      </c>
      <c r="V321" s="1">
        <v>32410.473611431207</v>
      </c>
      <c r="W321" s="195"/>
      <c r="X321" s="89">
        <v>0</v>
      </c>
      <c r="Y321" s="89">
        <f t="shared" si="69"/>
        <v>0</v>
      </c>
      <c r="Z321" s="1"/>
      <c r="AA321" s="1"/>
    </row>
    <row r="322" spans="2:27">
      <c r="B322" s="199">
        <v>5059</v>
      </c>
      <c r="C322" t="s">
        <v>352</v>
      </c>
      <c r="D322" s="1">
        <v>642997.03</v>
      </c>
      <c r="E322" s="86">
        <f t="shared" si="62"/>
        <v>34205.608575380364</v>
      </c>
      <c r="F322" s="87">
        <f t="shared" si="56"/>
        <v>0.8093067850488479</v>
      </c>
      <c r="G322" s="188">
        <f t="shared" si="63"/>
        <v>4999.6604028521915</v>
      </c>
      <c r="H322" s="188">
        <f t="shared" si="57"/>
        <v>93983.616252815496</v>
      </c>
      <c r="I322" s="188">
        <f t="shared" si="58"/>
        <v>1342.9537432462682</v>
      </c>
      <c r="J322" s="88">
        <f t="shared" si="59"/>
        <v>25244.844465543352</v>
      </c>
      <c r="K322" s="188">
        <f t="shared" si="64"/>
        <v>964.81549889927589</v>
      </c>
      <c r="L322" s="88">
        <f t="shared" si="60"/>
        <v>18136.601748308589</v>
      </c>
      <c r="M322" s="89">
        <f t="shared" si="65"/>
        <v>112120.21800112409</v>
      </c>
      <c r="N322" s="89">
        <f t="shared" si="66"/>
        <v>755117.24800112413</v>
      </c>
      <c r="O322" s="89">
        <f t="shared" si="67"/>
        <v>40170.08447713183</v>
      </c>
      <c r="P322" s="90">
        <f t="shared" si="61"/>
        <v>0.95042664864987647</v>
      </c>
      <c r="Q322" s="225">
        <v>4820.5875569099589</v>
      </c>
      <c r="R322" s="93">
        <f t="shared" si="68"/>
        <v>0.11910687368067374</v>
      </c>
      <c r="S322" s="93">
        <f t="shared" si="68"/>
        <v>0.11880920720719786</v>
      </c>
      <c r="T322" s="92">
        <v>18798</v>
      </c>
      <c r="U322" s="1">
        <v>574562.66700000002</v>
      </c>
      <c r="V322" s="1">
        <v>30573.227637950298</v>
      </c>
      <c r="W322" s="195"/>
      <c r="X322" s="89">
        <v>0</v>
      </c>
      <c r="Y322" s="89">
        <f t="shared" si="69"/>
        <v>0</v>
      </c>
      <c r="Z322" s="1"/>
      <c r="AA322" s="1"/>
    </row>
    <row r="323" spans="2:27">
      <c r="B323" s="199">
        <v>5060</v>
      </c>
      <c r="C323" t="s">
        <v>353</v>
      </c>
      <c r="D323" s="1">
        <v>371208.95400000003</v>
      </c>
      <c r="E323" s="86">
        <f t="shared" si="62"/>
        <v>37416.485636528574</v>
      </c>
      <c r="F323" s="87">
        <f t="shared" si="56"/>
        <v>0.88527633214280876</v>
      </c>
      <c r="G323" s="188">
        <f t="shared" si="63"/>
        <v>3008.9166249403006</v>
      </c>
      <c r="H323" s="188">
        <f t="shared" si="57"/>
        <v>29851.461836032722</v>
      </c>
      <c r="I323" s="188">
        <f t="shared" si="58"/>
        <v>219.14677184439461</v>
      </c>
      <c r="J323" s="88">
        <f t="shared" si="59"/>
        <v>2174.1551234682388</v>
      </c>
      <c r="K323" s="188">
        <f t="shared" si="64"/>
        <v>-158.99147250259773</v>
      </c>
      <c r="L323" s="88">
        <f t="shared" si="60"/>
        <v>-1577.3543986982722</v>
      </c>
      <c r="M323" s="89">
        <f t="shared" si="65"/>
        <v>28274.107437334449</v>
      </c>
      <c r="N323" s="89">
        <f t="shared" si="66"/>
        <v>399483.06143733446</v>
      </c>
      <c r="O323" s="89">
        <f t="shared" si="67"/>
        <v>40266.410788966277</v>
      </c>
      <c r="P323" s="90">
        <f t="shared" si="61"/>
        <v>0.95270573506269529</v>
      </c>
      <c r="Q323" s="225">
        <v>414.50877449913241</v>
      </c>
      <c r="R323" s="90">
        <f t="shared" si="68"/>
        <v>-9.0151020404841783E-2</v>
      </c>
      <c r="S323" s="90">
        <f t="shared" si="68"/>
        <v>-8.584067849969397E-2</v>
      </c>
      <c r="T323" s="92">
        <v>9921</v>
      </c>
      <c r="U323" s="1">
        <v>407989.636</v>
      </c>
      <c r="V323" s="1">
        <v>40929.939406099518</v>
      </c>
      <c r="W323" s="195"/>
      <c r="X323" s="89">
        <v>0</v>
      </c>
      <c r="Y323" s="89">
        <f t="shared" si="69"/>
        <v>0</v>
      </c>
    </row>
    <row r="324" spans="2:27" ht="28.5" customHeight="1">
      <c r="B324" s="199">
        <v>5061</v>
      </c>
      <c r="C324" t="s">
        <v>354</v>
      </c>
      <c r="D324" s="1">
        <v>66932.06</v>
      </c>
      <c r="E324" s="86">
        <f t="shared" si="62"/>
        <v>34554.496644295301</v>
      </c>
      <c r="F324" s="87">
        <f t="shared" si="56"/>
        <v>0.81756149803760247</v>
      </c>
      <c r="G324" s="188">
        <f t="shared" si="63"/>
        <v>4783.34980012493</v>
      </c>
      <c r="H324" s="188">
        <f t="shared" si="57"/>
        <v>9265.3485628419894</v>
      </c>
      <c r="I324" s="188">
        <f t="shared" si="58"/>
        <v>1220.8429191260402</v>
      </c>
      <c r="J324" s="88">
        <f t="shared" si="59"/>
        <v>2364.7727343471402</v>
      </c>
      <c r="K324" s="188">
        <f t="shared" si="64"/>
        <v>842.70467477904788</v>
      </c>
      <c r="L324" s="88">
        <f t="shared" si="60"/>
        <v>1632.3189550470158</v>
      </c>
      <c r="M324" s="89">
        <f t="shared" si="65"/>
        <v>10897.667517889005</v>
      </c>
      <c r="N324" s="89">
        <f t="shared" si="66"/>
        <v>77829.727517888998</v>
      </c>
      <c r="O324" s="89">
        <f t="shared" si="67"/>
        <v>40180.551119199277</v>
      </c>
      <c r="P324" s="90">
        <f t="shared" si="61"/>
        <v>0.95067429003953907</v>
      </c>
      <c r="Q324" s="225">
        <v>-3.4738737692878203</v>
      </c>
      <c r="R324" s="90">
        <f t="shared" si="68"/>
        <v>0.15406761224535462</v>
      </c>
      <c r="S324" s="90">
        <f t="shared" si="68"/>
        <v>0.16657944490263515</v>
      </c>
      <c r="T324" s="92">
        <v>1937</v>
      </c>
      <c r="U324" s="1">
        <v>57996.654000000002</v>
      </c>
      <c r="V324" s="1">
        <v>29620.354443309501</v>
      </c>
      <c r="W324" s="195"/>
      <c r="X324" s="89">
        <v>0</v>
      </c>
      <c r="Y324" s="89">
        <f t="shared" si="69"/>
        <v>0</v>
      </c>
    </row>
    <row r="325" spans="2:27">
      <c r="B325" s="199">
        <v>5501</v>
      </c>
      <c r="C325" t="s">
        <v>355</v>
      </c>
      <c r="D325" s="1">
        <v>3311107.7969999998</v>
      </c>
      <c r="E325" s="86">
        <f t="shared" si="62"/>
        <v>41690.583057377771</v>
      </c>
      <c r="F325" s="87">
        <f t="shared" si="56"/>
        <v>0.98640173779171469</v>
      </c>
      <c r="G325" s="188">
        <f t="shared" si="63"/>
        <v>358.97622401379851</v>
      </c>
      <c r="H325" s="188">
        <f t="shared" si="57"/>
        <v>28510.25068739989</v>
      </c>
      <c r="I325" s="188">
        <f t="shared" si="58"/>
        <v>0</v>
      </c>
      <c r="J325" s="88">
        <f t="shared" si="59"/>
        <v>0</v>
      </c>
      <c r="K325" s="188">
        <f t="shared" si="64"/>
        <v>-378.13824434699234</v>
      </c>
      <c r="L325" s="88">
        <f t="shared" si="60"/>
        <v>-30032.11750428248</v>
      </c>
      <c r="M325" s="89">
        <f t="shared" si="65"/>
        <v>-1521.8668168825898</v>
      </c>
      <c r="N325" s="89">
        <f t="shared" si="66"/>
        <v>3309585.9301831173</v>
      </c>
      <c r="O325" s="89">
        <f t="shared" si="67"/>
        <v>41671.421037044573</v>
      </c>
      <c r="P325" s="90">
        <f t="shared" si="61"/>
        <v>0.985948363221966</v>
      </c>
      <c r="Q325" s="225">
        <v>9460.939729269714</v>
      </c>
      <c r="R325" s="90">
        <f t="shared" si="68"/>
        <v>0.13874099946328586</v>
      </c>
      <c r="S325" s="90">
        <f t="shared" si="68"/>
        <v>0.12904848846950359</v>
      </c>
      <c r="T325" s="92">
        <v>79421</v>
      </c>
      <c r="U325" s="1">
        <v>2907691.7390000001</v>
      </c>
      <c r="V325" s="1">
        <v>36925.414172328405</v>
      </c>
      <c r="W325" s="195"/>
      <c r="X325" s="89">
        <v>0</v>
      </c>
      <c r="Y325" s="89">
        <f t="shared" si="69"/>
        <v>0</v>
      </c>
    </row>
    <row r="326" spans="2:27">
      <c r="B326" s="199">
        <v>5503</v>
      </c>
      <c r="C326" t="s">
        <v>356</v>
      </c>
      <c r="D326" s="1">
        <v>1031661.513</v>
      </c>
      <c r="E326" s="86">
        <f t="shared" si="62"/>
        <v>40992.6297532483</v>
      </c>
      <c r="F326" s="87">
        <f t="shared" si="56"/>
        <v>0.96988812004875191</v>
      </c>
      <c r="G326" s="188">
        <f t="shared" si="63"/>
        <v>791.70727257407032</v>
      </c>
      <c r="H326" s="188">
        <f t="shared" si="57"/>
        <v>19924.896928871629</v>
      </c>
      <c r="I326" s="188">
        <f t="shared" si="58"/>
        <v>0</v>
      </c>
      <c r="J326" s="88">
        <f t="shared" si="59"/>
        <v>0</v>
      </c>
      <c r="K326" s="188">
        <f t="shared" si="64"/>
        <v>-378.13824434699234</v>
      </c>
      <c r="L326" s="88">
        <f t="shared" si="60"/>
        <v>-9516.6051954807572</v>
      </c>
      <c r="M326" s="89">
        <f t="shared" si="65"/>
        <v>10408.291733390872</v>
      </c>
      <c r="N326" s="89">
        <f t="shared" si="66"/>
        <v>1042069.8047333909</v>
      </c>
      <c r="O326" s="89">
        <f t="shared" si="67"/>
        <v>41406.198781475381</v>
      </c>
      <c r="P326" s="90">
        <f t="shared" si="61"/>
        <v>0.97967318847964036</v>
      </c>
      <c r="Q326" s="225">
        <v>6301.6228101255492</v>
      </c>
      <c r="R326" s="90">
        <f t="shared" si="68"/>
        <v>0.21367614022839163</v>
      </c>
      <c r="S326" s="90">
        <f t="shared" si="68"/>
        <v>0.20832317596704344</v>
      </c>
      <c r="T326" s="92">
        <v>25167</v>
      </c>
      <c r="U326" s="1">
        <v>850030.31599999999</v>
      </c>
      <c r="V326" s="1">
        <v>33925.220146871005</v>
      </c>
      <c r="W326" s="195"/>
      <c r="X326" s="89">
        <v>0</v>
      </c>
      <c r="Y326" s="89">
        <f t="shared" si="69"/>
        <v>0</v>
      </c>
    </row>
    <row r="327" spans="2:27">
      <c r="B327" s="199">
        <v>5510</v>
      </c>
      <c r="C327" t="s">
        <v>357</v>
      </c>
      <c r="D327" s="1">
        <v>94761.255999999994</v>
      </c>
      <c r="E327" s="86">
        <f t="shared" si="62"/>
        <v>33226.246844319772</v>
      </c>
      <c r="F327" s="87">
        <f t="shared" ref="F327:F362" si="70">E327/E$365</f>
        <v>0.78613502676196267</v>
      </c>
      <c r="G327" s="188">
        <f t="shared" si="63"/>
        <v>5606.864676109758</v>
      </c>
      <c r="H327" s="188">
        <f t="shared" ref="H327:H362" si="71">G327*T327/1000</f>
        <v>15990.77805626503</v>
      </c>
      <c r="I327" s="188">
        <f t="shared" ref="I327:I362" si="72">IF(E327+Y327&lt;(E$365+Y$365)*0.9,((E$365+Y$365)*0.9-E327-Y327)*0.35,0)</f>
        <v>1685.7303491174753</v>
      </c>
      <c r="J327" s="88">
        <f t="shared" ref="J327:J362" si="73">I327*T327/1000</f>
        <v>4807.7029556830394</v>
      </c>
      <c r="K327" s="188">
        <f t="shared" si="64"/>
        <v>1307.5921047704828</v>
      </c>
      <c r="L327" s="88">
        <f t="shared" ref="L327:L362" si="74">K327*T327/1000</f>
        <v>3729.252682805417</v>
      </c>
      <c r="M327" s="89">
        <f t="shared" si="65"/>
        <v>19720.030739070447</v>
      </c>
      <c r="N327" s="89">
        <f t="shared" si="66"/>
        <v>114481.28673907043</v>
      </c>
      <c r="O327" s="89">
        <f t="shared" si="67"/>
        <v>40140.703625200011</v>
      </c>
      <c r="P327" s="90">
        <f t="shared" ref="P327:P362" si="75">O327/O$365</f>
        <v>0.94973149590126982</v>
      </c>
      <c r="Q327" s="225">
        <v>1247.3950778884719</v>
      </c>
      <c r="R327" s="90">
        <f t="shared" si="68"/>
        <v>0.1608497748733452</v>
      </c>
      <c r="S327" s="90">
        <f t="shared" si="68"/>
        <v>0.15800056434595622</v>
      </c>
      <c r="T327" s="92">
        <v>2852</v>
      </c>
      <c r="U327" s="1">
        <v>81630.937999999995</v>
      </c>
      <c r="V327" s="1">
        <v>28692.772583479786</v>
      </c>
      <c r="W327" s="195"/>
      <c r="X327" s="89">
        <v>0</v>
      </c>
      <c r="Y327" s="89">
        <f t="shared" si="69"/>
        <v>0</v>
      </c>
    </row>
    <row r="328" spans="2:27">
      <c r="B328" s="199">
        <v>5512</v>
      </c>
      <c r="C328" t="s">
        <v>358</v>
      </c>
      <c r="D328" s="1">
        <v>145846.34899999999</v>
      </c>
      <c r="E328" s="86">
        <f t="shared" ref="E328:E362" si="76">D328/T328*1000</f>
        <v>34651.068899976235</v>
      </c>
      <c r="F328" s="87">
        <f t="shared" si="70"/>
        <v>0.81984640349682902</v>
      </c>
      <c r="G328" s="188">
        <f t="shared" ref="G328:G363" si="77">($E$365+$Y$365-E328-Y328)*0.62</f>
        <v>4723.475001602751</v>
      </c>
      <c r="H328" s="188">
        <f t="shared" si="71"/>
        <v>19881.106281745979</v>
      </c>
      <c r="I328" s="188">
        <f t="shared" si="72"/>
        <v>1187.0426296377132</v>
      </c>
      <c r="J328" s="88">
        <f t="shared" si="73"/>
        <v>4996.2624281451344</v>
      </c>
      <c r="K328" s="188">
        <f t="shared" ref="K328:K362" si="78">I328+J$367</f>
        <v>808.90438529072082</v>
      </c>
      <c r="L328" s="88">
        <f t="shared" si="74"/>
        <v>3404.6785576886441</v>
      </c>
      <c r="M328" s="89">
        <f t="shared" ref="M328:M362" si="79">+H328+L328</f>
        <v>23285.784839434622</v>
      </c>
      <c r="N328" s="89">
        <f t="shared" ref="N328:N362" si="80">D328+M328</f>
        <v>169132.13383943459</v>
      </c>
      <c r="O328" s="89">
        <f t="shared" ref="O328:O362" si="81">N328/T328*1000</f>
        <v>40183.448286869709</v>
      </c>
      <c r="P328" s="90">
        <f t="shared" si="75"/>
        <v>0.95074283720331598</v>
      </c>
      <c r="Q328" s="225">
        <v>1891.5285696257597</v>
      </c>
      <c r="R328" s="90">
        <f t="shared" ref="R328:S362" si="82">(D328-U328)/U328</f>
        <v>0.12697935098056917</v>
      </c>
      <c r="S328" s="90">
        <f t="shared" si="82"/>
        <v>0.14625768627888242</v>
      </c>
      <c r="T328" s="92">
        <v>4209</v>
      </c>
      <c r="U328" s="1">
        <v>129413.50599999999</v>
      </c>
      <c r="V328" s="1">
        <v>30229.737444522307</v>
      </c>
      <c r="W328" s="195"/>
      <c r="X328" s="89">
        <v>0</v>
      </c>
      <c r="Y328" s="89">
        <f t="shared" ref="Y328:Y362" si="83">X328*1000/T328</f>
        <v>0</v>
      </c>
    </row>
    <row r="329" spans="2:27">
      <c r="B329" s="199">
        <v>5514</v>
      </c>
      <c r="C329" t="s">
        <v>359</v>
      </c>
      <c r="D329" s="1">
        <v>49693.476999999999</v>
      </c>
      <c r="E329" s="86">
        <f t="shared" si="76"/>
        <v>38196.369715603381</v>
      </c>
      <c r="F329" s="87">
        <f t="shared" si="70"/>
        <v>0.90372843701782912</v>
      </c>
      <c r="G329" s="188">
        <f t="shared" si="77"/>
        <v>2525.38849591392</v>
      </c>
      <c r="H329" s="188">
        <f t="shared" si="71"/>
        <v>3285.5304331840098</v>
      </c>
      <c r="I329" s="188">
        <f t="shared" si="72"/>
        <v>0</v>
      </c>
      <c r="J329" s="88">
        <f t="shared" si="73"/>
        <v>0</v>
      </c>
      <c r="K329" s="188">
        <f t="shared" si="78"/>
        <v>-378.13824434699234</v>
      </c>
      <c r="L329" s="88">
        <f t="shared" si="74"/>
        <v>-491.95785589543704</v>
      </c>
      <c r="M329" s="89">
        <f t="shared" si="79"/>
        <v>2793.5725772885726</v>
      </c>
      <c r="N329" s="89">
        <f t="shared" si="80"/>
        <v>52487.04957728857</v>
      </c>
      <c r="O329" s="89">
        <f t="shared" si="81"/>
        <v>40343.619967170307</v>
      </c>
      <c r="P329" s="90">
        <f t="shared" si="75"/>
        <v>0.95453250892788954</v>
      </c>
      <c r="Q329" s="225">
        <v>-378.69312670081581</v>
      </c>
      <c r="R329" s="90">
        <f>(D329-U329)/U329</f>
        <v>4.0939840274988232E-2</v>
      </c>
      <c r="S329" s="90">
        <f t="shared" si="82"/>
        <v>4.8940915142589948E-2</v>
      </c>
      <c r="T329" s="92">
        <v>1301</v>
      </c>
      <c r="U329" s="1">
        <v>47739.048000000003</v>
      </c>
      <c r="V329" s="1">
        <v>36414.22425629291</v>
      </c>
      <c r="W329" s="195"/>
      <c r="X329" s="89">
        <v>0</v>
      </c>
      <c r="Y329" s="89">
        <f t="shared" si="83"/>
        <v>0</v>
      </c>
    </row>
    <row r="330" spans="2:27">
      <c r="B330" s="199">
        <v>5516</v>
      </c>
      <c r="C330" t="s">
        <v>360</v>
      </c>
      <c r="D330" s="1">
        <v>37331.108</v>
      </c>
      <c r="E330" s="86">
        <f t="shared" si="76"/>
        <v>35151.702448210926</v>
      </c>
      <c r="F330" s="87">
        <f t="shared" si="70"/>
        <v>0.83169142378104743</v>
      </c>
      <c r="G330" s="188">
        <f t="shared" si="77"/>
        <v>4413.0822016972425</v>
      </c>
      <c r="H330" s="188">
        <f t="shared" si="71"/>
        <v>4686.6932982024719</v>
      </c>
      <c r="I330" s="188">
        <f t="shared" si="72"/>
        <v>1011.8208877555712</v>
      </c>
      <c r="J330" s="88">
        <f t="shared" si="73"/>
        <v>1074.5537827964167</v>
      </c>
      <c r="K330" s="188">
        <f t="shared" si="78"/>
        <v>633.68264340857888</v>
      </c>
      <c r="L330" s="88">
        <f t="shared" si="74"/>
        <v>672.97096729991074</v>
      </c>
      <c r="M330" s="89">
        <f t="shared" si="79"/>
        <v>5359.6642655023825</v>
      </c>
      <c r="N330" s="89">
        <f t="shared" si="80"/>
        <v>42690.772265502383</v>
      </c>
      <c r="O330" s="89">
        <f t="shared" si="81"/>
        <v>40198.467293316746</v>
      </c>
      <c r="P330" s="90">
        <f t="shared" si="75"/>
        <v>0.95109818781184241</v>
      </c>
      <c r="Q330" s="225">
        <v>-301.36260994476561</v>
      </c>
      <c r="R330" s="90">
        <f t="shared" si="82"/>
        <v>-0.24393825793800758</v>
      </c>
      <c r="S330" s="90">
        <f t="shared" si="82"/>
        <v>-0.2382428775834915</v>
      </c>
      <c r="T330" s="92">
        <v>1062</v>
      </c>
      <c r="U330" s="1">
        <v>49375.74</v>
      </c>
      <c r="V330" s="1">
        <v>46145.551401869154</v>
      </c>
      <c r="W330" s="195"/>
      <c r="X330" s="89">
        <v>0</v>
      </c>
      <c r="Y330" s="89">
        <f t="shared" si="83"/>
        <v>0</v>
      </c>
    </row>
    <row r="331" spans="2:27">
      <c r="B331" s="199">
        <v>5518</v>
      </c>
      <c r="C331" t="s">
        <v>361</v>
      </c>
      <c r="D331" s="1">
        <v>28832.153999999999</v>
      </c>
      <c r="E331" s="86">
        <f t="shared" si="76"/>
        <v>29271.222335025377</v>
      </c>
      <c r="F331" s="87">
        <f t="shared" si="70"/>
        <v>0.692558905660283</v>
      </c>
      <c r="G331" s="188">
        <f t="shared" si="77"/>
        <v>8058.9798718722832</v>
      </c>
      <c r="H331" s="188">
        <f t="shared" si="71"/>
        <v>7938.0951737941987</v>
      </c>
      <c r="I331" s="188">
        <f t="shared" si="72"/>
        <v>3069.9889273705135</v>
      </c>
      <c r="J331" s="88">
        <f t="shared" si="73"/>
        <v>3023.939093459956</v>
      </c>
      <c r="K331" s="188">
        <f t="shared" si="78"/>
        <v>2691.850683023521</v>
      </c>
      <c r="L331" s="88">
        <f t="shared" si="74"/>
        <v>2651.4729227781681</v>
      </c>
      <c r="M331" s="89">
        <f t="shared" si="79"/>
        <v>10589.568096572366</v>
      </c>
      <c r="N331" s="89">
        <f t="shared" si="80"/>
        <v>39421.722096572368</v>
      </c>
      <c r="O331" s="89">
        <f t="shared" si="81"/>
        <v>40022.052889921186</v>
      </c>
      <c r="P331" s="90">
        <f t="shared" si="75"/>
        <v>0.94692421226821966</v>
      </c>
      <c r="Q331" s="225">
        <v>435.65156375180413</v>
      </c>
      <c r="R331" s="90">
        <f t="shared" si="82"/>
        <v>0.16097338271738953</v>
      </c>
      <c r="S331" s="90">
        <f t="shared" si="82"/>
        <v>0.16215203589781316</v>
      </c>
      <c r="T331" s="92">
        <v>985</v>
      </c>
      <c r="U331" s="1">
        <v>24834.466</v>
      </c>
      <c r="V331" s="1">
        <v>25187.08519269777</v>
      </c>
      <c r="W331" s="195"/>
      <c r="X331" s="89">
        <v>0</v>
      </c>
      <c r="Y331" s="89">
        <f t="shared" si="83"/>
        <v>0</v>
      </c>
    </row>
    <row r="332" spans="2:27">
      <c r="B332" s="199">
        <v>5520</v>
      </c>
      <c r="C332" t="s">
        <v>362</v>
      </c>
      <c r="D332" s="1">
        <v>167176.36199999999</v>
      </c>
      <c r="E332" s="86">
        <f t="shared" si="76"/>
        <v>42205.595051754608</v>
      </c>
      <c r="F332" s="87">
        <f t="shared" si="70"/>
        <v>0.99858695298857891</v>
      </c>
      <c r="G332" s="188">
        <f t="shared" si="77"/>
        <v>39.668787500159667</v>
      </c>
      <c r="H332" s="188">
        <f t="shared" si="71"/>
        <v>157.12806728813246</v>
      </c>
      <c r="I332" s="188">
        <f t="shared" si="72"/>
        <v>0</v>
      </c>
      <c r="J332" s="88">
        <f t="shared" si="73"/>
        <v>0</v>
      </c>
      <c r="K332" s="188">
        <f t="shared" si="78"/>
        <v>-378.13824434699234</v>
      </c>
      <c r="L332" s="88">
        <f t="shared" si="74"/>
        <v>-1497.8055858584366</v>
      </c>
      <c r="M332" s="89">
        <f t="shared" si="79"/>
        <v>-1340.6775185703041</v>
      </c>
      <c r="N332" s="89">
        <f t="shared" si="80"/>
        <v>165835.68448142969</v>
      </c>
      <c r="O332" s="89">
        <f t="shared" si="81"/>
        <v>41867.125594907775</v>
      </c>
      <c r="P332" s="90">
        <f t="shared" si="75"/>
        <v>0.99057874499677456</v>
      </c>
      <c r="Q332" s="225">
        <v>914.72923557067406</v>
      </c>
      <c r="R332" s="90">
        <f t="shared" si="82"/>
        <v>0.12307200237931443</v>
      </c>
      <c r="S332" s="90">
        <f t="shared" si="82"/>
        <v>0.13016031342689915</v>
      </c>
      <c r="T332" s="92">
        <v>3961</v>
      </c>
      <c r="U332" s="1">
        <v>148856.31700000001</v>
      </c>
      <c r="V332" s="1">
        <v>37344.786001003515</v>
      </c>
      <c r="W332" s="195"/>
      <c r="X332" s="89">
        <v>0</v>
      </c>
      <c r="Y332" s="89">
        <f t="shared" si="83"/>
        <v>0</v>
      </c>
    </row>
    <row r="333" spans="2:27">
      <c r="B333" s="199">
        <v>5522</v>
      </c>
      <c r="C333" t="s">
        <v>363</v>
      </c>
      <c r="D333" s="1">
        <v>73268.587</v>
      </c>
      <c r="E333" s="86">
        <f t="shared" si="76"/>
        <v>34625.986294896029</v>
      </c>
      <c r="F333" s="87">
        <f t="shared" si="70"/>
        <v>0.81925294753087607</v>
      </c>
      <c r="G333" s="188">
        <f t="shared" si="77"/>
        <v>4739.0262167524788</v>
      </c>
      <c r="H333" s="188">
        <f t="shared" si="71"/>
        <v>10027.779474648245</v>
      </c>
      <c r="I333" s="188">
        <f t="shared" si="72"/>
        <v>1195.8215414157853</v>
      </c>
      <c r="J333" s="88">
        <f t="shared" si="73"/>
        <v>2530.3583816358018</v>
      </c>
      <c r="K333" s="188">
        <f t="shared" si="78"/>
        <v>817.68329706879297</v>
      </c>
      <c r="L333" s="88">
        <f t="shared" si="74"/>
        <v>1730.2178565975657</v>
      </c>
      <c r="M333" s="89">
        <f t="shared" si="79"/>
        <v>11757.997331245811</v>
      </c>
      <c r="N333" s="89">
        <f t="shared" si="80"/>
        <v>85026.584331245816</v>
      </c>
      <c r="O333" s="89">
        <f t="shared" si="81"/>
        <v>40182.695808717304</v>
      </c>
      <c r="P333" s="90">
        <f t="shared" si="75"/>
        <v>0.95072503352433746</v>
      </c>
      <c r="Q333" s="225">
        <v>515.85980101401583</v>
      </c>
      <c r="R333" s="90">
        <f t="shared" si="82"/>
        <v>0.16956842396154939</v>
      </c>
      <c r="S333" s="90">
        <f t="shared" si="82"/>
        <v>0.14359029734236559</v>
      </c>
      <c r="T333" s="92">
        <v>2116</v>
      </c>
      <c r="U333" s="1">
        <v>62645.832000000002</v>
      </c>
      <c r="V333" s="1">
        <v>30278.314161430644</v>
      </c>
      <c r="W333" s="195"/>
      <c r="X333" s="89">
        <v>0</v>
      </c>
      <c r="Y333" s="89">
        <f t="shared" si="83"/>
        <v>0</v>
      </c>
    </row>
    <row r="334" spans="2:27">
      <c r="B334" s="199">
        <v>5524</v>
      </c>
      <c r="C334" t="s">
        <v>364</v>
      </c>
      <c r="D334" s="1">
        <v>266530.10399999999</v>
      </c>
      <c r="E334" s="86">
        <f t="shared" si="76"/>
        <v>39230.218428024731</v>
      </c>
      <c r="F334" s="87">
        <f t="shared" si="70"/>
        <v>0.92818936060679957</v>
      </c>
      <c r="G334" s="188">
        <f t="shared" si="77"/>
        <v>1884.4022942126833</v>
      </c>
      <c r="H334" s="188">
        <f t="shared" si="71"/>
        <v>12802.629186880971</v>
      </c>
      <c r="I334" s="188">
        <f t="shared" si="72"/>
        <v>0</v>
      </c>
      <c r="J334" s="88">
        <f t="shared" si="73"/>
        <v>0</v>
      </c>
      <c r="K334" s="188">
        <f t="shared" si="78"/>
        <v>-378.13824434699234</v>
      </c>
      <c r="L334" s="88">
        <f t="shared" si="74"/>
        <v>-2569.0712320934658</v>
      </c>
      <c r="M334" s="89">
        <f t="shared" si="79"/>
        <v>10233.557954787506</v>
      </c>
      <c r="N334" s="89">
        <f t="shared" si="80"/>
        <v>276763.6619547875</v>
      </c>
      <c r="O334" s="89">
        <f t="shared" si="81"/>
        <v>40736.482477890422</v>
      </c>
      <c r="P334" s="90">
        <f t="shared" si="75"/>
        <v>0.96382765989169839</v>
      </c>
      <c r="Q334" s="225">
        <v>1364.4330718271049</v>
      </c>
      <c r="R334" s="90">
        <f t="shared" si="82"/>
        <v>0.14864294050133597</v>
      </c>
      <c r="S334" s="90">
        <f t="shared" si="82"/>
        <v>0.13511755998321609</v>
      </c>
      <c r="T334" s="92">
        <v>6794</v>
      </c>
      <c r="U334" s="1">
        <v>232039.12599999999</v>
      </c>
      <c r="V334" s="1">
        <v>34560.48942508192</v>
      </c>
      <c r="W334" s="195"/>
      <c r="X334" s="89">
        <v>0</v>
      </c>
      <c r="Y334" s="89">
        <f t="shared" si="83"/>
        <v>0</v>
      </c>
    </row>
    <row r="335" spans="2:27">
      <c r="B335" s="199">
        <v>5526</v>
      </c>
      <c r="C335" t="s">
        <v>365</v>
      </c>
      <c r="D335" s="1">
        <v>126337.561</v>
      </c>
      <c r="E335" s="86">
        <f t="shared" si="76"/>
        <v>35759.287008208325</v>
      </c>
      <c r="F335" s="87">
        <f t="shared" si="70"/>
        <v>0.84606691152637381</v>
      </c>
      <c r="G335" s="188">
        <f t="shared" si="77"/>
        <v>4036.3797744988556</v>
      </c>
      <c r="H335" s="188">
        <f t="shared" si="71"/>
        <v>14260.529743304458</v>
      </c>
      <c r="I335" s="188">
        <f t="shared" si="72"/>
        <v>799.16629175648188</v>
      </c>
      <c r="J335" s="88">
        <f t="shared" si="73"/>
        <v>2823.4545087756505</v>
      </c>
      <c r="K335" s="188">
        <f t="shared" si="78"/>
        <v>421.02804740948955</v>
      </c>
      <c r="L335" s="88">
        <f t="shared" si="74"/>
        <v>1487.4920914977265</v>
      </c>
      <c r="M335" s="89">
        <f t="shared" si="79"/>
        <v>15748.021834802184</v>
      </c>
      <c r="N335" s="89">
        <f t="shared" si="80"/>
        <v>142085.58283480219</v>
      </c>
      <c r="O335" s="89">
        <f t="shared" si="81"/>
        <v>40216.694830116663</v>
      </c>
      <c r="P335" s="90">
        <f t="shared" si="75"/>
        <v>0.95152945244420206</v>
      </c>
      <c r="Q335" s="225">
        <v>1505.1597859747217</v>
      </c>
      <c r="R335" s="90">
        <f t="shared" si="82"/>
        <v>0.1578575292317014</v>
      </c>
      <c r="S335" s="90">
        <f t="shared" si="82"/>
        <v>0.14212665988465323</v>
      </c>
      <c r="T335" s="92">
        <v>3533</v>
      </c>
      <c r="U335" s="1">
        <v>109113.21799999999</v>
      </c>
      <c r="V335" s="1">
        <v>31309.388235294115</v>
      </c>
      <c r="W335" s="195"/>
      <c r="X335" s="89">
        <v>0</v>
      </c>
      <c r="Y335" s="89">
        <f t="shared" si="83"/>
        <v>0</v>
      </c>
    </row>
    <row r="336" spans="2:27">
      <c r="B336" s="199">
        <v>5528</v>
      </c>
      <c r="C336" t="s">
        <v>366</v>
      </c>
      <c r="D336" s="1">
        <v>37698.851999999999</v>
      </c>
      <c r="E336" s="86">
        <f t="shared" si="76"/>
        <v>35265.530402245087</v>
      </c>
      <c r="F336" s="87">
        <f t="shared" si="70"/>
        <v>0.83438460011571369</v>
      </c>
      <c r="G336" s="188">
        <f t="shared" si="77"/>
        <v>4342.5088701960622</v>
      </c>
      <c r="H336" s="188">
        <f t="shared" si="71"/>
        <v>4642.1419822395901</v>
      </c>
      <c r="I336" s="188">
        <f t="shared" si="72"/>
        <v>971.98110384361496</v>
      </c>
      <c r="J336" s="88">
        <f t="shared" si="73"/>
        <v>1039.0478000088244</v>
      </c>
      <c r="K336" s="188">
        <f t="shared" si="78"/>
        <v>593.84285949662262</v>
      </c>
      <c r="L336" s="88">
        <f t="shared" si="74"/>
        <v>634.8180168018896</v>
      </c>
      <c r="M336" s="89">
        <f t="shared" si="79"/>
        <v>5276.9599990414799</v>
      </c>
      <c r="N336" s="89">
        <f t="shared" si="80"/>
        <v>42975.811999041478</v>
      </c>
      <c r="O336" s="89">
        <f t="shared" si="81"/>
        <v>40201.882131937775</v>
      </c>
      <c r="P336" s="90">
        <f t="shared" si="75"/>
        <v>0.95117898310188254</v>
      </c>
      <c r="Q336" s="225">
        <v>533.08267426464863</v>
      </c>
      <c r="R336" s="90">
        <f t="shared" si="82"/>
        <v>0.17037805262595973</v>
      </c>
      <c r="S336" s="90">
        <f t="shared" si="82"/>
        <v>0.17475739052166026</v>
      </c>
      <c r="T336" s="92">
        <v>1069</v>
      </c>
      <c r="U336" s="1">
        <v>32210.832999999999</v>
      </c>
      <c r="V336" s="1">
        <v>30019.415657036345</v>
      </c>
      <c r="W336" s="195"/>
      <c r="X336" s="89">
        <v>0</v>
      </c>
      <c r="Y336" s="89">
        <f t="shared" si="83"/>
        <v>0</v>
      </c>
    </row>
    <row r="337" spans="2:25">
      <c r="B337" s="199">
        <v>5530</v>
      </c>
      <c r="C337" t="s">
        <v>367</v>
      </c>
      <c r="D337" s="1">
        <v>569494.86399999994</v>
      </c>
      <c r="E337" s="86">
        <f t="shared" si="76"/>
        <v>38098.398715547228</v>
      </c>
      <c r="F337" s="87">
        <f t="shared" si="70"/>
        <v>0.90141043718137726</v>
      </c>
      <c r="G337" s="188">
        <f t="shared" si="77"/>
        <v>2586.1305159487356</v>
      </c>
      <c r="H337" s="188">
        <f t="shared" si="71"/>
        <v>38657.478952401696</v>
      </c>
      <c r="I337" s="188">
        <f t="shared" si="72"/>
        <v>0</v>
      </c>
      <c r="J337" s="88">
        <f t="shared" si="73"/>
        <v>0</v>
      </c>
      <c r="K337" s="188">
        <f t="shared" si="78"/>
        <v>-378.13824434699234</v>
      </c>
      <c r="L337" s="88">
        <f t="shared" si="74"/>
        <v>-5652.4104764988415</v>
      </c>
      <c r="M337" s="89">
        <f t="shared" si="79"/>
        <v>33005.068475902852</v>
      </c>
      <c r="N337" s="89">
        <f t="shared" si="80"/>
        <v>602499.93247590284</v>
      </c>
      <c r="O337" s="89">
        <f t="shared" si="81"/>
        <v>40306.390987148974</v>
      </c>
      <c r="P337" s="90">
        <f t="shared" si="75"/>
        <v>0.95365166899003795</v>
      </c>
      <c r="Q337" s="225">
        <v>1977.5690836785216</v>
      </c>
      <c r="R337" s="90">
        <f t="shared" si="82"/>
        <v>0.15341564978269784</v>
      </c>
      <c r="S337" s="90">
        <f t="shared" si="82"/>
        <v>0.14924890874120308</v>
      </c>
      <c r="T337" s="92">
        <v>14948</v>
      </c>
      <c r="U337" s="1">
        <v>493746.43400000001</v>
      </c>
      <c r="V337" s="1">
        <v>33150.693836444203</v>
      </c>
      <c r="W337" s="195"/>
      <c r="X337" s="89">
        <v>0</v>
      </c>
      <c r="Y337" s="89">
        <f t="shared" si="83"/>
        <v>0</v>
      </c>
    </row>
    <row r="338" spans="2:25">
      <c r="B338" s="199">
        <v>5532</v>
      </c>
      <c r="C338" t="s">
        <v>368</v>
      </c>
      <c r="D338" s="1">
        <v>190020.66200000001</v>
      </c>
      <c r="E338" s="86">
        <f t="shared" si="76"/>
        <v>33962.584807864165</v>
      </c>
      <c r="F338" s="87">
        <f t="shared" si="70"/>
        <v>0.80355682788771277</v>
      </c>
      <c r="G338" s="188">
        <f t="shared" si="77"/>
        <v>5150.3351387122348</v>
      </c>
      <c r="H338" s="188">
        <f t="shared" si="71"/>
        <v>28816.125101094953</v>
      </c>
      <c r="I338" s="188">
        <f t="shared" si="72"/>
        <v>1428.0120618769379</v>
      </c>
      <c r="J338" s="88">
        <f t="shared" si="73"/>
        <v>7989.7274862014674</v>
      </c>
      <c r="K338" s="188">
        <f t="shared" si="78"/>
        <v>1049.8738175299454</v>
      </c>
      <c r="L338" s="88">
        <f t="shared" si="74"/>
        <v>5874.0440090800448</v>
      </c>
      <c r="M338" s="89">
        <f t="shared" si="79"/>
        <v>34690.169110174997</v>
      </c>
      <c r="N338" s="89">
        <f t="shared" si="80"/>
        <v>224710.831110175</v>
      </c>
      <c r="O338" s="89">
        <f t="shared" si="81"/>
        <v>40162.793764106347</v>
      </c>
      <c r="P338" s="90">
        <f t="shared" si="75"/>
        <v>0.95025414993504254</v>
      </c>
      <c r="Q338" s="225">
        <v>1591.5408630876555</v>
      </c>
      <c r="R338" s="90">
        <f t="shared" si="82"/>
        <v>0.17767937346386495</v>
      </c>
      <c r="S338" s="90">
        <f t="shared" si="82"/>
        <v>0.1726276656956553</v>
      </c>
      <c r="T338" s="92">
        <v>5595</v>
      </c>
      <c r="U338" s="1">
        <v>161351.77900000001</v>
      </c>
      <c r="V338" s="1">
        <v>28962.803625919943</v>
      </c>
      <c r="W338" s="195"/>
      <c r="X338" s="89">
        <v>0</v>
      </c>
      <c r="Y338" s="89">
        <f t="shared" si="83"/>
        <v>0</v>
      </c>
    </row>
    <row r="339" spans="2:25">
      <c r="B339" s="199">
        <v>5534</v>
      </c>
      <c r="C339" t="s">
        <v>369</v>
      </c>
      <c r="D339" s="1">
        <v>79867.471999999994</v>
      </c>
      <c r="E339" s="86">
        <f t="shared" si="76"/>
        <v>35927.787674313993</v>
      </c>
      <c r="F339" s="87">
        <f t="shared" si="70"/>
        <v>0.85005364756306934</v>
      </c>
      <c r="G339" s="188">
        <f t="shared" si="77"/>
        <v>3931.9093615133406</v>
      </c>
      <c r="H339" s="188">
        <f t="shared" si="71"/>
        <v>8740.6345106441568</v>
      </c>
      <c r="I339" s="188">
        <f t="shared" si="72"/>
        <v>740.19105861949788</v>
      </c>
      <c r="J339" s="88">
        <f t="shared" si="73"/>
        <v>1645.4447233111437</v>
      </c>
      <c r="K339" s="188">
        <f t="shared" si="78"/>
        <v>362.05281427250554</v>
      </c>
      <c r="L339" s="88">
        <f t="shared" si="74"/>
        <v>804.84340612777987</v>
      </c>
      <c r="M339" s="89">
        <f t="shared" si="79"/>
        <v>9545.4779167719371</v>
      </c>
      <c r="N339" s="89">
        <f t="shared" si="80"/>
        <v>89412.949916771933</v>
      </c>
      <c r="O339" s="89">
        <f t="shared" si="81"/>
        <v>40221.749850099834</v>
      </c>
      <c r="P339" s="90">
        <f t="shared" si="75"/>
        <v>0.95164905452530302</v>
      </c>
      <c r="Q339" s="225">
        <v>4.0901739291857666</v>
      </c>
      <c r="R339" s="90">
        <f t="shared" si="82"/>
        <v>0.14334359206637304</v>
      </c>
      <c r="S339" s="90">
        <f t="shared" si="82"/>
        <v>0.15054413650583759</v>
      </c>
      <c r="T339" s="92">
        <v>2223</v>
      </c>
      <c r="U339" s="1">
        <v>69854.304999999993</v>
      </c>
      <c r="V339" s="1">
        <v>31226.779168529276</v>
      </c>
      <c r="W339" s="195"/>
      <c r="X339" s="89">
        <v>0</v>
      </c>
      <c r="Y339" s="89">
        <f t="shared" si="83"/>
        <v>0</v>
      </c>
    </row>
    <row r="340" spans="2:25">
      <c r="B340" s="199">
        <v>5536</v>
      </c>
      <c r="C340" t="s">
        <v>370</v>
      </c>
      <c r="D340" s="1">
        <v>96643.194000000003</v>
      </c>
      <c r="E340" s="86">
        <f t="shared" si="76"/>
        <v>35348.644476956841</v>
      </c>
      <c r="F340" s="87">
        <f t="shared" si="70"/>
        <v>0.83635108419241255</v>
      </c>
      <c r="G340" s="188">
        <f t="shared" si="77"/>
        <v>4290.978143874775</v>
      </c>
      <c r="H340" s="188">
        <f t="shared" si="71"/>
        <v>11731.534245353636</v>
      </c>
      <c r="I340" s="188">
        <f t="shared" si="72"/>
        <v>942.89117769450127</v>
      </c>
      <c r="J340" s="88">
        <f t="shared" si="73"/>
        <v>2577.8644798167666</v>
      </c>
      <c r="K340" s="188">
        <f t="shared" si="78"/>
        <v>564.75293334750893</v>
      </c>
      <c r="L340" s="88">
        <f t="shared" si="74"/>
        <v>1544.0345197720894</v>
      </c>
      <c r="M340" s="89">
        <f t="shared" si="79"/>
        <v>13275.568765125725</v>
      </c>
      <c r="N340" s="89">
        <f t="shared" si="80"/>
        <v>109918.76276512572</v>
      </c>
      <c r="O340" s="89">
        <f t="shared" si="81"/>
        <v>40204.375554179125</v>
      </c>
      <c r="P340" s="90">
        <f t="shared" si="75"/>
        <v>0.95123797762418338</v>
      </c>
      <c r="Q340" s="225">
        <v>-1624.482078784331</v>
      </c>
      <c r="R340" s="90">
        <f t="shared" si="82"/>
        <v>0.21474112031151851</v>
      </c>
      <c r="S340" s="90">
        <f t="shared" si="82"/>
        <v>0.21873990234619445</v>
      </c>
      <c r="T340" s="92">
        <v>2734</v>
      </c>
      <c r="U340" s="1">
        <v>79558.675000000003</v>
      </c>
      <c r="V340" s="1">
        <v>29004.25628873496</v>
      </c>
      <c r="W340" s="195"/>
      <c r="X340" s="89">
        <v>0</v>
      </c>
      <c r="Y340" s="89">
        <f t="shared" si="83"/>
        <v>0</v>
      </c>
    </row>
    <row r="341" spans="2:25">
      <c r="B341" s="199">
        <v>5538</v>
      </c>
      <c r="C341" t="s">
        <v>371</v>
      </c>
      <c r="D341" s="1">
        <v>65793.835000000006</v>
      </c>
      <c r="E341" s="86">
        <f t="shared" si="76"/>
        <v>35972.572443958445</v>
      </c>
      <c r="F341" s="87">
        <f t="shared" si="70"/>
        <v>0.85111325794422155</v>
      </c>
      <c r="G341" s="188">
        <f t="shared" si="77"/>
        <v>3904.142804333781</v>
      </c>
      <c r="H341" s="188">
        <f t="shared" si="71"/>
        <v>7140.6771891264852</v>
      </c>
      <c r="I341" s="188">
        <f t="shared" si="72"/>
        <v>724.5163892439399</v>
      </c>
      <c r="J341" s="88">
        <f t="shared" si="73"/>
        <v>1325.1404759271661</v>
      </c>
      <c r="K341" s="188">
        <f t="shared" si="78"/>
        <v>346.37814489694756</v>
      </c>
      <c r="L341" s="88">
        <f t="shared" si="74"/>
        <v>633.52562701651709</v>
      </c>
      <c r="M341" s="89">
        <f t="shared" si="79"/>
        <v>7774.2028161430026</v>
      </c>
      <c r="N341" s="89">
        <f t="shared" si="80"/>
        <v>73568.037816143013</v>
      </c>
      <c r="O341" s="89">
        <f t="shared" si="81"/>
        <v>40223.093393189178</v>
      </c>
      <c r="P341" s="90">
        <f t="shared" si="75"/>
        <v>0.95168084283673782</v>
      </c>
      <c r="Q341" s="225">
        <v>693.41181842847163</v>
      </c>
      <c r="R341" s="90">
        <f t="shared" si="82"/>
        <v>0.14982962052696219</v>
      </c>
      <c r="S341" s="90">
        <f t="shared" si="82"/>
        <v>0.1473149576061813</v>
      </c>
      <c r="T341" s="92">
        <v>1829</v>
      </c>
      <c r="U341" s="1">
        <v>57220.508000000002</v>
      </c>
      <c r="V341" s="1">
        <v>31353.703013698632</v>
      </c>
      <c r="W341" s="195"/>
      <c r="X341" s="89">
        <v>0</v>
      </c>
      <c r="Y341" s="89">
        <f t="shared" si="83"/>
        <v>0</v>
      </c>
    </row>
    <row r="342" spans="2:25">
      <c r="B342" s="199">
        <v>5540</v>
      </c>
      <c r="C342" t="s">
        <v>372</v>
      </c>
      <c r="D342" s="1">
        <v>67308.766000000003</v>
      </c>
      <c r="E342" s="86">
        <f t="shared" si="76"/>
        <v>34429.036317135549</v>
      </c>
      <c r="F342" s="87">
        <f t="shared" si="70"/>
        <v>0.81459309904534138</v>
      </c>
      <c r="G342" s="188">
        <f t="shared" si="77"/>
        <v>4861.1352029639756</v>
      </c>
      <c r="H342" s="188">
        <f t="shared" si="71"/>
        <v>9503.5193217945725</v>
      </c>
      <c r="I342" s="188">
        <f t="shared" si="72"/>
        <v>1264.7540336319532</v>
      </c>
      <c r="J342" s="88">
        <f t="shared" si="73"/>
        <v>2472.5941357504685</v>
      </c>
      <c r="K342" s="188">
        <f t="shared" si="78"/>
        <v>886.6157892849609</v>
      </c>
      <c r="L342" s="88">
        <f t="shared" si="74"/>
        <v>1733.3338680520988</v>
      </c>
      <c r="M342" s="89">
        <f t="shared" si="79"/>
        <v>11236.853189846672</v>
      </c>
      <c r="N342" s="89">
        <f t="shared" si="80"/>
        <v>78545.619189846679</v>
      </c>
      <c r="O342" s="89">
        <f t="shared" si="81"/>
        <v>40176.78730938449</v>
      </c>
      <c r="P342" s="90">
        <f t="shared" si="75"/>
        <v>0.95058523806977135</v>
      </c>
      <c r="Q342" s="225">
        <v>545.93657419774172</v>
      </c>
      <c r="R342" s="90">
        <f t="shared" si="82"/>
        <v>0.19632337546047132</v>
      </c>
      <c r="S342" s="90">
        <f t="shared" si="82"/>
        <v>0.20795004765164721</v>
      </c>
      <c r="T342" s="92">
        <v>1955</v>
      </c>
      <c r="U342" s="1">
        <v>56263.02</v>
      </c>
      <c r="V342" s="1">
        <v>28502.036474164132</v>
      </c>
      <c r="W342" s="195"/>
      <c r="X342" s="89">
        <v>0</v>
      </c>
      <c r="Y342" s="89">
        <f t="shared" si="83"/>
        <v>0</v>
      </c>
    </row>
    <row r="343" spans="2:25">
      <c r="B343" s="199">
        <v>5542</v>
      </c>
      <c r="C343" t="s">
        <v>373</v>
      </c>
      <c r="D343" s="1">
        <v>95616.407000000007</v>
      </c>
      <c r="E343" s="86">
        <f t="shared" si="76"/>
        <v>34344.973778735635</v>
      </c>
      <c r="F343" s="87">
        <f t="shared" si="70"/>
        <v>0.81260417425993514</v>
      </c>
      <c r="G343" s="188">
        <f t="shared" si="77"/>
        <v>4913.2539767719227</v>
      </c>
      <c r="H343" s="188">
        <f t="shared" si="71"/>
        <v>13678.499071333032</v>
      </c>
      <c r="I343" s="188">
        <f t="shared" si="72"/>
        <v>1294.1759220719232</v>
      </c>
      <c r="J343" s="88">
        <f t="shared" si="73"/>
        <v>3602.9857670482343</v>
      </c>
      <c r="K343" s="188">
        <f t="shared" si="78"/>
        <v>916.03767772493086</v>
      </c>
      <c r="L343" s="88">
        <f t="shared" si="74"/>
        <v>2550.2488947862075</v>
      </c>
      <c r="M343" s="89">
        <f t="shared" si="79"/>
        <v>16228.747966119239</v>
      </c>
      <c r="N343" s="89">
        <f t="shared" si="80"/>
        <v>111845.15496611924</v>
      </c>
      <c r="O343" s="89">
        <f t="shared" si="81"/>
        <v>40174.265433232482</v>
      </c>
      <c r="P343" s="90">
        <f t="shared" si="75"/>
        <v>0.95052557032620899</v>
      </c>
      <c r="Q343" s="225">
        <v>924.4255155685205</v>
      </c>
      <c r="R343" s="90">
        <f t="shared" si="82"/>
        <v>0.14895574119141888</v>
      </c>
      <c r="S343" s="90">
        <f t="shared" si="82"/>
        <v>0.15308273738822714</v>
      </c>
      <c r="T343" s="92">
        <v>2784</v>
      </c>
      <c r="U343" s="1">
        <v>83220.27</v>
      </c>
      <c r="V343" s="1">
        <v>29785.350751610596</v>
      </c>
      <c r="W343" s="195"/>
      <c r="X343" s="89">
        <v>0</v>
      </c>
      <c r="Y343" s="89">
        <f t="shared" si="83"/>
        <v>0</v>
      </c>
    </row>
    <row r="344" spans="2:25">
      <c r="B344" s="199">
        <v>5544</v>
      </c>
      <c r="C344" t="s">
        <v>374</v>
      </c>
      <c r="D344" s="1">
        <v>168438.834</v>
      </c>
      <c r="E344" s="86">
        <f t="shared" si="76"/>
        <v>35018.468607068608</v>
      </c>
      <c r="F344" s="87">
        <f t="shared" si="70"/>
        <v>0.82853910297386235</v>
      </c>
      <c r="G344" s="188">
        <f t="shared" si="77"/>
        <v>4495.6871832054803</v>
      </c>
      <c r="H344" s="188">
        <f t="shared" si="71"/>
        <v>21624.255351218362</v>
      </c>
      <c r="I344" s="188">
        <f t="shared" si="72"/>
        <v>1058.4527321553828</v>
      </c>
      <c r="J344" s="88">
        <f t="shared" si="73"/>
        <v>5091.1576416673915</v>
      </c>
      <c r="K344" s="188">
        <f t="shared" si="78"/>
        <v>680.31448780839048</v>
      </c>
      <c r="L344" s="88">
        <f t="shared" si="74"/>
        <v>3272.3126863583584</v>
      </c>
      <c r="M344" s="89">
        <f t="shared" si="79"/>
        <v>24896.568037576719</v>
      </c>
      <c r="N344" s="89">
        <f t="shared" si="80"/>
        <v>193335.40203757671</v>
      </c>
      <c r="O344" s="89">
        <f t="shared" si="81"/>
        <v>40194.470278082474</v>
      </c>
      <c r="P344" s="90">
        <f t="shared" si="75"/>
        <v>0.9510036181876268</v>
      </c>
      <c r="Q344" s="225">
        <v>1716.2933667473699</v>
      </c>
      <c r="R344" s="90">
        <f t="shared" si="82"/>
        <v>0.16928500552300776</v>
      </c>
      <c r="S344" s="90">
        <f t="shared" si="82"/>
        <v>0.16539549199112247</v>
      </c>
      <c r="T344" s="92">
        <v>4810</v>
      </c>
      <c r="U344" s="1">
        <v>144052.84700000001</v>
      </c>
      <c r="V344" s="1">
        <v>30048.570504797666</v>
      </c>
      <c r="W344" s="195"/>
      <c r="X344" s="89">
        <v>0</v>
      </c>
      <c r="Y344" s="89">
        <f t="shared" si="83"/>
        <v>0</v>
      </c>
    </row>
    <row r="345" spans="2:25">
      <c r="B345" s="199">
        <v>5546</v>
      </c>
      <c r="C345" t="s">
        <v>375</v>
      </c>
      <c r="D345" s="1">
        <v>41457.370000000003</v>
      </c>
      <c r="E345" s="86">
        <f t="shared" si="76"/>
        <v>36655.499557913354</v>
      </c>
      <c r="F345" s="87">
        <f t="shared" si="70"/>
        <v>0.86727135511122655</v>
      </c>
      <c r="G345" s="188">
        <f t="shared" si="77"/>
        <v>3480.7279936817372</v>
      </c>
      <c r="H345" s="188">
        <f t="shared" si="71"/>
        <v>3936.7033608540446</v>
      </c>
      <c r="I345" s="188">
        <f t="shared" si="72"/>
        <v>485.49189935972169</v>
      </c>
      <c r="J345" s="88">
        <f t="shared" si="73"/>
        <v>549.09133817584518</v>
      </c>
      <c r="K345" s="188">
        <f t="shared" si="78"/>
        <v>107.35365501272935</v>
      </c>
      <c r="L345" s="88">
        <f t="shared" si="74"/>
        <v>121.41698381939689</v>
      </c>
      <c r="M345" s="89">
        <f t="shared" si="79"/>
        <v>4058.1203446734417</v>
      </c>
      <c r="N345" s="89">
        <f t="shared" si="80"/>
        <v>45515.490344673446</v>
      </c>
      <c r="O345" s="89">
        <f t="shared" si="81"/>
        <v>40243.581206607822</v>
      </c>
      <c r="P345" s="90">
        <f t="shared" si="75"/>
        <v>0.95216558575174792</v>
      </c>
      <c r="Q345" s="225">
        <v>483.12683726222258</v>
      </c>
      <c r="R345" s="90">
        <f t="shared" si="82"/>
        <v>0.28915084006130232</v>
      </c>
      <c r="S345" s="90">
        <f t="shared" si="82"/>
        <v>0.31878649155696459</v>
      </c>
      <c r="T345" s="92">
        <v>1131</v>
      </c>
      <c r="U345" s="1">
        <v>32158.665000000001</v>
      </c>
      <c r="V345" s="1">
        <v>27794.870354364735</v>
      </c>
      <c r="W345" s="195"/>
      <c r="X345" s="89">
        <v>0</v>
      </c>
      <c r="Y345" s="89">
        <f t="shared" si="83"/>
        <v>0</v>
      </c>
    </row>
    <row r="346" spans="2:25">
      <c r="B346" s="199">
        <v>5601</v>
      </c>
      <c r="C346" t="s">
        <v>376</v>
      </c>
      <c r="D346" s="1">
        <v>798877.25699999998</v>
      </c>
      <c r="E346" s="86">
        <f t="shared" si="76"/>
        <v>36516.764501531281</v>
      </c>
      <c r="F346" s="87">
        <f t="shared" si="70"/>
        <v>0.86398887521595702</v>
      </c>
      <c r="G346" s="188">
        <f t="shared" si="77"/>
        <v>3566.7437286386225</v>
      </c>
      <c r="H346" s="188">
        <f t="shared" si="71"/>
        <v>78029.652551427134</v>
      </c>
      <c r="I346" s="188">
        <f t="shared" si="72"/>
        <v>534.04916909344718</v>
      </c>
      <c r="J346" s="88">
        <f t="shared" si="73"/>
        <v>11683.393672257343</v>
      </c>
      <c r="K346" s="188">
        <f t="shared" si="78"/>
        <v>155.91092474645484</v>
      </c>
      <c r="L346" s="88">
        <f t="shared" si="74"/>
        <v>3410.8633006781924</v>
      </c>
      <c r="M346" s="89">
        <f t="shared" si="79"/>
        <v>81440.515852105324</v>
      </c>
      <c r="N346" s="89">
        <f t="shared" si="80"/>
        <v>880317.77285210532</v>
      </c>
      <c r="O346" s="89">
        <f t="shared" si="81"/>
        <v>40239.419154916359</v>
      </c>
      <c r="P346" s="90">
        <f t="shared" si="75"/>
        <v>0.95206711135488975</v>
      </c>
      <c r="Q346" s="225">
        <v>6566.4529641607223</v>
      </c>
      <c r="R346" s="90">
        <f t="shared" si="82"/>
        <v>0.14197286948582713</v>
      </c>
      <c r="S346" s="90">
        <f t="shared" si="82"/>
        <v>0.13315111993410106</v>
      </c>
      <c r="T346" s="92">
        <v>21877</v>
      </c>
      <c r="U346" s="1">
        <v>699558.87600000005</v>
      </c>
      <c r="V346" s="1">
        <v>32225.85572139304</v>
      </c>
      <c r="W346" s="195"/>
      <c r="X346" s="89">
        <v>0</v>
      </c>
      <c r="Y346" s="89">
        <f t="shared" si="83"/>
        <v>0</v>
      </c>
    </row>
    <row r="347" spans="2:25">
      <c r="B347" s="199">
        <v>5603</v>
      </c>
      <c r="C347" t="s">
        <v>377</v>
      </c>
      <c r="D347" s="1">
        <v>502291.69900000002</v>
      </c>
      <c r="E347" s="86">
        <f t="shared" si="76"/>
        <v>44356.384581419996</v>
      </c>
      <c r="F347" s="87">
        <f t="shared" si="70"/>
        <v>1.0494747644343037</v>
      </c>
      <c r="G347" s="188">
        <f t="shared" si="77"/>
        <v>-1293.8207208923807</v>
      </c>
      <c r="H347" s="188">
        <f t="shared" si="71"/>
        <v>-14651.225843385319</v>
      </c>
      <c r="I347" s="188">
        <f t="shared" si="72"/>
        <v>0</v>
      </c>
      <c r="J347" s="88">
        <f t="shared" si="73"/>
        <v>0</v>
      </c>
      <c r="K347" s="188">
        <f t="shared" si="78"/>
        <v>-378.13824434699234</v>
      </c>
      <c r="L347" s="88">
        <f t="shared" si="74"/>
        <v>-4282.0374789853413</v>
      </c>
      <c r="M347" s="89">
        <f t="shared" si="79"/>
        <v>-18933.263322370658</v>
      </c>
      <c r="N347" s="89">
        <f t="shared" si="80"/>
        <v>483358.43567762937</v>
      </c>
      <c r="O347" s="89">
        <f t="shared" si="81"/>
        <v>42684.425616180626</v>
      </c>
      <c r="P347" s="90">
        <f t="shared" si="75"/>
        <v>1.0099161133461501</v>
      </c>
      <c r="Q347" s="225">
        <v>-2525.2593260332433</v>
      </c>
      <c r="R347" s="90">
        <f t="shared" si="82"/>
        <v>0.23869806573274338</v>
      </c>
      <c r="S347" s="90">
        <f t="shared" si="82"/>
        <v>0.24022948333432045</v>
      </c>
      <c r="T347" s="92">
        <v>11324</v>
      </c>
      <c r="U347" s="1">
        <v>405499.70400000003</v>
      </c>
      <c r="V347" s="1">
        <v>35764.659022755339</v>
      </c>
      <c r="W347" s="195"/>
      <c r="X347" s="89">
        <v>0</v>
      </c>
      <c r="Y347" s="89">
        <f t="shared" si="83"/>
        <v>0</v>
      </c>
    </row>
    <row r="348" spans="2:25">
      <c r="B348" s="199">
        <v>5605</v>
      </c>
      <c r="C348" t="s">
        <v>378</v>
      </c>
      <c r="D348" s="1">
        <v>379622.48100000003</v>
      </c>
      <c r="E348" s="86">
        <f t="shared" si="76"/>
        <v>38103.230051189406</v>
      </c>
      <c r="F348" s="87">
        <f t="shared" si="70"/>
        <v>0.90152474687732809</v>
      </c>
      <c r="G348" s="188">
        <f t="shared" si="77"/>
        <v>2583.1350878505846</v>
      </c>
      <c r="H348" s="188">
        <f t="shared" si="71"/>
        <v>25735.774880255376</v>
      </c>
      <c r="I348" s="188">
        <f t="shared" si="72"/>
        <v>0</v>
      </c>
      <c r="J348" s="88">
        <f t="shared" si="73"/>
        <v>0</v>
      </c>
      <c r="K348" s="188">
        <f t="shared" si="78"/>
        <v>-378.13824434699234</v>
      </c>
      <c r="L348" s="88">
        <f t="shared" si="74"/>
        <v>-3767.3913284290848</v>
      </c>
      <c r="M348" s="89">
        <f t="shared" si="79"/>
        <v>21968.383551826293</v>
      </c>
      <c r="N348" s="89">
        <f t="shared" si="80"/>
        <v>401590.86455182632</v>
      </c>
      <c r="O348" s="89">
        <f t="shared" si="81"/>
        <v>40308.226894692991</v>
      </c>
      <c r="P348" s="90">
        <f t="shared" si="75"/>
        <v>0.95369510667449897</v>
      </c>
      <c r="Q348" s="225">
        <v>3142.6024725600728</v>
      </c>
      <c r="R348" s="90">
        <f t="shared" si="82"/>
        <v>0.16961529216062396</v>
      </c>
      <c r="S348" s="90">
        <f t="shared" si="82"/>
        <v>0.18135488156301921</v>
      </c>
      <c r="T348" s="92">
        <v>9963</v>
      </c>
      <c r="U348" s="1">
        <v>324570.38099999999</v>
      </c>
      <c r="V348" s="1">
        <v>32253.838914836528</v>
      </c>
      <c r="W348" s="195"/>
      <c r="X348" s="89">
        <v>0</v>
      </c>
      <c r="Y348" s="89">
        <f t="shared" si="83"/>
        <v>0</v>
      </c>
    </row>
    <row r="349" spans="2:25">
      <c r="B349" s="199">
        <v>5607</v>
      </c>
      <c r="C349" t="s">
        <v>379</v>
      </c>
      <c r="D349" s="1">
        <v>211773.052</v>
      </c>
      <c r="E349" s="86">
        <f t="shared" si="76"/>
        <v>36657.962956551841</v>
      </c>
      <c r="F349" s="87">
        <f t="shared" si="70"/>
        <v>0.86732963927325268</v>
      </c>
      <c r="G349" s="188">
        <f t="shared" si="77"/>
        <v>3479.2006865258754</v>
      </c>
      <c r="H349" s="188">
        <f t="shared" si="71"/>
        <v>20099.34236605998</v>
      </c>
      <c r="I349" s="188">
        <f t="shared" si="72"/>
        <v>484.62970983625127</v>
      </c>
      <c r="J349" s="88">
        <f t="shared" si="73"/>
        <v>2799.7058337240237</v>
      </c>
      <c r="K349" s="188">
        <f t="shared" si="78"/>
        <v>106.49146548925893</v>
      </c>
      <c r="L349" s="88">
        <f t="shared" si="74"/>
        <v>615.2011961314488</v>
      </c>
      <c r="M349" s="89">
        <f t="shared" si="79"/>
        <v>20714.543562191429</v>
      </c>
      <c r="N349" s="89">
        <f t="shared" si="80"/>
        <v>232487.59556219142</v>
      </c>
      <c r="O349" s="89">
        <f t="shared" si="81"/>
        <v>40243.655108566978</v>
      </c>
      <c r="P349" s="90">
        <f t="shared" si="75"/>
        <v>0.95216733427660871</v>
      </c>
      <c r="Q349" s="225">
        <v>2439.0770325321537</v>
      </c>
      <c r="R349" s="90">
        <f t="shared" si="82"/>
        <v>0.16840011887639189</v>
      </c>
      <c r="S349" s="90">
        <f t="shared" si="82"/>
        <v>0.1744676285814796</v>
      </c>
      <c r="T349" s="92">
        <v>5777</v>
      </c>
      <c r="U349" s="1">
        <v>181250.454</v>
      </c>
      <c r="V349" s="1">
        <v>31212.408128121231</v>
      </c>
      <c r="W349" s="195"/>
      <c r="X349" s="89">
        <v>0</v>
      </c>
      <c r="Y349" s="89">
        <f t="shared" si="83"/>
        <v>0</v>
      </c>
    </row>
    <row r="350" spans="2:25">
      <c r="B350" s="199">
        <v>5610</v>
      </c>
      <c r="C350" t="s">
        <v>380</v>
      </c>
      <c r="D350" s="1">
        <v>83559.19</v>
      </c>
      <c r="E350" s="86">
        <f t="shared" si="76"/>
        <v>33105.859746434231</v>
      </c>
      <c r="F350" s="87">
        <f t="shared" si="70"/>
        <v>0.78328666068373898</v>
      </c>
      <c r="G350" s="188">
        <f t="shared" si="77"/>
        <v>5681.5046767987933</v>
      </c>
      <c r="H350" s="188">
        <f t="shared" si="71"/>
        <v>14340.117804240153</v>
      </c>
      <c r="I350" s="188">
        <f t="shared" si="72"/>
        <v>1727.8658333774147</v>
      </c>
      <c r="J350" s="88">
        <f t="shared" si="73"/>
        <v>4361.1333634445946</v>
      </c>
      <c r="K350" s="188">
        <f t="shared" si="78"/>
        <v>1349.7275890304222</v>
      </c>
      <c r="L350" s="88">
        <f t="shared" si="74"/>
        <v>3406.7124347127856</v>
      </c>
      <c r="M350" s="89">
        <f t="shared" si="79"/>
        <v>17746.830238952938</v>
      </c>
      <c r="N350" s="89">
        <f t="shared" si="80"/>
        <v>101306.02023895294</v>
      </c>
      <c r="O350" s="89">
        <f t="shared" si="81"/>
        <v>40137.092012263449</v>
      </c>
      <c r="P350" s="90">
        <f t="shared" si="75"/>
        <v>0.94964604491892324</v>
      </c>
      <c r="Q350" s="225">
        <v>820.76171493355287</v>
      </c>
      <c r="R350" s="90">
        <f t="shared" si="82"/>
        <v>0.12134276972013969</v>
      </c>
      <c r="S350" s="90">
        <f t="shared" si="82"/>
        <v>0.13955792564665545</v>
      </c>
      <c r="T350" s="92">
        <v>2524</v>
      </c>
      <c r="U350" s="1">
        <v>74517.081000000006</v>
      </c>
      <c r="V350" s="1">
        <v>29051.493567251462</v>
      </c>
      <c r="W350" s="195"/>
      <c r="X350" s="89">
        <v>0</v>
      </c>
      <c r="Y350" s="89">
        <f t="shared" si="83"/>
        <v>0</v>
      </c>
    </row>
    <row r="351" spans="2:25">
      <c r="B351" s="199">
        <v>5612</v>
      </c>
      <c r="C351" t="s">
        <v>381</v>
      </c>
      <c r="D351" s="1">
        <v>81800.562000000005</v>
      </c>
      <c r="E351" s="86">
        <f t="shared" si="76"/>
        <v>28681.823983169706</v>
      </c>
      <c r="F351" s="87">
        <f t="shared" si="70"/>
        <v>0.67861370470874294</v>
      </c>
      <c r="G351" s="188">
        <f t="shared" si="77"/>
        <v>8424.4068500227986</v>
      </c>
      <c r="H351" s="188">
        <f t="shared" si="71"/>
        <v>24026.40833626502</v>
      </c>
      <c r="I351" s="188">
        <f t="shared" si="72"/>
        <v>3276.2783505199982</v>
      </c>
      <c r="J351" s="88">
        <f t="shared" si="73"/>
        <v>9343.9458556830341</v>
      </c>
      <c r="K351" s="188">
        <f t="shared" si="78"/>
        <v>2898.1401061730057</v>
      </c>
      <c r="L351" s="88">
        <f t="shared" si="74"/>
        <v>8265.4955828054117</v>
      </c>
      <c r="M351" s="89">
        <f t="shared" si="79"/>
        <v>32291.903919070432</v>
      </c>
      <c r="N351" s="89">
        <f t="shared" si="80"/>
        <v>114092.46591907044</v>
      </c>
      <c r="O351" s="89">
        <f t="shared" si="81"/>
        <v>40004.370939365515</v>
      </c>
      <c r="P351" s="90">
        <f t="shared" si="75"/>
        <v>0.94650585623967343</v>
      </c>
      <c r="Q351" s="225">
        <v>1170.4022978884677</v>
      </c>
      <c r="R351" s="90">
        <f t="shared" si="82"/>
        <v>0.14088945083119658</v>
      </c>
      <c r="S351" s="90">
        <f t="shared" si="82"/>
        <v>0.13928932537421021</v>
      </c>
      <c r="T351" s="92">
        <v>2852</v>
      </c>
      <c r="U351" s="1">
        <v>71698.937999999995</v>
      </c>
      <c r="V351" s="1">
        <v>25175.188904494382</v>
      </c>
      <c r="W351" s="195"/>
      <c r="X351" s="89">
        <v>0</v>
      </c>
      <c r="Y351" s="89">
        <f t="shared" si="83"/>
        <v>0</v>
      </c>
    </row>
    <row r="352" spans="2:25">
      <c r="B352" s="199">
        <v>5614</v>
      </c>
      <c r="C352" t="s">
        <v>382</v>
      </c>
      <c r="D352" s="1">
        <v>27825.632000000001</v>
      </c>
      <c r="E352" s="86">
        <f t="shared" si="76"/>
        <v>32205.592592592595</v>
      </c>
      <c r="F352" s="87">
        <f t="shared" si="70"/>
        <v>0.76198628491772913</v>
      </c>
      <c r="G352" s="188">
        <f t="shared" si="77"/>
        <v>6239.6703121806077</v>
      </c>
      <c r="H352" s="188">
        <f t="shared" si="71"/>
        <v>5391.0751497240444</v>
      </c>
      <c r="I352" s="188">
        <f t="shared" si="72"/>
        <v>2042.9593372219872</v>
      </c>
      <c r="J352" s="88">
        <f t="shared" si="73"/>
        <v>1765.116867359797</v>
      </c>
      <c r="K352" s="188">
        <f t="shared" si="78"/>
        <v>1664.821092874995</v>
      </c>
      <c r="L352" s="88">
        <f t="shared" si="74"/>
        <v>1438.4054242439956</v>
      </c>
      <c r="M352" s="89">
        <f t="shared" si="79"/>
        <v>6829.4805739680396</v>
      </c>
      <c r="N352" s="89">
        <f t="shared" si="80"/>
        <v>34655.112573968043</v>
      </c>
      <c r="O352" s="89">
        <f t="shared" si="81"/>
        <v>40110.083997648195</v>
      </c>
      <c r="P352" s="90">
        <f t="shared" si="75"/>
        <v>0.94900703364594285</v>
      </c>
      <c r="Q352" s="225">
        <v>324.67077241782226</v>
      </c>
      <c r="R352" s="90">
        <f t="shared" si="82"/>
        <v>-1.9730051942030053E-2</v>
      </c>
      <c r="S352" s="90">
        <f t="shared" si="82"/>
        <v>-1.9730051942029994E-2</v>
      </c>
      <c r="T352" s="92">
        <v>864</v>
      </c>
      <c r="U352" s="1">
        <v>28385.683000000001</v>
      </c>
      <c r="V352" s="1">
        <v>32853.799768518518</v>
      </c>
      <c r="W352" s="195"/>
      <c r="X352" s="89">
        <v>0</v>
      </c>
      <c r="Y352" s="89">
        <f t="shared" si="83"/>
        <v>0</v>
      </c>
    </row>
    <row r="353" spans="2:28">
      <c r="B353" s="199">
        <v>5616</v>
      </c>
      <c r="C353" t="s">
        <v>383</v>
      </c>
      <c r="D353" s="1">
        <v>32302.071</v>
      </c>
      <c r="E353" s="86">
        <f t="shared" si="76"/>
        <v>33062.508700102357</v>
      </c>
      <c r="F353" s="87">
        <f t="shared" si="70"/>
        <v>0.78226097228360325</v>
      </c>
      <c r="G353" s="188">
        <f t="shared" si="77"/>
        <v>5708.3823255245552</v>
      </c>
      <c r="H353" s="188">
        <f t="shared" si="71"/>
        <v>5577.0895320374902</v>
      </c>
      <c r="I353" s="188">
        <f t="shared" si="72"/>
        <v>1743.0386995935705</v>
      </c>
      <c r="J353" s="88">
        <f t="shared" si="73"/>
        <v>1702.9488095029185</v>
      </c>
      <c r="K353" s="188">
        <f t="shared" si="78"/>
        <v>1364.9004552465781</v>
      </c>
      <c r="L353" s="88">
        <f t="shared" si="74"/>
        <v>1333.5077447759068</v>
      </c>
      <c r="M353" s="89">
        <f t="shared" si="79"/>
        <v>6910.597276813397</v>
      </c>
      <c r="N353" s="89">
        <f t="shared" si="80"/>
        <v>39212.668276813398</v>
      </c>
      <c r="O353" s="89">
        <f t="shared" si="81"/>
        <v>40135.791480873486</v>
      </c>
      <c r="P353" s="90">
        <f t="shared" si="75"/>
        <v>0.94961527426691905</v>
      </c>
      <c r="Q353" s="225">
        <v>256.85673465533364</v>
      </c>
      <c r="R353" s="90">
        <f t="shared" si="82"/>
        <v>0.17790373125037881</v>
      </c>
      <c r="S353" s="90">
        <f t="shared" si="82"/>
        <v>0.18031499784454544</v>
      </c>
      <c r="T353" s="92">
        <v>977</v>
      </c>
      <c r="U353" s="1">
        <v>27423.353999999999</v>
      </c>
      <c r="V353" s="1">
        <v>28011.597548518897</v>
      </c>
      <c r="W353" s="195"/>
      <c r="X353" s="89">
        <v>0</v>
      </c>
      <c r="Y353" s="89">
        <f t="shared" si="83"/>
        <v>0</v>
      </c>
    </row>
    <row r="354" spans="2:28">
      <c r="B354" s="199">
        <v>5618</v>
      </c>
      <c r="C354" t="s">
        <v>384</v>
      </c>
      <c r="D354" s="1">
        <v>43737.588000000003</v>
      </c>
      <c r="E354" s="86">
        <f t="shared" si="76"/>
        <v>39833.868852459018</v>
      </c>
      <c r="F354" s="87">
        <f t="shared" si="70"/>
        <v>0.94247176646476505</v>
      </c>
      <c r="G354" s="188">
        <f t="shared" si="77"/>
        <v>1510.1390310634256</v>
      </c>
      <c r="H354" s="188">
        <f t="shared" si="71"/>
        <v>1658.1326561076412</v>
      </c>
      <c r="I354" s="188">
        <f t="shared" si="72"/>
        <v>0</v>
      </c>
      <c r="J354" s="88">
        <f t="shared" si="73"/>
        <v>0</v>
      </c>
      <c r="K354" s="188">
        <f t="shared" si="78"/>
        <v>-378.13824434699234</v>
      </c>
      <c r="L354" s="88">
        <f t="shared" si="74"/>
        <v>-415.19579229299757</v>
      </c>
      <c r="M354" s="89">
        <f t="shared" si="79"/>
        <v>1242.9368638146436</v>
      </c>
      <c r="N354" s="89">
        <f t="shared" si="80"/>
        <v>44980.524863814644</v>
      </c>
      <c r="O354" s="89">
        <f t="shared" si="81"/>
        <v>40965.869639175449</v>
      </c>
      <c r="P354" s="90">
        <f t="shared" si="75"/>
        <v>0.96925497411772521</v>
      </c>
      <c r="Q354" s="225">
        <v>-83.046042156879594</v>
      </c>
      <c r="R354" s="90">
        <f t="shared" si="82"/>
        <v>0.11762073786814439</v>
      </c>
      <c r="S354" s="90">
        <f t="shared" si="82"/>
        <v>0.13288878073519533</v>
      </c>
      <c r="T354" s="92">
        <v>1098</v>
      </c>
      <c r="U354" s="1">
        <v>39134.553</v>
      </c>
      <c r="V354" s="1">
        <v>35161.323450134776</v>
      </c>
      <c r="W354" s="195"/>
      <c r="X354" s="89">
        <v>0</v>
      </c>
      <c r="Y354" s="89">
        <f t="shared" si="83"/>
        <v>0</v>
      </c>
    </row>
    <row r="355" spans="2:28">
      <c r="B355" s="199">
        <v>5620</v>
      </c>
      <c r="C355" t="s">
        <v>385</v>
      </c>
      <c r="D355" s="1">
        <v>115973.95699999999</v>
      </c>
      <c r="E355" s="86">
        <f t="shared" si="76"/>
        <v>39233.408998646817</v>
      </c>
      <c r="F355" s="87">
        <f t="shared" si="70"/>
        <v>0.92826484970230683</v>
      </c>
      <c r="G355" s="188">
        <f t="shared" si="77"/>
        <v>1882.4241404269901</v>
      </c>
      <c r="H355" s="188">
        <f t="shared" si="71"/>
        <v>5564.4457591021828</v>
      </c>
      <c r="I355" s="188">
        <f t="shared" si="72"/>
        <v>0</v>
      </c>
      <c r="J355" s="88">
        <f t="shared" si="73"/>
        <v>0</v>
      </c>
      <c r="K355" s="188">
        <f t="shared" si="78"/>
        <v>-378.13824434699234</v>
      </c>
      <c r="L355" s="88">
        <f t="shared" si="74"/>
        <v>-1117.7766502897096</v>
      </c>
      <c r="M355" s="89">
        <f t="shared" si="79"/>
        <v>4446.6691088124735</v>
      </c>
      <c r="N355" s="89">
        <f t="shared" si="80"/>
        <v>120420.62610881247</v>
      </c>
      <c r="O355" s="89">
        <f t="shared" si="81"/>
        <v>40737.694894726817</v>
      </c>
      <c r="P355" s="90">
        <f t="shared" si="75"/>
        <v>0.96385634574799117</v>
      </c>
      <c r="Q355" s="225">
        <v>-20.701693711957887</v>
      </c>
      <c r="R355" s="90">
        <f t="shared" si="82"/>
        <v>0.1568257572825566</v>
      </c>
      <c r="S355" s="90">
        <f t="shared" si="82"/>
        <v>0.15486901547389184</v>
      </c>
      <c r="T355" s="92">
        <v>2956</v>
      </c>
      <c r="U355" s="1">
        <v>100251.88</v>
      </c>
      <c r="V355" s="1">
        <v>33972.172145035584</v>
      </c>
      <c r="W355" s="195"/>
      <c r="X355" s="89">
        <v>0</v>
      </c>
      <c r="Y355" s="89">
        <f t="shared" si="83"/>
        <v>0</v>
      </c>
    </row>
    <row r="356" spans="2:28">
      <c r="B356" s="199">
        <v>5622</v>
      </c>
      <c r="C356" t="s">
        <v>386</v>
      </c>
      <c r="D356" s="1">
        <v>148645.94899999999</v>
      </c>
      <c r="E356" s="86">
        <f t="shared" si="76"/>
        <v>38153.477669404514</v>
      </c>
      <c r="F356" s="87">
        <f t="shared" si="70"/>
        <v>0.90271360858883409</v>
      </c>
      <c r="G356" s="188">
        <f t="shared" si="77"/>
        <v>2551.981564557218</v>
      </c>
      <c r="H356" s="188">
        <f t="shared" si="71"/>
        <v>9942.520175514921</v>
      </c>
      <c r="I356" s="188">
        <f t="shared" si="72"/>
        <v>0</v>
      </c>
      <c r="J356" s="88">
        <f t="shared" si="73"/>
        <v>0</v>
      </c>
      <c r="K356" s="188">
        <f t="shared" si="78"/>
        <v>-378.13824434699234</v>
      </c>
      <c r="L356" s="88">
        <f t="shared" si="74"/>
        <v>-1473.2265999758822</v>
      </c>
      <c r="M356" s="89">
        <f t="shared" si="79"/>
        <v>8469.293575539039</v>
      </c>
      <c r="N356" s="89">
        <f t="shared" si="80"/>
        <v>157115.24257553904</v>
      </c>
      <c r="O356" s="89">
        <f t="shared" si="81"/>
        <v>40327.320989614738</v>
      </c>
      <c r="P356" s="90">
        <f t="shared" si="75"/>
        <v>0.95414687412487142</v>
      </c>
      <c r="Q356" s="225">
        <v>1082.9105857165905</v>
      </c>
      <c r="R356" s="90">
        <f t="shared" si="82"/>
        <v>0.17893440365041344</v>
      </c>
      <c r="S356" s="90">
        <f t="shared" si="82"/>
        <v>0.17681619501962459</v>
      </c>
      <c r="T356" s="92">
        <v>3896</v>
      </c>
      <c r="U356" s="1">
        <v>126085.004</v>
      </c>
      <c r="V356" s="1">
        <v>32420.931859089742</v>
      </c>
      <c r="W356" s="195"/>
      <c r="X356" s="89">
        <v>0</v>
      </c>
      <c r="Y356" s="89">
        <f t="shared" si="83"/>
        <v>0</v>
      </c>
    </row>
    <row r="357" spans="2:28">
      <c r="B357" s="199">
        <v>5624</v>
      </c>
      <c r="C357" t="s">
        <v>387</v>
      </c>
      <c r="D357" s="1">
        <v>46741.072999999997</v>
      </c>
      <c r="E357" s="86">
        <f t="shared" si="76"/>
        <v>37755.30936995153</v>
      </c>
      <c r="F357" s="87">
        <f t="shared" si="70"/>
        <v>0.89329292234001245</v>
      </c>
      <c r="G357" s="188">
        <f t="shared" si="77"/>
        <v>2798.8459102180677</v>
      </c>
      <c r="H357" s="188">
        <f t="shared" si="71"/>
        <v>3464.9712368499677</v>
      </c>
      <c r="I357" s="188">
        <f t="shared" si="72"/>
        <v>100.55846514635995</v>
      </c>
      <c r="J357" s="88">
        <f t="shared" si="73"/>
        <v>124.49137985119361</v>
      </c>
      <c r="K357" s="188">
        <f t="shared" si="78"/>
        <v>-277.5797792006324</v>
      </c>
      <c r="L357" s="88">
        <f t="shared" si="74"/>
        <v>-343.64376665038287</v>
      </c>
      <c r="M357" s="89">
        <f t="shared" si="79"/>
        <v>3121.3274701995847</v>
      </c>
      <c r="N357" s="89">
        <f t="shared" si="80"/>
        <v>49862.40047019958</v>
      </c>
      <c r="O357" s="89">
        <f t="shared" si="81"/>
        <v>40276.575500968967</v>
      </c>
      <c r="P357" s="90">
        <f t="shared" si="75"/>
        <v>0.95294623276861146</v>
      </c>
      <c r="Q357" s="225">
        <v>46.9667701773933</v>
      </c>
      <c r="R357" s="90">
        <f t="shared" si="82"/>
        <v>0.16486170413411236</v>
      </c>
      <c r="S357" s="90">
        <f t="shared" si="82"/>
        <v>0.14322049315262225</v>
      </c>
      <c r="T357" s="92">
        <v>1238</v>
      </c>
      <c r="U357" s="1">
        <v>40125.856</v>
      </c>
      <c r="V357" s="1">
        <v>33025.395884773665</v>
      </c>
      <c r="W357" s="195"/>
      <c r="X357" s="89">
        <v>0</v>
      </c>
      <c r="Y357" s="89">
        <f t="shared" si="83"/>
        <v>0</v>
      </c>
    </row>
    <row r="358" spans="2:28">
      <c r="B358" s="199">
        <v>5626</v>
      </c>
      <c r="C358" t="s">
        <v>388</v>
      </c>
      <c r="D358" s="1">
        <v>36230.195</v>
      </c>
      <c r="E358" s="86">
        <f t="shared" si="76"/>
        <v>34472.117031398666</v>
      </c>
      <c r="F358" s="87">
        <f t="shared" si="70"/>
        <v>0.81561239137224317</v>
      </c>
      <c r="G358" s="188">
        <f t="shared" si="77"/>
        <v>4834.4251601208434</v>
      </c>
      <c r="H358" s="188">
        <f t="shared" si="71"/>
        <v>5080.9808432870059</v>
      </c>
      <c r="I358" s="188">
        <f t="shared" si="72"/>
        <v>1249.6757836398624</v>
      </c>
      <c r="J358" s="88">
        <f t="shared" si="73"/>
        <v>1313.4092486054953</v>
      </c>
      <c r="K358" s="188">
        <f t="shared" si="78"/>
        <v>871.53753929287006</v>
      </c>
      <c r="L358" s="88">
        <f t="shared" si="74"/>
        <v>915.98595379680637</v>
      </c>
      <c r="M358" s="89">
        <f t="shared" si="79"/>
        <v>5996.9667970838127</v>
      </c>
      <c r="N358" s="89">
        <f t="shared" si="80"/>
        <v>42227.161797083812</v>
      </c>
      <c r="O358" s="89">
        <f t="shared" si="81"/>
        <v>40178.07973081238</v>
      </c>
      <c r="P358" s="90">
        <f t="shared" si="75"/>
        <v>0.9506158168395783</v>
      </c>
      <c r="Q358" s="225">
        <v>314.87290629760628</v>
      </c>
      <c r="R358" s="90">
        <f t="shared" si="82"/>
        <v>0.17945563418333771</v>
      </c>
      <c r="S358" s="90">
        <f t="shared" si="82"/>
        <v>0.20077785782699456</v>
      </c>
      <c r="T358" s="92">
        <v>1051</v>
      </c>
      <c r="U358" s="1">
        <v>30717.725999999999</v>
      </c>
      <c r="V358" s="1">
        <v>28708.155140186915</v>
      </c>
      <c r="W358" s="195"/>
      <c r="X358" s="89">
        <v>0</v>
      </c>
      <c r="Y358" s="89">
        <f t="shared" si="83"/>
        <v>0</v>
      </c>
    </row>
    <row r="359" spans="2:28">
      <c r="B359" s="199">
        <v>5628</v>
      </c>
      <c r="C359" t="s">
        <v>389</v>
      </c>
      <c r="D359" s="1">
        <v>103584.738</v>
      </c>
      <c r="E359" s="86">
        <f t="shared" si="76"/>
        <v>37020.992852037169</v>
      </c>
      <c r="F359" s="87">
        <f t="shared" si="70"/>
        <v>0.87591894874115417</v>
      </c>
      <c r="G359" s="188">
        <f t="shared" si="77"/>
        <v>3254.122151324972</v>
      </c>
      <c r="H359" s="188">
        <f t="shared" si="71"/>
        <v>9105.033779407273</v>
      </c>
      <c r="I359" s="188">
        <f t="shared" si="72"/>
        <v>357.56924641638648</v>
      </c>
      <c r="J359" s="88">
        <f t="shared" si="73"/>
        <v>1000.4787514730494</v>
      </c>
      <c r="K359" s="188">
        <f t="shared" si="78"/>
        <v>-20.56899793060586</v>
      </c>
      <c r="L359" s="88">
        <f t="shared" si="74"/>
        <v>-57.552056209835193</v>
      </c>
      <c r="M359" s="89">
        <f t="shared" si="79"/>
        <v>9047.4817231974375</v>
      </c>
      <c r="N359" s="89">
        <f t="shared" si="80"/>
        <v>112632.21972319743</v>
      </c>
      <c r="O359" s="89">
        <f t="shared" si="81"/>
        <v>40254.546005431534</v>
      </c>
      <c r="P359" s="90">
        <f t="shared" si="75"/>
        <v>0.95242501356064568</v>
      </c>
      <c r="Q359" s="225">
        <v>104.61424398735835</v>
      </c>
      <c r="R359" s="90">
        <f t="shared" si="82"/>
        <v>0.19677144365442298</v>
      </c>
      <c r="S359" s="90">
        <f t="shared" si="82"/>
        <v>0.20062095866260371</v>
      </c>
      <c r="T359" s="92">
        <v>2798</v>
      </c>
      <c r="U359" s="1">
        <v>86553.483999999997</v>
      </c>
      <c r="V359" s="1">
        <v>30834.871392946206</v>
      </c>
      <c r="W359" s="195"/>
      <c r="X359" s="89">
        <v>0</v>
      </c>
      <c r="Y359" s="89">
        <f t="shared" si="83"/>
        <v>0</v>
      </c>
    </row>
    <row r="360" spans="2:28">
      <c r="B360" s="199">
        <v>5630</v>
      </c>
      <c r="C360" t="s">
        <v>390</v>
      </c>
      <c r="D360" s="1">
        <v>32673.322</v>
      </c>
      <c r="E360" s="86">
        <f t="shared" si="76"/>
        <v>36711.597752808993</v>
      </c>
      <c r="F360" s="87">
        <f t="shared" si="70"/>
        <v>0.86859864182381297</v>
      </c>
      <c r="G360" s="188">
        <f t="shared" si="77"/>
        <v>3445.9471128464406</v>
      </c>
      <c r="H360" s="188">
        <f t="shared" si="71"/>
        <v>3066.8929304333319</v>
      </c>
      <c r="I360" s="188">
        <f t="shared" si="72"/>
        <v>465.85753114624782</v>
      </c>
      <c r="J360" s="88">
        <f t="shared" si="73"/>
        <v>414.61320272016053</v>
      </c>
      <c r="K360" s="188">
        <f t="shared" si="78"/>
        <v>87.719286799255485</v>
      </c>
      <c r="L360" s="88">
        <f t="shared" si="74"/>
        <v>78.070165251337386</v>
      </c>
      <c r="M360" s="89">
        <f t="shared" si="79"/>
        <v>3144.9630956846695</v>
      </c>
      <c r="N360" s="89">
        <f t="shared" si="80"/>
        <v>35818.285095684667</v>
      </c>
      <c r="O360" s="89">
        <f t="shared" si="81"/>
        <v>40245.264152454678</v>
      </c>
      <c r="P360" s="90">
        <f t="shared" si="75"/>
        <v>0.95220540435312517</v>
      </c>
      <c r="Q360" s="225">
        <v>188.56336948131639</v>
      </c>
      <c r="R360" s="90">
        <f t="shared" si="82"/>
        <v>0.22756828269537274</v>
      </c>
      <c r="S360" s="90">
        <f t="shared" si="82"/>
        <v>0.23032686310592429</v>
      </c>
      <c r="T360" s="92">
        <v>890</v>
      </c>
      <c r="U360" s="1">
        <v>26616.296999999999</v>
      </c>
      <c r="V360" s="1">
        <v>29838.897982062779</v>
      </c>
      <c r="W360" s="195"/>
      <c r="X360" s="89">
        <v>0</v>
      </c>
      <c r="Y360" s="89">
        <f t="shared" si="83"/>
        <v>0</v>
      </c>
    </row>
    <row r="361" spans="2:28">
      <c r="B361" s="199">
        <v>5632</v>
      </c>
      <c r="C361" t="s">
        <v>391</v>
      </c>
      <c r="D361" s="1">
        <v>75435.286999999997</v>
      </c>
      <c r="E361" s="86">
        <f t="shared" si="76"/>
        <v>35802.224489795917</v>
      </c>
      <c r="F361" s="87">
        <f t="shared" si="70"/>
        <v>0.84708281495943716</v>
      </c>
      <c r="G361" s="188">
        <f t="shared" si="77"/>
        <v>4009.7585359145478</v>
      </c>
      <c r="H361" s="188">
        <f t="shared" si="71"/>
        <v>8448.5612351719519</v>
      </c>
      <c r="I361" s="188">
        <f t="shared" si="72"/>
        <v>784.13817320082444</v>
      </c>
      <c r="J361" s="88">
        <f t="shared" si="73"/>
        <v>1652.1791309341372</v>
      </c>
      <c r="K361" s="188">
        <f t="shared" si="78"/>
        <v>405.9999288538321</v>
      </c>
      <c r="L361" s="88">
        <f t="shared" si="74"/>
        <v>855.44185009502417</v>
      </c>
      <c r="M361" s="89">
        <f t="shared" si="79"/>
        <v>9304.003085266977</v>
      </c>
      <c r="N361" s="89">
        <f t="shared" si="80"/>
        <v>84739.29008526697</v>
      </c>
      <c r="O361" s="89">
        <f t="shared" si="81"/>
        <v>40217.982954564293</v>
      </c>
      <c r="P361" s="90">
        <f t="shared" si="75"/>
        <v>0.95155992954719404</v>
      </c>
      <c r="Q361" s="225">
        <v>330.77093703050014</v>
      </c>
      <c r="R361" s="90">
        <f t="shared" si="82"/>
        <v>0.22107828369703111</v>
      </c>
      <c r="S361" s="90">
        <f t="shared" si="82"/>
        <v>0.22455548811192541</v>
      </c>
      <c r="T361" s="92">
        <v>2107</v>
      </c>
      <c r="U361" s="1">
        <v>61777.601000000002</v>
      </c>
      <c r="V361" s="1">
        <v>29236.914813061998</v>
      </c>
      <c r="W361" s="195"/>
      <c r="X361" s="89">
        <v>0</v>
      </c>
      <c r="Y361" s="89">
        <f t="shared" si="83"/>
        <v>0</v>
      </c>
    </row>
    <row r="362" spans="2:28">
      <c r="B362" s="199">
        <v>5634</v>
      </c>
      <c r="C362" t="s">
        <v>392</v>
      </c>
      <c r="D362" s="1">
        <v>64674.644</v>
      </c>
      <c r="E362" s="86">
        <f t="shared" si="76"/>
        <v>32631.001009081734</v>
      </c>
      <c r="F362" s="87">
        <f t="shared" si="70"/>
        <v>0.77205147399696539</v>
      </c>
      <c r="G362" s="188">
        <f t="shared" si="77"/>
        <v>5975.9170939573414</v>
      </c>
      <c r="H362" s="188">
        <f t="shared" si="71"/>
        <v>11844.267680223451</v>
      </c>
      <c r="I362" s="188">
        <f t="shared" si="72"/>
        <v>1894.0663914507884</v>
      </c>
      <c r="J362" s="88">
        <f t="shared" si="73"/>
        <v>3754.0395878554623</v>
      </c>
      <c r="K362" s="188">
        <f t="shared" si="78"/>
        <v>1515.9281471037962</v>
      </c>
      <c r="L362" s="88">
        <f t="shared" si="74"/>
        <v>3004.5695875597244</v>
      </c>
      <c r="M362" s="89">
        <f t="shared" si="79"/>
        <v>14848.837267783176</v>
      </c>
      <c r="N362" s="89">
        <f t="shared" si="80"/>
        <v>79523.48126778318</v>
      </c>
      <c r="O362" s="89">
        <f t="shared" si="81"/>
        <v>40122.84625014288</v>
      </c>
      <c r="P362" s="90">
        <f t="shared" si="75"/>
        <v>0.9493089893183202</v>
      </c>
      <c r="Q362" s="225">
        <v>3.9866961482966872</v>
      </c>
      <c r="R362" s="90">
        <f t="shared" si="82"/>
        <v>0.142834676051457</v>
      </c>
      <c r="S362" s="90">
        <f t="shared" si="82"/>
        <v>0.13706860805926996</v>
      </c>
      <c r="T362" s="92">
        <v>1982</v>
      </c>
      <c r="U362" s="1">
        <v>56591.425999999999</v>
      </c>
      <c r="V362" s="1">
        <v>28697.477687626775</v>
      </c>
      <c r="W362" s="195"/>
      <c r="X362" s="89">
        <v>0</v>
      </c>
      <c r="Y362" s="89">
        <f t="shared" si="83"/>
        <v>0</v>
      </c>
    </row>
    <row r="363" spans="2:28">
      <c r="B363" s="199">
        <v>5636</v>
      </c>
      <c r="C363" t="s">
        <v>393</v>
      </c>
      <c r="D363" s="1">
        <v>27923.987000000001</v>
      </c>
      <c r="E363" s="86">
        <f t="shared" ref="E363" si="84">D363/T363*1000</f>
        <v>32170.491935483875</v>
      </c>
      <c r="F363" s="87">
        <f t="shared" ref="F363" si="85">E363/E$365</f>
        <v>0.76115580122979365</v>
      </c>
      <c r="G363" s="188">
        <f t="shared" si="77"/>
        <v>6261.4327195880142</v>
      </c>
      <c r="H363" s="188">
        <f t="shared" ref="H363" si="86">G363*T363/1000</f>
        <v>5434.9236006023957</v>
      </c>
      <c r="I363" s="188">
        <f t="shared" ref="I363" si="87">IF(E363+Y363&lt;(E$365+Y$365)*0.9,((E$365+Y$365)*0.9-E363-Y363)*0.35,0)</f>
        <v>2055.2445672100393</v>
      </c>
      <c r="J363" s="88">
        <f>I363*T363/1000</f>
        <v>1783.952284338314</v>
      </c>
      <c r="K363" s="188">
        <f t="shared" ref="K363" si="88">I363+J$367</f>
        <v>1677.1063228630469</v>
      </c>
      <c r="L363" s="88">
        <f t="shared" ref="L363" si="89">K363*T363/1000</f>
        <v>1455.7282882451248</v>
      </c>
      <c r="M363" s="89">
        <f t="shared" ref="M363" si="90">+H363+L363</f>
        <v>6890.6518888475202</v>
      </c>
      <c r="N363" s="89">
        <f t="shared" ref="N363" si="91">D363+M363</f>
        <v>34814.638888847519</v>
      </c>
      <c r="O363" s="89">
        <f t="shared" ref="O363" si="92">N363/T363*1000</f>
        <v>40109.030977934926</v>
      </c>
      <c r="P363" s="90">
        <f t="shared" ref="P363" si="93">O363/O$365</f>
        <v>0.94898211913530461</v>
      </c>
      <c r="Q363" s="225">
        <v>62.114841966051245</v>
      </c>
      <c r="R363" s="90">
        <f t="shared" ref="R363" si="94">(D363-U363)/U363</f>
        <v>-2.8100453751722213E-2</v>
      </c>
      <c r="S363" s="90">
        <f t="shared" ref="S363" si="95">(E363-V363)/V363</f>
        <v>-3.817775319438866E-2</v>
      </c>
      <c r="T363" s="92">
        <v>868</v>
      </c>
      <c r="U363" s="1">
        <v>28731.350999999999</v>
      </c>
      <c r="V363" s="1">
        <v>33447.440046565775</v>
      </c>
      <c r="W363" s="195"/>
      <c r="X363" s="89">
        <v>0</v>
      </c>
      <c r="Y363" s="89">
        <f t="shared" ref="Y363" si="96">X363*1000/T363</f>
        <v>0</v>
      </c>
    </row>
    <row r="364" spans="2:28">
      <c r="B364" s="86"/>
      <c r="C364" s="86"/>
      <c r="D364" s="86"/>
      <c r="E364" s="86"/>
      <c r="F364" s="87"/>
      <c r="G364" s="188"/>
      <c r="H364" s="188"/>
      <c r="I364" s="188"/>
      <c r="J364" s="88"/>
      <c r="K364" s="188"/>
      <c r="L364" s="88"/>
      <c r="M364" s="89"/>
      <c r="N364" s="89"/>
      <c r="O364" s="89"/>
      <c r="P364" s="90"/>
      <c r="Q364" s="91"/>
      <c r="R364" s="90"/>
      <c r="S364" s="90"/>
      <c r="T364" s="92"/>
      <c r="U364" s="1"/>
      <c r="V364" s="126"/>
      <c r="X364" s="89"/>
      <c r="Y364" s="89"/>
    </row>
    <row r="365" spans="2:28" ht="23.25" customHeight="1">
      <c r="B365" s="196"/>
      <c r="C365" s="205" t="s">
        <v>394</v>
      </c>
      <c r="D365" s="197">
        <f>SUM(D7:D363)</f>
        <v>236446558.72500005</v>
      </c>
      <c r="E365" s="206">
        <f>D365/T365*1000</f>
        <v>42265.31793294652</v>
      </c>
      <c r="F365" s="207">
        <f>E365/E$365</f>
        <v>1</v>
      </c>
      <c r="G365" s="208">
        <f>($E$365-E365)*0.6</f>
        <v>0</v>
      </c>
      <c r="H365" s="167">
        <f>SUM(H7:H363)</f>
        <v>2.6343514036852866E-8</v>
      </c>
      <c r="I365" s="209">
        <f>IF(E365&lt;E$365*0.9,(E$365*0.9-E365)*0.35,0)</f>
        <v>0</v>
      </c>
      <c r="J365" s="167">
        <f>SUM(J7:J363)</f>
        <v>2115433.9058801532</v>
      </c>
      <c r="K365" s="95"/>
      <c r="L365" s="167">
        <f>SUM(L7:L363)</f>
        <v>5.3728399507235736E-10</v>
      </c>
      <c r="M365" s="167">
        <f>SUM(M7:M363)</f>
        <v>2.6671841624192894E-8</v>
      </c>
      <c r="N365" s="167">
        <f>SUM(N7:N363)</f>
        <v>236446558.7249997</v>
      </c>
      <c r="O365" s="210">
        <f t="shared" ref="O365" si="97">N365/T365*1000</f>
        <v>42265.317932946462</v>
      </c>
      <c r="P365" s="211">
        <f>O365/O$365</f>
        <v>1</v>
      </c>
      <c r="Q365" s="167">
        <f>SUM(Q7:Q363)</f>
        <v>3.8994130591163412E-8</v>
      </c>
      <c r="R365" s="211">
        <f>(D365-U365)/U365</f>
        <v>0.10828707125864083</v>
      </c>
      <c r="S365" s="211">
        <f>(E365-V365)/V365</f>
        <v>9.9543150402087319E-2</v>
      </c>
      <c r="T365" s="167">
        <f>SUM(T7:T363)</f>
        <v>5594340</v>
      </c>
      <c r="U365" s="167">
        <f>SUM(U7:U363)</f>
        <v>213344145.98600018</v>
      </c>
      <c r="V365" s="167">
        <v>38438.980696201594</v>
      </c>
      <c r="W365" s="197"/>
      <c r="X365" s="96">
        <f>SUM(X7:X362)</f>
        <v>23826.485000000001</v>
      </c>
      <c r="Y365" s="97">
        <f>X365*1000/T365</f>
        <v>4.2590341309251851</v>
      </c>
      <c r="Z365" s="1"/>
      <c r="AA365" s="46"/>
      <c r="AB365" s="1"/>
    </row>
    <row r="367" spans="2:28" ht="19.5" customHeight="1">
      <c r="B367" s="190" t="s">
        <v>395</v>
      </c>
      <c r="C367" s="102" t="s">
        <v>396</v>
      </c>
      <c r="D367" s="98"/>
      <c r="E367" s="98"/>
      <c r="F367" s="98"/>
      <c r="G367" s="98"/>
      <c r="H367" s="98"/>
      <c r="I367" s="98"/>
      <c r="J367" s="99">
        <f>-J365*1000/$T$365</f>
        <v>-378.13824434699234</v>
      </c>
      <c r="S367" s="100"/>
    </row>
    <row r="368" spans="2:28" ht="20.25" customHeight="1">
      <c r="B368" s="101"/>
      <c r="C368" s="102" t="s">
        <v>397</v>
      </c>
      <c r="D368" s="102"/>
      <c r="E368" s="102"/>
      <c r="F368" s="102"/>
      <c r="G368" s="102"/>
      <c r="H368" s="102"/>
      <c r="I368" s="102"/>
      <c r="J368" s="103">
        <f>J365/D365</f>
        <v>8.9467739234070035E-3</v>
      </c>
    </row>
    <row r="369" spans="2:10" ht="21.75" customHeight="1">
      <c r="B369" s="101" t="s">
        <v>398</v>
      </c>
      <c r="C369" s="102" t="s">
        <v>399</v>
      </c>
      <c r="D369" s="166"/>
      <c r="E369" s="104"/>
      <c r="F369" s="104"/>
      <c r="G369" s="104"/>
      <c r="H369" s="104"/>
      <c r="I369" s="104"/>
      <c r="J369" s="104"/>
    </row>
    <row r="371" spans="2:10">
      <c r="C371" s="230" t="s">
        <v>400</v>
      </c>
    </row>
  </sheetData>
  <sheetProtection sheet="1" objects="1" scenarios="1"/>
  <mergeCells count="10">
    <mergeCell ref="R1:S1"/>
    <mergeCell ref="D2:F2"/>
    <mergeCell ref="G2:H2"/>
    <mergeCell ref="N2:P2"/>
    <mergeCell ref="G3:H3"/>
    <mergeCell ref="D1:F1"/>
    <mergeCell ref="G1:H1"/>
    <mergeCell ref="I1:L1"/>
    <mergeCell ref="N1:P1"/>
    <mergeCell ref="R2:S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43"/>
  <sheetViews>
    <sheetView workbookViewId="0">
      <selection activeCell="H31" sqref="H31"/>
    </sheetView>
  </sheetViews>
  <sheetFormatPr baseColWidth="10" defaultColWidth="11.42578125" defaultRowHeight="15"/>
  <cols>
    <col min="2" max="2" width="18.85546875" customWidth="1"/>
    <col min="7" max="7" width="14.42578125" bestFit="1" customWidth="1"/>
    <col min="11" max="11" width="12.5703125" customWidth="1"/>
  </cols>
  <sheetData>
    <row r="1" spans="1:20" ht="33" customHeight="1">
      <c r="A1" s="49"/>
      <c r="B1" s="2"/>
      <c r="C1" s="267" t="s">
        <v>401</v>
      </c>
      <c r="D1" s="267"/>
      <c r="E1" s="267"/>
      <c r="F1" s="268" t="s">
        <v>402</v>
      </c>
      <c r="G1" s="268"/>
      <c r="H1" s="268" t="s">
        <v>403</v>
      </c>
      <c r="I1" s="268"/>
      <c r="J1" s="268"/>
      <c r="K1" s="4" t="s">
        <v>404</v>
      </c>
      <c r="L1" s="50" t="s">
        <v>9</v>
      </c>
      <c r="M1" s="45"/>
      <c r="N1" s="269" t="s">
        <v>405</v>
      </c>
      <c r="O1" s="270"/>
      <c r="Q1" s="121"/>
    </row>
    <row r="2" spans="1:20">
      <c r="A2" s="109"/>
      <c r="B2" s="110"/>
      <c r="C2" s="271" t="s">
        <v>406</v>
      </c>
      <c r="D2" s="271"/>
      <c r="E2" s="271"/>
      <c r="F2" s="272" t="str">
        <f>C2</f>
        <v>Januar-desember</v>
      </c>
      <c r="G2" s="272"/>
      <c r="H2" s="272" t="str">
        <f>C2</f>
        <v>Januar-desember</v>
      </c>
      <c r="I2" s="273"/>
      <c r="J2" s="273"/>
      <c r="K2" s="106" t="s">
        <v>407</v>
      </c>
      <c r="L2" s="107" t="s">
        <v>17</v>
      </c>
      <c r="M2" s="108"/>
      <c r="N2" s="274" t="str">
        <f>C2</f>
        <v>Januar-desember</v>
      </c>
      <c r="O2" s="275"/>
      <c r="P2" s="27"/>
      <c r="Q2" s="257" t="str">
        <f>C2</f>
        <v>Januar-desember</v>
      </c>
      <c r="R2" s="258"/>
      <c r="S2" s="259"/>
      <c r="T2" s="259"/>
    </row>
    <row r="3" spans="1:20">
      <c r="C3" s="260"/>
      <c r="D3" s="261"/>
      <c r="E3" s="47" t="s">
        <v>20</v>
      </c>
      <c r="F3" s="3"/>
      <c r="G3" s="3"/>
      <c r="H3" s="262"/>
      <c r="I3" s="262"/>
      <c r="J3" s="48" t="s">
        <v>26</v>
      </c>
      <c r="K3" s="105" t="str">
        <f>RIGHT(C2,8)</f>
        <v>desember</v>
      </c>
      <c r="L3" s="224" t="s">
        <v>408</v>
      </c>
      <c r="M3" s="45"/>
      <c r="N3" s="118" t="s">
        <v>409</v>
      </c>
      <c r="O3" s="51" t="s">
        <v>409</v>
      </c>
      <c r="Q3" s="263" t="s">
        <v>10</v>
      </c>
      <c r="R3" s="264"/>
      <c r="S3" s="265"/>
      <c r="T3" s="266"/>
    </row>
    <row r="4" spans="1:20">
      <c r="A4" s="49" t="s">
        <v>410</v>
      </c>
      <c r="B4" s="2" t="s">
        <v>411</v>
      </c>
      <c r="C4" s="111" t="s">
        <v>30</v>
      </c>
      <c r="D4" s="111" t="s">
        <v>31</v>
      </c>
      <c r="E4" s="111" t="s">
        <v>32</v>
      </c>
      <c r="F4" s="111" t="s">
        <v>31</v>
      </c>
      <c r="G4" s="111" t="s">
        <v>30</v>
      </c>
      <c r="H4" s="111" t="s">
        <v>30</v>
      </c>
      <c r="I4" s="111" t="s">
        <v>31</v>
      </c>
      <c r="J4" s="111" t="s">
        <v>34</v>
      </c>
      <c r="K4" s="112" t="s">
        <v>412</v>
      </c>
      <c r="L4" s="113"/>
      <c r="M4" s="114"/>
      <c r="N4" s="119" t="s">
        <v>35</v>
      </c>
      <c r="O4" s="115" t="s">
        <v>413</v>
      </c>
      <c r="P4" s="116"/>
      <c r="Q4" s="123" t="s">
        <v>35</v>
      </c>
      <c r="R4" s="117" t="s">
        <v>414</v>
      </c>
      <c r="S4" s="22"/>
      <c r="T4" s="22"/>
    </row>
    <row r="5" spans="1:20">
      <c r="A5" s="5"/>
      <c r="B5" s="5"/>
      <c r="C5" s="6">
        <v>1</v>
      </c>
      <c r="D5" s="6">
        <v>2</v>
      </c>
      <c r="E5" s="6">
        <v>3</v>
      </c>
      <c r="F5" s="6"/>
      <c r="G5" s="6"/>
      <c r="H5" s="6"/>
      <c r="I5" s="6"/>
      <c r="J5" s="6"/>
      <c r="K5" s="6"/>
      <c r="L5" s="52"/>
      <c r="M5" s="30"/>
      <c r="N5" s="120"/>
      <c r="O5" s="6"/>
      <c r="Q5" s="124"/>
      <c r="R5" s="8"/>
      <c r="S5" s="23"/>
      <c r="T5" s="23"/>
    </row>
    <row r="6" spans="1:20">
      <c r="A6" s="9"/>
      <c r="B6" s="10"/>
      <c r="C6" s="11"/>
      <c r="D6" s="11"/>
      <c r="E6" s="11"/>
      <c r="F6" s="11"/>
      <c r="G6" s="11"/>
      <c r="H6" s="11"/>
      <c r="I6" s="11"/>
      <c r="J6" s="11"/>
      <c r="K6" s="12"/>
      <c r="L6" s="13"/>
      <c r="N6" s="121"/>
      <c r="Q6" s="125"/>
      <c r="R6" s="24"/>
      <c r="S6" s="24"/>
      <c r="T6" s="24"/>
    </row>
    <row r="7" spans="1:20">
      <c r="A7" s="20">
        <v>3</v>
      </c>
      <c r="B7" t="s">
        <v>36</v>
      </c>
      <c r="C7" s="193">
        <v>7358081.3609999996</v>
      </c>
      <c r="D7" s="53">
        <f t="shared" ref="D7:D21" si="0">C7*1000/L7</f>
        <v>10159.026579132667</v>
      </c>
      <c r="E7" s="38">
        <f>D7/D$23</f>
        <v>1.2383037489232769</v>
      </c>
      <c r="F7" s="54">
        <f t="shared" ref="F7:F10" si="1">($D$23-D7)*0.875</f>
        <v>-1710.6605355577094</v>
      </c>
      <c r="G7" s="53">
        <f t="shared" ref="G7:G10" si="2">(F7*L7)/1000</f>
        <v>-1239014.3192990932</v>
      </c>
      <c r="H7" s="53">
        <f>G7+C7</f>
        <v>6119067.0417009061</v>
      </c>
      <c r="I7" s="55">
        <f t="shared" ref="I7:I10" si="3">H7*1000/L7</f>
        <v>8448.3660435749571</v>
      </c>
      <c r="J7" s="38">
        <f>I7/I$23</f>
        <v>1.0297879686154097</v>
      </c>
      <c r="K7" s="193">
        <v>-92387.651359086856</v>
      </c>
      <c r="L7" s="64">
        <v>724290</v>
      </c>
      <c r="N7" s="122">
        <f>(C7-Q7)/Q7</f>
        <v>0.10906501143627882</v>
      </c>
      <c r="O7" s="28">
        <f>(D7-R7)/R7</f>
        <v>9.8989423239216057E-2</v>
      </c>
      <c r="Q7" s="193">
        <v>6634490.5710000005</v>
      </c>
      <c r="R7" s="193">
        <v>9243.9712014601992</v>
      </c>
      <c r="S7" s="25"/>
      <c r="T7" s="1"/>
    </row>
    <row r="8" spans="1:20">
      <c r="A8" s="20">
        <v>11</v>
      </c>
      <c r="B8" t="s">
        <v>415</v>
      </c>
      <c r="C8" s="193">
        <v>4514910.6310000001</v>
      </c>
      <c r="D8" s="53">
        <f t="shared" si="0"/>
        <v>8949.3487183248235</v>
      </c>
      <c r="E8" s="38">
        <f t="shared" ref="E8:E21" si="4">D8/D$23</f>
        <v>1.0908537330817265</v>
      </c>
      <c r="F8" s="54">
        <f t="shared" si="1"/>
        <v>-652.192407350846</v>
      </c>
      <c r="G8" s="53">
        <f t="shared" si="2"/>
        <v>-329028.46073887241</v>
      </c>
      <c r="H8" s="53">
        <f t="shared" ref="H8:H10" si="5">G8+C8</f>
        <v>4185882.1702611279</v>
      </c>
      <c r="I8" s="55">
        <f t="shared" si="3"/>
        <v>8297.1563109739782</v>
      </c>
      <c r="J8" s="38">
        <f t="shared" ref="J8:J21" si="6">I8/I$23</f>
        <v>1.0113567166352162</v>
      </c>
      <c r="K8" s="193">
        <v>-1260.5603548327927</v>
      </c>
      <c r="L8" s="64">
        <v>504496</v>
      </c>
      <c r="N8" s="122">
        <f>(C8-Q8)/Q8</f>
        <v>0.10317989802515795</v>
      </c>
      <c r="O8" s="28">
        <f t="shared" ref="O8:O10" si="7">(D8-R8)/R8</f>
        <v>9.2073663878465564E-2</v>
      </c>
      <c r="Q8" s="193">
        <v>4092633.159</v>
      </c>
      <c r="R8" s="193">
        <v>8194.8214798454992</v>
      </c>
      <c r="S8" s="25"/>
      <c r="T8" s="1"/>
    </row>
    <row r="9" spans="1:20">
      <c r="A9" s="21">
        <v>15</v>
      </c>
      <c r="B9" t="s">
        <v>416</v>
      </c>
      <c r="C9" s="193">
        <v>2110392.352</v>
      </c>
      <c r="D9" s="53">
        <f t="shared" si="0"/>
        <v>7747.0324543982852</v>
      </c>
      <c r="E9" s="38">
        <f t="shared" si="4"/>
        <v>0.94430103677617461</v>
      </c>
      <c r="F9" s="54">
        <f t="shared" si="1"/>
        <v>399.83432358487505</v>
      </c>
      <c r="G9" s="53">
        <f t="shared" si="2"/>
        <v>108920.06759072657</v>
      </c>
      <c r="H9" s="53">
        <f t="shared" si="5"/>
        <v>2219312.4195907265</v>
      </c>
      <c r="I9" s="55">
        <f t="shared" si="3"/>
        <v>8146.8667779831594</v>
      </c>
      <c r="J9" s="38">
        <f t="shared" si="6"/>
        <v>0.99303762959702191</v>
      </c>
      <c r="K9" s="193">
        <v>9905.0668885568011</v>
      </c>
      <c r="L9" s="64">
        <v>272413</v>
      </c>
      <c r="N9" s="122">
        <f t="shared" ref="N9:N10" si="8">(C9-Q9)/Q9</f>
        <v>0.1139863911627013</v>
      </c>
      <c r="O9" s="28">
        <f t="shared" si="7"/>
        <v>0.10667058151415268</v>
      </c>
      <c r="Q9" s="193">
        <v>1894450.7479999999</v>
      </c>
      <c r="R9" s="193">
        <v>7000.3057674116117</v>
      </c>
      <c r="S9" s="25"/>
      <c r="T9" s="1"/>
    </row>
    <row r="10" spans="1:20">
      <c r="A10" s="21">
        <v>18</v>
      </c>
      <c r="B10" t="s">
        <v>417</v>
      </c>
      <c r="C10" s="193">
        <v>1878128.3840000001</v>
      </c>
      <c r="D10" s="53">
        <f t="shared" si="0"/>
        <v>7710.4563719815096</v>
      </c>
      <c r="E10" s="38">
        <f t="shared" si="4"/>
        <v>0.93984270608623888</v>
      </c>
      <c r="F10" s="54">
        <f t="shared" si="1"/>
        <v>431.83839569955364</v>
      </c>
      <c r="G10" s="53">
        <f t="shared" si="2"/>
        <v>105188.06010128868</v>
      </c>
      <c r="H10" s="53">
        <f t="shared" si="5"/>
        <v>1983316.4441012887</v>
      </c>
      <c r="I10" s="55">
        <f t="shared" si="3"/>
        <v>8142.2947676810636</v>
      </c>
      <c r="J10" s="38">
        <f t="shared" si="6"/>
        <v>0.99248033826078008</v>
      </c>
      <c r="K10" s="193">
        <v>11089.080609916782</v>
      </c>
      <c r="L10" s="64">
        <v>243582</v>
      </c>
      <c r="N10" s="122">
        <f t="shared" si="8"/>
        <v>0.1358597024329872</v>
      </c>
      <c r="O10" s="28">
        <f t="shared" si="7"/>
        <v>0.13352346366772982</v>
      </c>
      <c r="Q10" s="193">
        <v>1653486.236</v>
      </c>
      <c r="R10" s="193">
        <v>6802.2027060938535</v>
      </c>
      <c r="S10" s="25"/>
      <c r="T10" s="1"/>
    </row>
    <row r="11" spans="1:20">
      <c r="A11" s="21">
        <v>31</v>
      </c>
      <c r="B11" t="s">
        <v>418</v>
      </c>
      <c r="C11" s="193">
        <v>2158849.0079999999</v>
      </c>
      <c r="D11" s="53">
        <f t="shared" si="0"/>
        <v>6866.4152134017377</v>
      </c>
      <c r="E11" s="38">
        <f t="shared" si="4"/>
        <v>0.8369608676764696</v>
      </c>
      <c r="F11" s="54">
        <f t="shared" ref="F11:F21" si="9">($D$23-D11)*0.875</f>
        <v>1170.3744094568542</v>
      </c>
      <c r="G11" s="53">
        <f t="shared" ref="G11:G21" si="10">(F11*L11)/1000</f>
        <v>367973.90695410117</v>
      </c>
      <c r="H11" s="53">
        <f t="shared" ref="H11:H21" si="11">G11+C11</f>
        <v>2526822.9149541012</v>
      </c>
      <c r="I11" s="55">
        <f t="shared" ref="I11:I21" si="12">H11*1000/L11</f>
        <v>8036.7896228585914</v>
      </c>
      <c r="J11" s="38">
        <f t="shared" si="6"/>
        <v>0.97962010845955894</v>
      </c>
      <c r="K11" s="193">
        <v>11363.213688444986</v>
      </c>
      <c r="L11" s="64">
        <v>314407</v>
      </c>
      <c r="N11" s="122">
        <f t="shared" ref="N11:N21" si="13">(C11-Q11)/Q11</f>
        <v>7.6606307197656778E-2</v>
      </c>
      <c r="O11" s="28">
        <f t="shared" ref="O11:O21" si="14">(D11-R11)/R11</f>
        <v>6.8884636806314764E-2</v>
      </c>
      <c r="Q11" s="193">
        <v>2005235.334</v>
      </c>
      <c r="R11" s="193">
        <v>6423.9067313360156</v>
      </c>
      <c r="S11" s="25"/>
      <c r="T11" s="1"/>
    </row>
    <row r="12" spans="1:20">
      <c r="A12" s="21">
        <v>32</v>
      </c>
      <c r="B12" t="s">
        <v>419</v>
      </c>
      <c r="C12" s="193">
        <v>6589121.7060000002</v>
      </c>
      <c r="D12" s="53">
        <f t="shared" si="0"/>
        <v>8896.0437786898528</v>
      </c>
      <c r="E12" s="38">
        <f t="shared" si="4"/>
        <v>1.0843562890528176</v>
      </c>
      <c r="F12" s="54">
        <f t="shared" si="9"/>
        <v>-605.55058517024668</v>
      </c>
      <c r="G12" s="53">
        <f t="shared" si="10"/>
        <v>-448519.20742389828</v>
      </c>
      <c r="H12" s="53">
        <f t="shared" si="11"/>
        <v>6140602.4985761018</v>
      </c>
      <c r="I12" s="55">
        <f t="shared" si="12"/>
        <v>8290.4931935196073</v>
      </c>
      <c r="J12" s="38">
        <f t="shared" si="6"/>
        <v>1.0105445361316026</v>
      </c>
      <c r="K12" s="193">
        <v>-12224.602283334243</v>
      </c>
      <c r="L12" s="64">
        <v>740680</v>
      </c>
      <c r="N12" s="122">
        <f t="shared" si="13"/>
        <v>8.3572361598966374E-2</v>
      </c>
      <c r="O12" s="28">
        <f t="shared" si="14"/>
        <v>6.6196991751378997E-2</v>
      </c>
      <c r="Q12" s="193">
        <v>6080924.4859999996</v>
      </c>
      <c r="R12" s="193">
        <v>8343.7149490328666</v>
      </c>
      <c r="S12" s="25"/>
      <c r="T12" s="1"/>
    </row>
    <row r="13" spans="1:20">
      <c r="A13" s="21">
        <v>33</v>
      </c>
      <c r="B13" t="s">
        <v>420</v>
      </c>
      <c r="C13" s="193">
        <v>2120023.9589999998</v>
      </c>
      <c r="D13" s="53">
        <f t="shared" si="0"/>
        <v>7815.8141589984061</v>
      </c>
      <c r="E13" s="38">
        <f t="shared" si="4"/>
        <v>0.95268497415444797</v>
      </c>
      <c r="F13" s="54">
        <f t="shared" si="9"/>
        <v>339.6503320597692</v>
      </c>
      <c r="G13" s="53">
        <f t="shared" si="10"/>
        <v>92129.473270548275</v>
      </c>
      <c r="H13" s="53">
        <f t="shared" si="11"/>
        <v>2212153.4322705483</v>
      </c>
      <c r="I13" s="55">
        <f t="shared" si="12"/>
        <v>8155.4644910581765</v>
      </c>
      <c r="J13" s="38">
        <f t="shared" si="6"/>
        <v>0.99408562176930637</v>
      </c>
      <c r="K13" s="193">
        <v>2715.994513015321</v>
      </c>
      <c r="L13" s="64">
        <v>271248</v>
      </c>
      <c r="N13" s="122">
        <f t="shared" si="13"/>
        <v>0.10192540540288404</v>
      </c>
      <c r="O13" s="28">
        <f t="shared" si="14"/>
        <v>9.6120196131955798E-2</v>
      </c>
      <c r="Q13" s="193">
        <v>1923926.9269999999</v>
      </c>
      <c r="R13" s="193">
        <v>7130.435317750047</v>
      </c>
      <c r="S13" s="25"/>
      <c r="T13" s="1"/>
    </row>
    <row r="14" spans="1:20">
      <c r="A14" s="21">
        <v>34</v>
      </c>
      <c r="B14" t="s">
        <v>421</v>
      </c>
      <c r="C14" s="193">
        <v>2643830.9040000001</v>
      </c>
      <c r="D14" s="53">
        <f t="shared" si="0"/>
        <v>7002.4867940120139</v>
      </c>
      <c r="E14" s="38">
        <f t="shared" si="4"/>
        <v>0.85354690050935222</v>
      </c>
      <c r="F14" s="54">
        <f t="shared" si="9"/>
        <v>1051.3117764228623</v>
      </c>
      <c r="G14" s="53">
        <f t="shared" si="10"/>
        <v>396929.06905911025</v>
      </c>
      <c r="H14" s="53">
        <f t="shared" si="11"/>
        <v>3040759.9730591103</v>
      </c>
      <c r="I14" s="55">
        <f t="shared" si="12"/>
        <v>8053.7985704348766</v>
      </c>
      <c r="J14" s="38">
        <f t="shared" si="6"/>
        <v>0.98169336256366924</v>
      </c>
      <c r="K14" s="193">
        <v>11154.428507288394</v>
      </c>
      <c r="L14" s="64">
        <v>377556</v>
      </c>
      <c r="N14" s="122">
        <f t="shared" si="13"/>
        <v>8.9378893792300212E-2</v>
      </c>
      <c r="O14" s="28">
        <f t="shared" si="14"/>
        <v>8.5766443255087227E-2</v>
      </c>
      <c r="Q14" s="193">
        <v>2426915.85</v>
      </c>
      <c r="R14" s="193">
        <v>6449.3490635231092</v>
      </c>
      <c r="S14" s="25"/>
      <c r="T14" s="1"/>
    </row>
    <row r="15" spans="1:20">
      <c r="A15" s="21">
        <v>39</v>
      </c>
      <c r="B15" t="s">
        <v>422</v>
      </c>
      <c r="C15" s="193">
        <v>1896062.5009999999</v>
      </c>
      <c r="D15" s="53">
        <f t="shared" si="0"/>
        <v>7347.0575965528869</v>
      </c>
      <c r="E15" s="38">
        <f t="shared" si="4"/>
        <v>0.89554731395765463</v>
      </c>
      <c r="F15" s="54">
        <f t="shared" si="9"/>
        <v>749.81232419959849</v>
      </c>
      <c r="G15" s="53">
        <f t="shared" si="10"/>
        <v>193504.81631851458</v>
      </c>
      <c r="H15" s="53">
        <f t="shared" si="11"/>
        <v>2089567.3173185145</v>
      </c>
      <c r="I15" s="55">
        <f t="shared" si="12"/>
        <v>8096.8699207524842</v>
      </c>
      <c r="J15" s="38">
        <f t="shared" si="6"/>
        <v>0.98694341424470688</v>
      </c>
      <c r="K15" s="193">
        <v>3457.2046829619794</v>
      </c>
      <c r="L15" s="64">
        <v>258071</v>
      </c>
      <c r="N15" s="122">
        <f t="shared" si="13"/>
        <v>7.9284109766709313E-2</v>
      </c>
      <c r="O15" s="28">
        <f t="shared" si="14"/>
        <v>7.2429613694281095E-2</v>
      </c>
      <c r="Q15" s="193">
        <v>1756777.9269999999</v>
      </c>
      <c r="R15" s="193">
        <v>6850.85296296874</v>
      </c>
      <c r="S15" s="25"/>
      <c r="T15" s="1"/>
    </row>
    <row r="16" spans="1:20">
      <c r="A16" s="21">
        <v>40</v>
      </c>
      <c r="B16" t="s">
        <v>423</v>
      </c>
      <c r="C16" s="193">
        <v>1306095.5330000001</v>
      </c>
      <c r="D16" s="53">
        <f t="shared" si="0"/>
        <v>7343.2671944136782</v>
      </c>
      <c r="E16" s="38">
        <f t="shared" si="4"/>
        <v>0.89508529437907114</v>
      </c>
      <c r="F16" s="54">
        <f t="shared" si="9"/>
        <v>753.12892607140611</v>
      </c>
      <c r="G16" s="53">
        <f t="shared" si="10"/>
        <v>133953.77017783851</v>
      </c>
      <c r="H16" s="53">
        <f t="shared" si="11"/>
        <v>1440049.3031778387</v>
      </c>
      <c r="I16" s="55">
        <f t="shared" si="12"/>
        <v>8096.3961204850848</v>
      </c>
      <c r="J16" s="38">
        <f t="shared" si="6"/>
        <v>0.98688566179738413</v>
      </c>
      <c r="K16" s="193">
        <v>6933.33771047958</v>
      </c>
      <c r="L16" s="64">
        <v>177863</v>
      </c>
      <c r="N16" s="122">
        <f t="shared" si="13"/>
        <v>0.10108284571787356</v>
      </c>
      <c r="O16" s="28">
        <f t="shared" si="14"/>
        <v>9.6316065717520688E-2</v>
      </c>
      <c r="Q16" s="193">
        <v>1186191.882</v>
      </c>
      <c r="R16" s="193">
        <v>6698.1296945672611</v>
      </c>
      <c r="S16" s="25"/>
      <c r="T16" s="1"/>
    </row>
    <row r="17" spans="1:20">
      <c r="A17" s="21">
        <v>42</v>
      </c>
      <c r="B17" t="s">
        <v>424</v>
      </c>
      <c r="C17" s="193">
        <v>2256608.0669999998</v>
      </c>
      <c r="D17" s="53">
        <f t="shared" si="0"/>
        <v>7004.0102890237995</v>
      </c>
      <c r="E17" s="38">
        <f t="shared" si="4"/>
        <v>0.85373260231551096</v>
      </c>
      <c r="F17" s="54">
        <f t="shared" si="9"/>
        <v>1049.97871828755</v>
      </c>
      <c r="G17" s="53">
        <f t="shared" si="10"/>
        <v>338290.5432876292</v>
      </c>
      <c r="H17" s="53">
        <f t="shared" si="11"/>
        <v>2594898.6102876291</v>
      </c>
      <c r="I17" s="55">
        <f t="shared" si="12"/>
        <v>8053.9890073113493</v>
      </c>
      <c r="J17" s="38">
        <f t="shared" si="6"/>
        <v>0.98171657528943901</v>
      </c>
      <c r="K17" s="193">
        <v>12237.501764165994</v>
      </c>
      <c r="L17" s="64">
        <v>322188</v>
      </c>
      <c r="N17" s="122">
        <f t="shared" si="13"/>
        <v>9.4077042720654883E-2</v>
      </c>
      <c r="O17" s="28">
        <f t="shared" si="14"/>
        <v>8.613772739581084E-2</v>
      </c>
      <c r="Q17" s="193">
        <v>2062567.7890000001</v>
      </c>
      <c r="R17" s="193">
        <v>6448.5470970767547</v>
      </c>
      <c r="S17" s="25"/>
      <c r="T17" s="1"/>
    </row>
    <row r="18" spans="1:20">
      <c r="A18" s="21">
        <v>46</v>
      </c>
      <c r="B18" t="s">
        <v>425</v>
      </c>
      <c r="C18" s="193">
        <v>5474325.7630000003</v>
      </c>
      <c r="D18" s="53">
        <f t="shared" si="0"/>
        <v>8355.0705315852938</v>
      </c>
      <c r="E18" s="38">
        <f t="shared" si="4"/>
        <v>1.0184159949962224</v>
      </c>
      <c r="F18" s="54">
        <f t="shared" si="9"/>
        <v>-132.19899395375751</v>
      </c>
      <c r="G18" s="53">
        <f t="shared" si="10"/>
        <v>-86618.10282844145</v>
      </c>
      <c r="H18" s="53">
        <f t="shared" si="11"/>
        <v>5387707.6601715591</v>
      </c>
      <c r="I18" s="55">
        <f t="shared" si="12"/>
        <v>8222.8715376315376</v>
      </c>
      <c r="J18" s="38">
        <f t="shared" si="6"/>
        <v>1.0023019993745281</v>
      </c>
      <c r="K18" s="193">
        <v>10420.609588410924</v>
      </c>
      <c r="L18" s="64">
        <v>655210</v>
      </c>
      <c r="N18" s="122">
        <f t="shared" si="13"/>
        <v>0.11283615357161293</v>
      </c>
      <c r="O18" s="28">
        <f t="shared" si="14"/>
        <v>0.10619354708419887</v>
      </c>
      <c r="Q18" s="193">
        <v>4919255.8540000003</v>
      </c>
      <c r="R18" s="193">
        <v>7552.9915660856232</v>
      </c>
      <c r="S18" s="25"/>
      <c r="T18" s="1"/>
    </row>
    <row r="19" spans="1:20">
      <c r="A19" s="21">
        <v>50</v>
      </c>
      <c r="B19" t="s">
        <v>426</v>
      </c>
      <c r="C19" s="193">
        <v>3676600.1970000002</v>
      </c>
      <c r="D19" s="53">
        <f t="shared" si="0"/>
        <v>7552.3560223082686</v>
      </c>
      <c r="E19" s="38">
        <f t="shared" si="4"/>
        <v>0.9205715432261482</v>
      </c>
      <c r="F19" s="54">
        <f t="shared" si="9"/>
        <v>570.17620166363952</v>
      </c>
      <c r="G19" s="53">
        <f t="shared" si="10"/>
        <v>277570.32761288469</v>
      </c>
      <c r="H19" s="53">
        <f t="shared" si="11"/>
        <v>3954170.524612885</v>
      </c>
      <c r="I19" s="55">
        <f t="shared" si="12"/>
        <v>8122.5322239719089</v>
      </c>
      <c r="J19" s="38">
        <f t="shared" si="6"/>
        <v>0.99007144290326887</v>
      </c>
      <c r="K19" s="193">
        <v>16070.836164628505</v>
      </c>
      <c r="L19" s="64">
        <v>486815</v>
      </c>
      <c r="N19" s="122">
        <f t="shared" si="13"/>
        <v>9.34870238909319E-2</v>
      </c>
      <c r="O19" s="28">
        <f t="shared" si="14"/>
        <v>8.4818912955165457E-2</v>
      </c>
      <c r="Q19" s="193">
        <v>3362271.446</v>
      </c>
      <c r="R19" s="193">
        <v>6961.8587324725231</v>
      </c>
      <c r="S19" s="25"/>
      <c r="T19" s="1"/>
    </row>
    <row r="20" spans="1:20">
      <c r="A20" s="21">
        <v>55</v>
      </c>
      <c r="B20" t="s">
        <v>427</v>
      </c>
      <c r="C20" s="193">
        <v>1344609.3489999999</v>
      </c>
      <c r="D20" s="53">
        <f t="shared" si="0"/>
        <v>7887.2432909625231</v>
      </c>
      <c r="E20" s="38">
        <f t="shared" si="4"/>
        <v>0.96139161166587905</v>
      </c>
      <c r="F20" s="54">
        <f t="shared" si="9"/>
        <v>277.14984159116682</v>
      </c>
      <c r="G20" s="53">
        <f t="shared" si="10"/>
        <v>47248.227844620524</v>
      </c>
      <c r="H20" s="53">
        <f t="shared" si="11"/>
        <v>1391857.5768446205</v>
      </c>
      <c r="I20" s="55">
        <f t="shared" si="12"/>
        <v>8164.3931325536896</v>
      </c>
      <c r="J20" s="38">
        <f t="shared" si="6"/>
        <v>0.99517395145823506</v>
      </c>
      <c r="K20" s="193">
        <v>7713.6399808664064</v>
      </c>
      <c r="L20" s="64">
        <v>170479</v>
      </c>
      <c r="N20" s="122">
        <f t="shared" si="13"/>
        <v>0.13021915845281923</v>
      </c>
      <c r="O20" s="28">
        <f t="shared" si="14"/>
        <v>0.12445797702463461</v>
      </c>
      <c r="Q20" s="193">
        <v>1189689.0430000001</v>
      </c>
      <c r="R20" s="193">
        <v>7014.262384293379</v>
      </c>
      <c r="S20" s="25"/>
      <c r="T20" s="1"/>
    </row>
    <row r="21" spans="1:20">
      <c r="A21" s="21">
        <v>56</v>
      </c>
      <c r="B21" t="s">
        <v>428</v>
      </c>
      <c r="C21" s="193">
        <v>568247.14</v>
      </c>
      <c r="D21" s="53">
        <f t="shared" si="0"/>
        <v>7572.3879960555423</v>
      </c>
      <c r="E21" s="38">
        <f t="shared" si="4"/>
        <v>0.92301327994140936</v>
      </c>
      <c r="F21" s="54">
        <f t="shared" si="9"/>
        <v>552.64822463477503</v>
      </c>
      <c r="G21" s="53">
        <f t="shared" si="10"/>
        <v>41471.828073042787</v>
      </c>
      <c r="H21" s="53">
        <f t="shared" si="11"/>
        <v>609718.96807304281</v>
      </c>
      <c r="I21" s="55">
        <f t="shared" si="12"/>
        <v>8125.0362206903164</v>
      </c>
      <c r="J21" s="38">
        <f t="shared" si="6"/>
        <v>0.99037665999267632</v>
      </c>
      <c r="K21" s="193">
        <v>2811.8998985141807</v>
      </c>
      <c r="L21" s="64">
        <v>75042</v>
      </c>
      <c r="N21" s="122">
        <f t="shared" si="13"/>
        <v>0.13387866683340741</v>
      </c>
      <c r="O21" s="28">
        <f t="shared" si="14"/>
        <v>0.134044875960765</v>
      </c>
      <c r="Q21" s="193">
        <v>501153.39199999999</v>
      </c>
      <c r="R21" s="193">
        <v>6677.3265825483322</v>
      </c>
      <c r="S21" s="25"/>
      <c r="T21" s="1"/>
    </row>
    <row r="22" spans="1:20">
      <c r="A22" s="14"/>
      <c r="B22" s="9"/>
      <c r="C22" s="56"/>
      <c r="D22" s="53"/>
      <c r="E22" s="38"/>
      <c r="F22" s="57"/>
      <c r="G22" s="53"/>
      <c r="H22" s="53"/>
      <c r="I22" s="55"/>
      <c r="J22" s="38"/>
      <c r="K22" s="58"/>
      <c r="L22" s="15"/>
      <c r="N22" s="122"/>
      <c r="O22" s="28"/>
      <c r="Q22" s="16"/>
      <c r="R22" s="16"/>
      <c r="S22" s="16"/>
      <c r="T22" s="26"/>
    </row>
    <row r="23" spans="1:20">
      <c r="A23" s="17" t="s">
        <v>394</v>
      </c>
      <c r="B23" s="18"/>
      <c r="C23" s="59">
        <f>SUM(C7:C21)</f>
        <v>45895886.854999997</v>
      </c>
      <c r="D23" s="59">
        <f>C23*1000/L23</f>
        <v>8203.9859670667138</v>
      </c>
      <c r="E23" s="60">
        <f>D23/D$23</f>
        <v>1</v>
      </c>
      <c r="F23" s="61"/>
      <c r="G23" s="59">
        <f>SUM(G7:G21)</f>
        <v>-3.0559021979570389E-10</v>
      </c>
      <c r="H23" s="59">
        <f>SUM(H7:H22)</f>
        <v>45895886.854999989</v>
      </c>
      <c r="I23" s="62">
        <f>H23*1000/L23</f>
        <v>8203.985967066712</v>
      </c>
      <c r="J23" s="60">
        <f>I23/I$23</f>
        <v>1</v>
      </c>
      <c r="K23" s="63">
        <f>SUM(K7:K21)</f>
        <v>-4.0381564758718014E-9</v>
      </c>
      <c r="L23" s="19">
        <f>SUM(L7:L21)</f>
        <v>5594340</v>
      </c>
      <c r="N23" s="219">
        <f>(C23-Q23)/Q23</f>
        <v>0.10088556422635209</v>
      </c>
      <c r="O23" s="128">
        <f>(D23-R23)/R23</f>
        <v>9.2200038114557389E-2</v>
      </c>
      <c r="Q23" s="127">
        <f>SUM(Q7:Q21)</f>
        <v>41689970.644000001</v>
      </c>
      <c r="R23" s="232">
        <v>7511.4316798863028</v>
      </c>
      <c r="S23" s="16"/>
      <c r="T23" s="25"/>
    </row>
    <row r="25" spans="1:20">
      <c r="A25" s="65" t="s">
        <v>395</v>
      </c>
      <c r="B25" s="173" t="str">
        <f>komm!C369</f>
        <v>Utbetales/trekkes ved 2. termin rammetilskudd i februar 2025</v>
      </c>
      <c r="C25" s="66"/>
      <c r="D25" s="66"/>
      <c r="E25" s="66"/>
      <c r="O25" s="67"/>
      <c r="Q25" s="46"/>
    </row>
    <row r="28" spans="1:20">
      <c r="G28" s="234"/>
      <c r="H28" s="235"/>
    </row>
    <row r="29" spans="1:20">
      <c r="G29" s="234"/>
      <c r="H29" s="235"/>
    </row>
    <row r="30" spans="1:20">
      <c r="G30" s="234"/>
      <c r="H30" s="235"/>
    </row>
    <row r="31" spans="1:20">
      <c r="G31" s="234"/>
      <c r="H31" s="235"/>
    </row>
    <row r="32" spans="1:20">
      <c r="G32" s="234"/>
      <c r="H32" s="235"/>
    </row>
    <row r="33" spans="7:8">
      <c r="G33" s="234"/>
      <c r="H33" s="235"/>
    </row>
    <row r="34" spans="7:8">
      <c r="G34" s="234"/>
      <c r="H34" s="235"/>
    </row>
    <row r="35" spans="7:8">
      <c r="G35" s="234"/>
      <c r="H35" s="235"/>
    </row>
    <row r="36" spans="7:8">
      <c r="G36" s="234"/>
      <c r="H36" s="235"/>
    </row>
    <row r="37" spans="7:8">
      <c r="G37" s="234"/>
      <c r="H37" s="235"/>
    </row>
    <row r="38" spans="7:8">
      <c r="G38" s="234"/>
      <c r="H38" s="235"/>
    </row>
    <row r="39" spans="7:8">
      <c r="G39" s="234"/>
      <c r="H39" s="235"/>
    </row>
    <row r="40" spans="7:8">
      <c r="G40" s="234"/>
      <c r="H40" s="235"/>
    </row>
    <row r="41" spans="7:8">
      <c r="G41" s="234"/>
      <c r="H41" s="235"/>
    </row>
    <row r="42" spans="7:8">
      <c r="G42" s="234"/>
      <c r="H42" s="235"/>
    </row>
    <row r="43" spans="7:8">
      <c r="G43" s="235"/>
      <c r="H43" s="235"/>
    </row>
  </sheetData>
  <sheetProtection sheet="1" objects="1" scenarios="1"/>
  <mergeCells count="14">
    <mergeCell ref="C1:E1"/>
    <mergeCell ref="F1:G1"/>
    <mergeCell ref="H1:J1"/>
    <mergeCell ref="N1:O1"/>
    <mergeCell ref="C2:E2"/>
    <mergeCell ref="F2:G2"/>
    <mergeCell ref="H2:J2"/>
    <mergeCell ref="N2:O2"/>
    <mergeCell ref="Q2:R2"/>
    <mergeCell ref="S2:T2"/>
    <mergeCell ref="C3:D3"/>
    <mergeCell ref="H3:I3"/>
    <mergeCell ref="Q3:R3"/>
    <mergeCell ref="S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A1:S63"/>
  <sheetViews>
    <sheetView zoomScale="90" zoomScaleNormal="90" workbookViewId="0">
      <selection activeCell="D60" sqref="D60"/>
    </sheetView>
  </sheetViews>
  <sheetFormatPr baseColWidth="10" defaultColWidth="11.5703125" defaultRowHeight="15"/>
  <cols>
    <col min="1" max="1" width="23" style="30" customWidth="1"/>
    <col min="2" max="2" width="12.85546875" style="30" customWidth="1"/>
    <col min="3" max="4" width="13.85546875" style="30" customWidth="1"/>
    <col min="5" max="5" width="14.85546875" style="30" customWidth="1"/>
    <col min="6" max="6" width="11.5703125" style="30" bestFit="1" customWidth="1"/>
    <col min="7" max="8" width="12.140625" style="30" customWidth="1"/>
    <col min="9" max="9" width="14.85546875" style="30" customWidth="1"/>
    <col min="10" max="12" width="14.5703125" style="30" customWidth="1"/>
    <col min="13" max="13" width="13.85546875" style="30" customWidth="1"/>
    <col min="14" max="14" width="11.5703125" style="30" bestFit="1" customWidth="1"/>
    <col min="15" max="15" width="15.28515625" style="30" bestFit="1" customWidth="1"/>
    <col min="16" max="16" width="11.5703125" style="30"/>
    <col min="17" max="17" width="13.85546875" style="30" bestFit="1" customWidth="1"/>
    <col min="18" max="18" width="12.28515625" style="30" customWidth="1"/>
    <col min="19" max="16384" width="11.5703125" style="30"/>
  </cols>
  <sheetData>
    <row r="1" spans="1:17">
      <c r="A1" s="135" t="s">
        <v>429</v>
      </c>
      <c r="B1" s="277"/>
      <c r="C1" s="277"/>
      <c r="D1" s="130"/>
      <c r="E1" s="130"/>
      <c r="F1" s="277"/>
      <c r="G1" s="277"/>
      <c r="H1" s="130"/>
      <c r="I1" s="130"/>
      <c r="J1" s="277"/>
      <c r="K1" s="277"/>
      <c r="L1" s="157"/>
    </row>
    <row r="2" spans="1:17">
      <c r="A2" s="136"/>
      <c r="B2" s="134" t="s">
        <v>430</v>
      </c>
      <c r="C2" s="134">
        <v>2024</v>
      </c>
      <c r="D2" s="134">
        <v>2025</v>
      </c>
      <c r="E2" s="134"/>
      <c r="F2" s="134" t="str">
        <f>B2</f>
        <v>2023-</v>
      </c>
      <c r="G2" s="134">
        <f>C2</f>
        <v>2024</v>
      </c>
      <c r="H2" s="134">
        <f>D2</f>
        <v>2025</v>
      </c>
      <c r="I2" s="134"/>
      <c r="J2" s="134" t="str">
        <f>F2</f>
        <v>2023-</v>
      </c>
      <c r="K2" s="134">
        <f>G2</f>
        <v>2024</v>
      </c>
      <c r="L2" s="134">
        <f>H2</f>
        <v>2025</v>
      </c>
    </row>
    <row r="3" spans="1:17">
      <c r="A3" s="7" t="s">
        <v>431</v>
      </c>
      <c r="B3" s="29">
        <v>25063955</v>
      </c>
      <c r="C3" s="29">
        <v>25701680.805999998</v>
      </c>
      <c r="D3" s="29">
        <v>26451927.085000027</v>
      </c>
      <c r="E3" s="7"/>
      <c r="F3" s="29">
        <v>4993742</v>
      </c>
      <c r="G3" s="29">
        <v>5090096.4759999998</v>
      </c>
      <c r="H3" s="29">
        <v>5107753</v>
      </c>
      <c r="I3" s="7"/>
      <c r="J3" s="29">
        <f t="shared" ref="J3:J14" si="0">B3+F3</f>
        <v>30057697</v>
      </c>
      <c r="K3" s="29">
        <f t="shared" ref="K3:K14" si="1">C3+G3</f>
        <v>30791777.281999998</v>
      </c>
      <c r="L3" s="29">
        <f>D3+H3</f>
        <v>31559680.085000027</v>
      </c>
      <c r="M3" s="146"/>
      <c r="N3" s="146"/>
      <c r="O3" s="146"/>
      <c r="P3" s="163"/>
      <c r="Q3" s="163"/>
    </row>
    <row r="4" spans="1:17">
      <c r="A4" s="7" t="s">
        <v>432</v>
      </c>
      <c r="B4" s="29">
        <v>26304885</v>
      </c>
      <c r="C4" s="29">
        <v>26869918</v>
      </c>
      <c r="D4" s="29">
        <v>27627230</v>
      </c>
      <c r="E4" s="7"/>
      <c r="F4" s="29">
        <v>5229541</v>
      </c>
      <c r="G4" s="29">
        <v>5310162</v>
      </c>
      <c r="H4" s="29">
        <v>5327695</v>
      </c>
      <c r="I4" s="29"/>
      <c r="J4" s="29">
        <f t="shared" si="0"/>
        <v>31534426</v>
      </c>
      <c r="K4" s="29">
        <f t="shared" si="1"/>
        <v>32180080</v>
      </c>
      <c r="L4" s="29">
        <f t="shared" ref="L4:L14" si="2">D4+H4</f>
        <v>32954925</v>
      </c>
      <c r="M4" s="163"/>
      <c r="N4" s="163"/>
      <c r="O4" s="163"/>
      <c r="P4" s="163"/>
    </row>
    <row r="5" spans="1:17">
      <c r="A5" s="7" t="s">
        <v>433</v>
      </c>
      <c r="B5" s="29">
        <v>60452989</v>
      </c>
      <c r="C5" s="29">
        <v>61849967</v>
      </c>
      <c r="D5" s="29">
        <v>66139364.700999998</v>
      </c>
      <c r="E5" s="29"/>
      <c r="F5" s="29">
        <v>11982449</v>
      </c>
      <c r="G5" s="29">
        <v>12068811</v>
      </c>
      <c r="H5" s="29">
        <v>12788950</v>
      </c>
      <c r="I5" s="29"/>
      <c r="J5" s="29">
        <f t="shared" si="0"/>
        <v>72435438</v>
      </c>
      <c r="K5" s="29">
        <f t="shared" si="1"/>
        <v>73918778</v>
      </c>
      <c r="L5" s="29">
        <f t="shared" si="2"/>
        <v>78928314.701000005</v>
      </c>
      <c r="M5" s="163"/>
      <c r="N5" s="163"/>
      <c r="O5" s="163"/>
    </row>
    <row r="6" spans="1:17">
      <c r="A6" s="7" t="s">
        <v>434</v>
      </c>
      <c r="B6" s="29">
        <v>62209675</v>
      </c>
      <c r="C6" s="29">
        <v>63631848</v>
      </c>
      <c r="D6" s="29">
        <v>67934278.56099999</v>
      </c>
      <c r="E6" s="29"/>
      <c r="F6" s="29">
        <v>12319395</v>
      </c>
      <c r="G6" s="29">
        <v>12407989</v>
      </c>
      <c r="H6" s="29">
        <v>13126847</v>
      </c>
      <c r="I6" s="29"/>
      <c r="J6" s="29">
        <f t="shared" si="0"/>
        <v>74529070</v>
      </c>
      <c r="K6" s="29">
        <f t="shared" si="1"/>
        <v>76039837</v>
      </c>
      <c r="L6" s="29">
        <f t="shared" si="2"/>
        <v>81061125.56099999</v>
      </c>
      <c r="N6" s="163"/>
      <c r="O6" s="163"/>
    </row>
    <row r="7" spans="1:17">
      <c r="A7" s="7" t="s">
        <v>435</v>
      </c>
      <c r="B7" s="29">
        <v>99697151</v>
      </c>
      <c r="C7" s="29">
        <v>104018526</v>
      </c>
      <c r="D7" s="29">
        <v>112383364</v>
      </c>
      <c r="E7" s="29"/>
      <c r="F7" s="29">
        <v>19731661</v>
      </c>
      <c r="G7" s="29">
        <v>20231818</v>
      </c>
      <c r="H7" s="29">
        <v>21701501</v>
      </c>
      <c r="I7" s="29"/>
      <c r="J7" s="29">
        <f t="shared" si="0"/>
        <v>119428812</v>
      </c>
      <c r="K7" s="29">
        <f t="shared" si="1"/>
        <v>124250344</v>
      </c>
      <c r="L7" s="29">
        <f t="shared" si="2"/>
        <v>134084865</v>
      </c>
      <c r="O7" s="163"/>
      <c r="P7" s="163"/>
    </row>
    <row r="8" spans="1:17">
      <c r="A8" s="7" t="s">
        <v>436</v>
      </c>
      <c r="B8" s="29">
        <v>104847661</v>
      </c>
      <c r="C8" s="29">
        <v>109061725.594</v>
      </c>
      <c r="D8" s="29">
        <v>118891723.56299999</v>
      </c>
      <c r="E8" s="29"/>
      <c r="F8" s="29">
        <v>20742396</v>
      </c>
      <c r="G8" s="29">
        <v>21201261</v>
      </c>
      <c r="H8" s="29">
        <v>22946830</v>
      </c>
      <c r="I8" s="29"/>
      <c r="J8" s="29">
        <f t="shared" si="0"/>
        <v>125590057</v>
      </c>
      <c r="K8" s="29">
        <f t="shared" si="1"/>
        <v>130262986.594</v>
      </c>
      <c r="L8" s="29">
        <f t="shared" si="2"/>
        <v>141838553.56299999</v>
      </c>
      <c r="N8" s="163"/>
      <c r="O8" s="163"/>
      <c r="P8" s="163"/>
      <c r="Q8" s="163"/>
    </row>
    <row r="9" spans="1:17">
      <c r="A9" s="7" t="s">
        <v>437</v>
      </c>
      <c r="B9" s="29">
        <v>127895476</v>
      </c>
      <c r="C9" s="29">
        <v>132737375</v>
      </c>
      <c r="D9" s="29">
        <v>144980763.32300004</v>
      </c>
      <c r="E9" s="29"/>
      <c r="F9" s="29">
        <v>25309163</v>
      </c>
      <c r="G9" s="29">
        <v>25785293</v>
      </c>
      <c r="H9" s="29">
        <f>28002624</f>
        <v>28002624</v>
      </c>
      <c r="I9" s="29"/>
      <c r="J9" s="29">
        <f t="shared" si="0"/>
        <v>153204639</v>
      </c>
      <c r="K9" s="29">
        <f t="shared" si="1"/>
        <v>158522668</v>
      </c>
      <c r="L9" s="29">
        <f t="shared" si="2"/>
        <v>172983387.32300004</v>
      </c>
      <c r="M9" s="163"/>
      <c r="N9" s="163"/>
      <c r="O9" s="163"/>
      <c r="P9" s="163"/>
      <c r="Q9" s="163"/>
    </row>
    <row r="10" spans="1:17">
      <c r="A10" s="7" t="s">
        <v>438</v>
      </c>
      <c r="B10" s="29">
        <v>130669635</v>
      </c>
      <c r="C10" s="29">
        <v>135520524.042</v>
      </c>
      <c r="D10" s="29">
        <v>147601267.27900001</v>
      </c>
      <c r="E10" s="29"/>
      <c r="F10" s="29">
        <v>25857833</v>
      </c>
      <c r="G10" s="29">
        <v>26332332</v>
      </c>
      <c r="H10" s="29">
        <v>28504385.460000001</v>
      </c>
      <c r="I10" s="29"/>
      <c r="J10" s="29">
        <f t="shared" si="0"/>
        <v>156527468</v>
      </c>
      <c r="K10" s="29">
        <f t="shared" si="1"/>
        <v>161852856.042</v>
      </c>
      <c r="L10" s="29">
        <f t="shared" si="2"/>
        <v>176105652.73900002</v>
      </c>
      <c r="M10" s="146"/>
      <c r="N10" s="163"/>
      <c r="O10" s="163"/>
      <c r="P10" s="163"/>
    </row>
    <row r="11" spans="1:17">
      <c r="A11" s="7" t="s">
        <v>439</v>
      </c>
      <c r="B11" s="29">
        <v>167176502</v>
      </c>
      <c r="C11" s="29">
        <v>173127354.21100006</v>
      </c>
      <c r="D11" s="29">
        <v>188978831.83200026</v>
      </c>
      <c r="E11" s="29"/>
      <c r="F11" s="29">
        <v>33077457</v>
      </c>
      <c r="G11" s="29">
        <v>33607413</v>
      </c>
      <c r="H11" s="29">
        <v>36489460.726999991</v>
      </c>
      <c r="I11" s="29"/>
      <c r="J11" s="29">
        <f t="shared" si="0"/>
        <v>200253959</v>
      </c>
      <c r="K11" s="29">
        <f t="shared" si="1"/>
        <v>206734767.21100006</v>
      </c>
      <c r="L11" s="29">
        <f t="shared" si="2"/>
        <v>225468292.55900025</v>
      </c>
      <c r="N11" s="163"/>
    </row>
    <row r="12" spans="1:17" ht="15.75" thickBot="1">
      <c r="A12" s="7" t="s">
        <v>440</v>
      </c>
      <c r="B12" s="29">
        <v>168506575</v>
      </c>
      <c r="C12" s="29">
        <v>174472885</v>
      </c>
      <c r="D12" s="29">
        <v>190334268</v>
      </c>
      <c r="E12" s="29"/>
      <c r="F12" s="29">
        <v>33339082</v>
      </c>
      <c r="G12" s="29">
        <v>33870624</v>
      </c>
      <c r="H12" s="29">
        <v>36750254</v>
      </c>
      <c r="I12" s="29"/>
      <c r="J12" s="29">
        <f t="shared" si="0"/>
        <v>201845657</v>
      </c>
      <c r="K12" s="29">
        <f t="shared" si="1"/>
        <v>208343509</v>
      </c>
      <c r="L12" s="29">
        <f t="shared" si="2"/>
        <v>227084522</v>
      </c>
      <c r="M12" s="163"/>
      <c r="N12" s="163"/>
    </row>
    <row r="13" spans="1:17">
      <c r="A13" s="7" t="s">
        <v>441</v>
      </c>
      <c r="B13" s="29">
        <v>205956451.00000006</v>
      </c>
      <c r="C13" s="29">
        <v>209184111.13300014</v>
      </c>
      <c r="D13" s="29">
        <v>231712304</v>
      </c>
      <c r="E13" s="31" t="s">
        <v>31</v>
      </c>
      <c r="F13" s="29">
        <v>40808867</v>
      </c>
      <c r="G13" s="29">
        <v>40903622.478</v>
      </c>
      <c r="H13" s="29">
        <v>44990148</v>
      </c>
      <c r="I13" s="31" t="s">
        <v>31</v>
      </c>
      <c r="J13" s="29">
        <f t="shared" si="0"/>
        <v>246765318.00000006</v>
      </c>
      <c r="K13" s="29">
        <f t="shared" si="1"/>
        <v>250087733.61100012</v>
      </c>
      <c r="L13" s="29">
        <f t="shared" si="2"/>
        <v>276702452</v>
      </c>
      <c r="M13" s="32"/>
      <c r="N13" s="137"/>
    </row>
    <row r="14" spans="1:17">
      <c r="A14" s="227" t="s">
        <v>442</v>
      </c>
      <c r="B14" s="228">
        <v>210494834</v>
      </c>
      <c r="C14" s="228">
        <v>213344145.97700018</v>
      </c>
      <c r="D14" s="228">
        <v>236446558.73000005</v>
      </c>
      <c r="E14" s="229">
        <f>D14*1000/$N$15</f>
        <v>42265.317933840284</v>
      </c>
      <c r="F14" s="228">
        <v>41690857.868000008</v>
      </c>
      <c r="G14" s="228">
        <v>41689971</v>
      </c>
      <c r="H14" s="228">
        <v>45895886.854999997</v>
      </c>
      <c r="I14" s="229">
        <f>H14*1000/$N$15</f>
        <v>8203.9859670667138</v>
      </c>
      <c r="J14" s="228">
        <f t="shared" si="0"/>
        <v>252185691.868</v>
      </c>
      <c r="K14" s="228">
        <f t="shared" si="1"/>
        <v>255034116.97700018</v>
      </c>
      <c r="L14" s="228">
        <f t="shared" si="2"/>
        <v>282342445.58500004</v>
      </c>
      <c r="N14" s="191" t="s">
        <v>443</v>
      </c>
      <c r="O14" s="191"/>
    </row>
    <row r="15" spans="1:17">
      <c r="A15" s="226" t="s">
        <v>444</v>
      </c>
      <c r="B15" s="221">
        <v>200750000</v>
      </c>
      <c r="C15" s="221">
        <v>220250000</v>
      </c>
      <c r="D15" s="168">
        <f>234800000-170000</f>
        <v>234630000</v>
      </c>
      <c r="E15" s="42">
        <f>D15*1000/$N$15</f>
        <v>41940.604253584876</v>
      </c>
      <c r="F15" s="223">
        <v>40350000</v>
      </c>
      <c r="G15" s="223">
        <v>43250000</v>
      </c>
      <c r="H15" s="169">
        <f>45800000-40000</f>
        <v>45760000</v>
      </c>
      <c r="I15" s="42">
        <f>H15*1000/$N$15</f>
        <v>8179.6959069345085</v>
      </c>
      <c r="J15" s="39"/>
      <c r="K15" s="43"/>
      <c r="L15" s="43">
        <f>D15+H15</f>
        <v>280390000</v>
      </c>
      <c r="M15" s="33"/>
      <c r="N15" s="192">
        <v>5594340</v>
      </c>
      <c r="O15" s="191"/>
    </row>
    <row r="16" spans="1:17">
      <c r="A16" s="7" t="s">
        <v>445</v>
      </c>
      <c r="B16" s="221">
        <v>200725000</v>
      </c>
      <c r="C16" s="221">
        <v>220400000</v>
      </c>
      <c r="D16" s="168">
        <v>234095000</v>
      </c>
      <c r="E16" s="42">
        <f>D16*1000/$N$15</f>
        <v>41844.971882295322</v>
      </c>
      <c r="F16" s="223">
        <v>40265000</v>
      </c>
      <c r="G16" s="223">
        <v>43100000</v>
      </c>
      <c r="H16" s="169">
        <v>45355000</v>
      </c>
      <c r="I16" s="42">
        <f>H16*1000/$N$15</f>
        <v>8107.3013081078379</v>
      </c>
      <c r="J16" s="39"/>
      <c r="K16" s="43"/>
      <c r="L16" s="43">
        <f>D16+H16</f>
        <v>279450000</v>
      </c>
      <c r="M16" s="33"/>
      <c r="N16" s="138"/>
    </row>
    <row r="17" spans="1:19">
      <c r="A17" s="41" t="s">
        <v>446</v>
      </c>
      <c r="B17" s="222">
        <v>204653000</v>
      </c>
      <c r="C17" s="222">
        <v>218400000</v>
      </c>
      <c r="D17" s="39">
        <v>234450000</v>
      </c>
      <c r="E17" s="42">
        <f>D17*1000/$N$15</f>
        <v>41908.428876328573</v>
      </c>
      <c r="F17" s="222">
        <v>40464000</v>
      </c>
      <c r="G17" s="222">
        <v>42600000</v>
      </c>
      <c r="H17" s="39">
        <v>45700000</v>
      </c>
      <c r="I17" s="42">
        <f>H17*1000/$N$15</f>
        <v>8168.9707811824092</v>
      </c>
      <c r="J17" s="44"/>
      <c r="K17" s="39"/>
      <c r="L17" s="39">
        <f>D17+H17</f>
        <v>280150000</v>
      </c>
      <c r="M17" s="34"/>
      <c r="N17" s="147"/>
    </row>
    <row r="18" spans="1:19" ht="15.75" thickBot="1">
      <c r="A18" s="41"/>
      <c r="B18" s="194"/>
      <c r="C18" s="194"/>
      <c r="D18" s="170"/>
      <c r="E18" s="171">
        <f>D18*1000/$N$15</f>
        <v>0</v>
      </c>
      <c r="F18" s="44"/>
      <c r="G18" s="39"/>
      <c r="H18" s="39"/>
      <c r="I18" s="171">
        <f>H18*1000/$N$15</f>
        <v>0</v>
      </c>
      <c r="J18" s="44"/>
      <c r="K18" s="39"/>
      <c r="L18" s="39"/>
      <c r="M18" s="34"/>
      <c r="N18" s="147"/>
    </row>
    <row r="19" spans="1:19">
      <c r="A19" s="139"/>
      <c r="B19" s="140"/>
      <c r="C19" s="141"/>
      <c r="D19" s="141"/>
      <c r="E19" s="236"/>
      <c r="F19" s="238"/>
      <c r="G19" s="240"/>
      <c r="H19" s="141"/>
      <c r="I19" s="236"/>
      <c r="J19" s="237"/>
      <c r="K19" s="239"/>
      <c r="L19" s="246"/>
      <c r="M19" s="34"/>
      <c r="N19" s="33"/>
      <c r="O19" s="146"/>
      <c r="P19" s="146"/>
    </row>
    <row r="20" spans="1:19">
      <c r="A20" s="159"/>
      <c r="B20" s="159"/>
      <c r="C20" s="159"/>
      <c r="D20" s="159"/>
      <c r="E20" s="236"/>
      <c r="F20" s="237"/>
      <c r="G20" s="240"/>
      <c r="H20" s="231"/>
      <c r="I20" s="236"/>
      <c r="J20" s="237"/>
      <c r="K20" s="239"/>
      <c r="L20" s="142"/>
      <c r="M20" s="144"/>
      <c r="N20" s="33"/>
      <c r="O20" s="146"/>
    </row>
    <row r="21" spans="1:19">
      <c r="A21" s="160"/>
      <c r="B21" s="161"/>
      <c r="C21" s="162"/>
      <c r="D21" s="162"/>
      <c r="E21" s="236"/>
      <c r="F21" s="237"/>
      <c r="G21" s="238"/>
      <c r="H21" s="143"/>
      <c r="I21" s="236"/>
      <c r="J21" s="237"/>
      <c r="K21" s="142"/>
      <c r="L21" s="241"/>
      <c r="M21" s="34"/>
      <c r="N21" s="33"/>
    </row>
    <row r="22" spans="1:19">
      <c r="A22" s="35" t="s">
        <v>447</v>
      </c>
      <c r="B22" s="277"/>
      <c r="C22" s="277"/>
      <c r="D22" s="277"/>
      <c r="E22" s="36"/>
      <c r="F22" s="277"/>
      <c r="G22" s="277"/>
      <c r="H22" s="130"/>
      <c r="I22" s="36"/>
      <c r="J22" s="277"/>
      <c r="K22" s="277"/>
      <c r="L22" s="277"/>
    </row>
    <row r="23" spans="1:19">
      <c r="A23" s="37" t="s">
        <v>448</v>
      </c>
      <c r="B23" s="134" t="str">
        <f t="shared" ref="B23:K23" si="3">B2</f>
        <v>2023-</v>
      </c>
      <c r="C23" s="134">
        <f>C2</f>
        <v>2024</v>
      </c>
      <c r="D23" s="134">
        <f>D2</f>
        <v>2025</v>
      </c>
      <c r="E23" s="134"/>
      <c r="F23" s="134" t="str">
        <f t="shared" si="3"/>
        <v>2023-</v>
      </c>
      <c r="G23" s="134">
        <f t="shared" si="3"/>
        <v>2024</v>
      </c>
      <c r="H23" s="134">
        <f t="shared" si="3"/>
        <v>2025</v>
      </c>
      <c r="I23" s="134"/>
      <c r="J23" s="134" t="str">
        <f t="shared" si="3"/>
        <v>2023-</v>
      </c>
      <c r="K23" s="134">
        <f t="shared" si="3"/>
        <v>2024</v>
      </c>
      <c r="L23" s="134">
        <f t="shared" ref="L23" si="4">L2</f>
        <v>2025</v>
      </c>
      <c r="O23"/>
      <c r="Q23" s="45"/>
      <c r="R23" s="45"/>
      <c r="S23" s="45"/>
    </row>
    <row r="24" spans="1:19">
      <c r="A24" s="7" t="s">
        <v>431</v>
      </c>
      <c r="B24" s="38">
        <v>6.775266564019582E-4</v>
      </c>
      <c r="C24" s="38">
        <f>(C3-B3)/B3</f>
        <v>2.5443941548729958E-2</v>
      </c>
      <c r="D24" s="38">
        <f>(D3-C3)/C3</f>
        <v>2.9190553126194209E-2</v>
      </c>
      <c r="E24" s="7"/>
      <c r="F24" s="38">
        <v>-3.6677774830604519E-2</v>
      </c>
      <c r="G24" s="38">
        <v>1.9295044878169475E-2</v>
      </c>
      <c r="H24" s="38">
        <f t="shared" ref="H24:H29" si="5">(H3-G3)/G3</f>
        <v>3.4687994782125245E-3</v>
      </c>
      <c r="I24" s="7"/>
      <c r="J24" s="38">
        <v>-5.7280209693009064E-3</v>
      </c>
      <c r="K24" s="38">
        <f>(K3-J3)/J3</f>
        <v>2.4422372811862391E-2</v>
      </c>
      <c r="L24" s="38">
        <f>(L3-K3)/K3</f>
        <v>2.4938567071570873E-2</v>
      </c>
      <c r="N24" s="145"/>
      <c r="O24"/>
      <c r="Q24" s="172"/>
      <c r="R24" s="32"/>
      <c r="S24" s="146"/>
    </row>
    <row r="25" spans="1:19">
      <c r="A25" s="7" t="s">
        <v>432</v>
      </c>
      <c r="B25" s="38">
        <v>-1.6492121192155603E-3</v>
      </c>
      <c r="C25" s="38">
        <f t="shared" ref="C25:C30" si="6">(C4-B4)/B4</f>
        <v>2.1480154731716182E-2</v>
      </c>
      <c r="D25" s="38">
        <f t="shared" ref="D25:D32" si="7">(D4-C4)/C4</f>
        <v>2.8184380763648032E-2</v>
      </c>
      <c r="E25" s="7"/>
      <c r="F25" s="38">
        <v>-3.8193152548046283E-2</v>
      </c>
      <c r="G25" s="38">
        <v>1.5416458155696647E-2</v>
      </c>
      <c r="H25" s="38">
        <f t="shared" si="5"/>
        <v>3.3017825068237089E-3</v>
      </c>
      <c r="I25" s="7"/>
      <c r="J25" s="38">
        <v>-7.9003838977869945E-3</v>
      </c>
      <c r="K25" s="38">
        <f t="shared" ref="K25:K29" si="8">(K4-J4)/J4</f>
        <v>2.0474575944398037E-2</v>
      </c>
      <c r="L25" s="38">
        <f t="shared" ref="L25:L32" si="9">(L4-K4)/K4</f>
        <v>2.4078405025717772E-2</v>
      </c>
      <c r="N25" s="145"/>
      <c r="O25"/>
      <c r="Q25" s="172"/>
      <c r="R25" s="32"/>
      <c r="S25" s="146"/>
    </row>
    <row r="26" spans="1:19">
      <c r="A26" s="7" t="s">
        <v>433</v>
      </c>
      <c r="B26" s="38">
        <v>3.8025412353021495E-2</v>
      </c>
      <c r="C26" s="38">
        <f t="shared" si="6"/>
        <v>2.3108501715274989E-2</v>
      </c>
      <c r="D26" s="38">
        <f t="shared" si="7"/>
        <v>6.93516570671735E-2</v>
      </c>
      <c r="E26" s="7"/>
      <c r="F26" s="38">
        <v>1.5854519348921167E-2</v>
      </c>
      <c r="G26" s="38">
        <v>7.2073747194751261E-3</v>
      </c>
      <c r="H26" s="38">
        <f t="shared" si="5"/>
        <v>5.966942393911049E-2</v>
      </c>
      <c r="I26" s="7"/>
      <c r="J26" s="38">
        <v>3.4291285792708973E-2</v>
      </c>
      <c r="K26" s="38">
        <f t="shared" si="8"/>
        <v>2.0478098027101044E-2</v>
      </c>
      <c r="L26" s="38">
        <f t="shared" si="9"/>
        <v>6.7770826798570785E-2</v>
      </c>
      <c r="N26" s="145"/>
      <c r="O26"/>
      <c r="Q26" s="172"/>
      <c r="R26" s="172"/>
      <c r="S26" s="146"/>
    </row>
    <row r="27" spans="1:19">
      <c r="A27" s="7" t="s">
        <v>434</v>
      </c>
      <c r="B27" s="38">
        <v>3.0005878730073769E-2</v>
      </c>
      <c r="C27" s="38">
        <f t="shared" si="6"/>
        <v>2.2860961739472198E-2</v>
      </c>
      <c r="D27" s="38">
        <f t="shared" si="7"/>
        <v>6.7614421020744039E-2</v>
      </c>
      <c r="E27" s="7"/>
      <c r="F27" s="38">
        <v>7.9884553471095254E-3</v>
      </c>
      <c r="G27" s="38">
        <v>7.1914245788855706E-3</v>
      </c>
      <c r="H27" s="38">
        <f t="shared" si="5"/>
        <v>5.793509326934445E-2</v>
      </c>
      <c r="I27" s="7"/>
      <c r="J27" s="38">
        <v>2.6300359299116102E-2</v>
      </c>
      <c r="K27" s="38">
        <f t="shared" si="8"/>
        <v>2.027084196810721E-2</v>
      </c>
      <c r="L27" s="38">
        <f t="shared" si="9"/>
        <v>6.6034972707792489E-2</v>
      </c>
      <c r="N27" s="145"/>
      <c r="Q27" s="172"/>
    </row>
    <row r="28" spans="1:19">
      <c r="A28" s="7" t="s">
        <v>435</v>
      </c>
      <c r="B28" s="38">
        <v>1.949113115538172E-2</v>
      </c>
      <c r="C28" s="38">
        <f t="shared" si="6"/>
        <v>4.334501995949714E-2</v>
      </c>
      <c r="D28" s="38">
        <f t="shared" si="7"/>
        <v>8.0416809597936428E-2</v>
      </c>
      <c r="E28" s="7"/>
      <c r="F28" s="38">
        <v>1.6118349385184946E-3</v>
      </c>
      <c r="G28" s="38">
        <v>2.534794207137453E-2</v>
      </c>
      <c r="H28" s="38">
        <f t="shared" si="5"/>
        <v>7.2642161964881255E-2</v>
      </c>
      <c r="I28" s="7"/>
      <c r="J28" s="38">
        <v>1.6493280336366191E-2</v>
      </c>
      <c r="K28" s="38">
        <f t="shared" si="8"/>
        <v>4.0371598103144488E-2</v>
      </c>
      <c r="L28" s="38">
        <f t="shared" si="9"/>
        <v>7.9150855308698378E-2</v>
      </c>
      <c r="N28" s="145"/>
      <c r="Q28" s="172"/>
    </row>
    <row r="29" spans="1:19">
      <c r="A29" s="7" t="s">
        <v>436</v>
      </c>
      <c r="B29" s="38">
        <v>1.951924564666753E-2</v>
      </c>
      <c r="C29" s="38">
        <f t="shared" si="6"/>
        <v>4.0192261360985408E-2</v>
      </c>
      <c r="D29" s="38">
        <f t="shared" si="7"/>
        <v>9.0132426526917081E-2</v>
      </c>
      <c r="E29" s="7"/>
      <c r="F29" s="38">
        <v>1.6663697588875429E-3</v>
      </c>
      <c r="G29" s="38">
        <v>2.2122082714070256E-2</v>
      </c>
      <c r="H29" s="38">
        <f t="shared" si="5"/>
        <v>8.2333263101661738E-2</v>
      </c>
      <c r="I29" s="7"/>
      <c r="J29" s="38">
        <v>1.6526928339740482E-2</v>
      </c>
      <c r="K29" s="38">
        <f t="shared" si="8"/>
        <v>3.7207798974085958E-2</v>
      </c>
      <c r="L29" s="38">
        <f t="shared" si="9"/>
        <v>8.8863055205991845E-2</v>
      </c>
      <c r="N29" s="145"/>
    </row>
    <row r="30" spans="1:19">
      <c r="A30" s="7" t="s">
        <v>437</v>
      </c>
      <c r="B30" s="38">
        <v>2.3955005745479464E-2</v>
      </c>
      <c r="C30" s="38">
        <f t="shared" si="6"/>
        <v>3.7858250748447113E-2</v>
      </c>
      <c r="D30" s="38">
        <f t="shared" si="7"/>
        <v>9.2237686054888787E-2</v>
      </c>
      <c r="E30" s="7"/>
      <c r="F30" s="38">
        <v>7.7607711030431839E-3</v>
      </c>
      <c r="G30" s="38">
        <v>1.8812554172573784E-2</v>
      </c>
      <c r="H30" s="38">
        <f t="shared" ref="H30:H34" si="10">(H9-G9)/G9</f>
        <v>8.5992080834605994E-2</v>
      </c>
      <c r="I30" s="7"/>
      <c r="J30" s="38">
        <v>2.1243950654319915E-2</v>
      </c>
      <c r="K30" s="38">
        <f t="shared" ref="K30:K35" si="11">(K9-J9)/J9</f>
        <v>3.4711931927857619E-2</v>
      </c>
      <c r="L30" s="38">
        <f t="shared" si="9"/>
        <v>9.1221776074321706E-2</v>
      </c>
      <c r="N30" s="145"/>
    </row>
    <row r="31" spans="1:19">
      <c r="A31" s="7" t="s">
        <v>438</v>
      </c>
      <c r="B31" s="38">
        <v>9.774844077562423E-3</v>
      </c>
      <c r="C31" s="38">
        <f>(C10-B10)/B10</f>
        <v>3.7123307507516919E-2</v>
      </c>
      <c r="D31" s="38">
        <f t="shared" si="7"/>
        <v>8.9143274219158131E-2</v>
      </c>
      <c r="E31" s="7"/>
      <c r="F31" s="38">
        <v>-6.7859947240014526E-3</v>
      </c>
      <c r="G31" s="38">
        <v>1.8350300274582173E-2</v>
      </c>
      <c r="H31" s="38">
        <f t="shared" si="10"/>
        <v>8.248617934788309E-2</v>
      </c>
      <c r="I31" s="7"/>
      <c r="J31" s="38">
        <v>7.0010705856122148E-3</v>
      </c>
      <c r="K31" s="38">
        <f t="shared" si="11"/>
        <v>3.4022067245092061E-2</v>
      </c>
      <c r="L31" s="38">
        <f t="shared" si="9"/>
        <v>8.8060211265604718E-2</v>
      </c>
      <c r="N31" s="145"/>
    </row>
    <row r="32" spans="1:19">
      <c r="A32" s="7" t="s">
        <v>439</v>
      </c>
      <c r="B32" s="38">
        <v>9.10309959763843E-3</v>
      </c>
      <c r="C32" s="38">
        <f>(C11-B11)/B11</f>
        <v>3.5596223989661266E-2</v>
      </c>
      <c r="D32" s="38">
        <f t="shared" si="7"/>
        <v>9.155963650712938E-2</v>
      </c>
      <c r="E32" s="7"/>
      <c r="F32" s="38">
        <v>-6.2789492700951292E-3</v>
      </c>
      <c r="G32" s="38">
        <v>1.6021666961882831E-2</v>
      </c>
      <c r="H32" s="38">
        <f t="shared" si="10"/>
        <v>8.5756309984347523E-2</v>
      </c>
      <c r="I32" s="7"/>
      <c r="J32" s="38">
        <v>6.5295814050128267E-3</v>
      </c>
      <c r="K32" s="38">
        <f t="shared" si="11"/>
        <v>3.2362946747035624E-2</v>
      </c>
      <c r="L32" s="38">
        <f t="shared" si="9"/>
        <v>9.0616230645328116E-2</v>
      </c>
      <c r="N32" s="145"/>
    </row>
    <row r="33" spans="1:18">
      <c r="A33" s="7" t="s">
        <v>440</v>
      </c>
      <c r="B33" s="38">
        <v>7.2698373172050681E-3</v>
      </c>
      <c r="C33" s="38">
        <f>(C12-B12)/B12</f>
        <v>3.5406986344598129E-2</v>
      </c>
      <c r="D33" s="38">
        <f>(D12-C12)/C12</f>
        <v>9.0910303913413246E-2</v>
      </c>
      <c r="E33" s="7"/>
      <c r="F33" s="38">
        <v>-8.4541868832781041E-3</v>
      </c>
      <c r="G33" s="38">
        <v>1.5943510382199485E-2</v>
      </c>
      <c r="H33" s="38">
        <f t="shared" si="10"/>
        <v>8.5018510435473524E-2</v>
      </c>
      <c r="I33" s="7"/>
      <c r="J33" s="38">
        <v>4.638388570943985E-3</v>
      </c>
      <c r="K33" s="38">
        <f t="shared" si="11"/>
        <v>3.2192181375495239E-2</v>
      </c>
      <c r="L33" s="38">
        <f>(L12-K12)/K12</f>
        <v>8.9952468833574273E-2</v>
      </c>
      <c r="N33" s="145"/>
    </row>
    <row r="34" spans="1:18">
      <c r="A34" s="7" t="s">
        <v>441</v>
      </c>
      <c r="B34" s="38">
        <v>-4.7321088364397156E-2</v>
      </c>
      <c r="C34" s="38">
        <f>(C13-B13)/B13</f>
        <v>1.5671566087532139E-2</v>
      </c>
      <c r="D34" s="38">
        <f>(D13-C13)/C13</f>
        <v>0.10769552594114734</v>
      </c>
      <c r="E34" s="39"/>
      <c r="F34" s="38">
        <v>-6.4996871054952235E-2</v>
      </c>
      <c r="G34" s="38">
        <v>2.3219335640952765E-3</v>
      </c>
      <c r="H34" s="38">
        <f t="shared" si="10"/>
        <v>9.9906200830939512E-2</v>
      </c>
      <c r="I34" s="39"/>
      <c r="J34" s="38">
        <v>-5.0290202714143063E-2</v>
      </c>
      <c r="K34" s="38">
        <f t="shared" si="11"/>
        <v>1.3463867766863657E-2</v>
      </c>
      <c r="L34" s="38">
        <f>(L13-K13)/K13</f>
        <v>0.10642152657674063</v>
      </c>
      <c r="N34" s="145"/>
    </row>
    <row r="35" spans="1:18">
      <c r="A35" s="39" t="s">
        <v>442</v>
      </c>
      <c r="B35" s="40">
        <v>-4.6857387229888491E-2</v>
      </c>
      <c r="C35" s="38">
        <f>(C14-B14)/B14</f>
        <v>1.3536256082180986E-2</v>
      </c>
      <c r="D35" s="38">
        <f>(D14-C14)/C14</f>
        <v>0.10828707132883063</v>
      </c>
      <c r="E35" s="39"/>
      <c r="F35" s="40">
        <v>-6.4416801031961179E-2</v>
      </c>
      <c r="G35" s="38">
        <v>-2.1272481435045861E-5</v>
      </c>
      <c r="H35" s="38">
        <f>(H14-G14)/G14</f>
        <v>0.10088555482564372</v>
      </c>
      <c r="I35" s="39"/>
      <c r="J35" s="40">
        <v>-4.9805611043642561E-2</v>
      </c>
      <c r="K35" s="38">
        <f t="shared" si="11"/>
        <v>1.1294951303149704E-2</v>
      </c>
      <c r="L35" s="38">
        <f>(L14-K14)/K14</f>
        <v>0.10707715866290397</v>
      </c>
      <c r="N35" s="145"/>
    </row>
    <row r="36" spans="1:18">
      <c r="A36" s="131" t="str">
        <f>A15</f>
        <v>Anslag SB2025</v>
      </c>
      <c r="B36" s="132"/>
      <c r="C36" s="133"/>
      <c r="D36" s="133">
        <f>(D15-C$14)/C$14</f>
        <v>9.9772383842650969E-2</v>
      </c>
      <c r="E36" s="132"/>
      <c r="F36" s="132"/>
      <c r="G36" s="133"/>
      <c r="H36" s="133">
        <f>(H15-G$14)/G$14</f>
        <v>9.7626093335493089E-2</v>
      </c>
      <c r="I36" s="132"/>
      <c r="J36" s="132"/>
      <c r="K36" s="133"/>
      <c r="L36" s="133">
        <f>(L15-K$14)/K$14</f>
        <v>9.9421533571865214E-2</v>
      </c>
      <c r="O36" s="32"/>
      <c r="P36" s="146"/>
      <c r="Q36" s="146"/>
      <c r="R36" s="146"/>
    </row>
    <row r="37" spans="1:18">
      <c r="A37" s="131" t="str">
        <f>A16</f>
        <v>Anslag RNB2025</v>
      </c>
      <c r="C37" s="40"/>
      <c r="D37" s="40">
        <f>D16/C14-1</f>
        <v>9.7264698442847797E-2</v>
      </c>
      <c r="G37" s="40"/>
      <c r="H37" s="40">
        <f>H16/G14-1</f>
        <v>8.7911526731452971E-2</v>
      </c>
      <c r="K37" s="40"/>
      <c r="L37" s="40">
        <f>L16/K14-1</f>
        <v>9.5735752190369672E-2</v>
      </c>
      <c r="O37" s="32"/>
      <c r="P37" s="146"/>
      <c r="Q37" s="146"/>
      <c r="R37" s="146"/>
    </row>
    <row r="38" spans="1:18">
      <c r="A38" s="7" t="str">
        <f>A17</f>
        <v>Anslag NB2026</v>
      </c>
      <c r="C38" s="40"/>
      <c r="D38" s="40">
        <f>D17/C14-1</f>
        <v>9.8928676605334109E-2</v>
      </c>
      <c r="G38" s="40"/>
      <c r="H38" s="40">
        <f>H17/G14-1</f>
        <v>9.6186898283042721E-2</v>
      </c>
      <c r="K38" s="38"/>
      <c r="L38" s="40">
        <f>L17/K14-1</f>
        <v>9.8480483006377018E-2</v>
      </c>
      <c r="O38" s="32"/>
      <c r="P38" s="146"/>
      <c r="Q38" s="146"/>
      <c r="R38" s="146"/>
    </row>
    <row r="39" spans="1:18">
      <c r="A39" s="7">
        <f>A18</f>
        <v>0</v>
      </c>
      <c r="C39" s="40"/>
      <c r="D39" s="40"/>
      <c r="G39" s="40"/>
      <c r="H39" s="40"/>
      <c r="K39" s="38"/>
      <c r="L39" s="38"/>
    </row>
    <row r="40" spans="1:18">
      <c r="A40" s="139"/>
      <c r="C40" s="147"/>
      <c r="D40" s="147"/>
      <c r="F40" s="148"/>
      <c r="G40" s="147"/>
      <c r="H40" s="147"/>
      <c r="K40" s="147"/>
      <c r="L40" s="147"/>
    </row>
    <row r="41" spans="1:18">
      <c r="A41" s="143"/>
      <c r="B41" s="149"/>
      <c r="C41" s="150"/>
      <c r="D41" s="150"/>
      <c r="E41" s="149"/>
      <c r="F41" s="149"/>
      <c r="G41" s="150"/>
      <c r="H41" s="150"/>
      <c r="I41" s="149"/>
      <c r="J41" s="149"/>
      <c r="K41" s="150"/>
      <c r="L41" s="150"/>
    </row>
    <row r="42" spans="1:18">
      <c r="A42" s="7" t="s">
        <v>449</v>
      </c>
      <c r="B42" s="276"/>
      <c r="C42" s="276"/>
      <c r="D42" s="276"/>
      <c r="E42" s="276"/>
      <c r="F42" s="276"/>
      <c r="G42" s="276"/>
      <c r="H42" s="276"/>
      <c r="I42" s="276"/>
      <c r="J42" s="276"/>
      <c r="K42" s="276"/>
      <c r="L42" s="276"/>
      <c r="M42" s="276"/>
    </row>
    <row r="43" spans="1:18">
      <c r="A43" s="165"/>
      <c r="B43" s="134" t="str">
        <f>B23</f>
        <v>2023-</v>
      </c>
      <c r="C43" s="134">
        <f>C23</f>
        <v>2024</v>
      </c>
      <c r="D43" s="134">
        <f>D23</f>
        <v>2025</v>
      </c>
      <c r="E43" s="198" t="s">
        <v>450</v>
      </c>
      <c r="F43" s="134" t="str">
        <f>F23</f>
        <v>2023-</v>
      </c>
      <c r="G43" s="134">
        <f>G23</f>
        <v>2024</v>
      </c>
      <c r="H43" s="134">
        <f>H23</f>
        <v>2025</v>
      </c>
      <c r="I43" s="151" t="str">
        <f>E43</f>
        <v>endring 24-25</v>
      </c>
      <c r="J43" s="134" t="str">
        <f>J23</f>
        <v>2023-</v>
      </c>
      <c r="K43" s="134">
        <f>K23</f>
        <v>2024</v>
      </c>
      <c r="L43" s="134">
        <f>L23</f>
        <v>2025</v>
      </c>
      <c r="M43" s="151" t="str">
        <f>I43</f>
        <v>endring 24-25</v>
      </c>
    </row>
    <row r="44" spans="1:18">
      <c r="A44" s="32" t="str">
        <f>A3</f>
        <v>Januar</v>
      </c>
      <c r="B44" s="32">
        <f>B3</f>
        <v>25063955</v>
      </c>
      <c r="C44" s="32">
        <f>C3</f>
        <v>25701680.805999998</v>
      </c>
      <c r="D44" s="32">
        <f>D3</f>
        <v>26451927.085000027</v>
      </c>
      <c r="E44" s="152">
        <f t="shared" ref="E44:E49" si="12">(D44-C44)/C44</f>
        <v>2.9190553126194209E-2</v>
      </c>
      <c r="F44" s="32">
        <f>F3</f>
        <v>4993742</v>
      </c>
      <c r="G44" s="32">
        <f>G3</f>
        <v>5090096.4759999998</v>
      </c>
      <c r="H44" s="32">
        <f>H3</f>
        <v>5107753</v>
      </c>
      <c r="I44" s="152">
        <f t="shared" ref="I44:I50" si="13">(H44-G44)/G44</f>
        <v>3.4687994782125245E-3</v>
      </c>
      <c r="J44" s="32">
        <f t="shared" ref="J44:J56" si="14">B44+F44</f>
        <v>30057697</v>
      </c>
      <c r="K44" s="32">
        <f t="shared" ref="K44:K56" si="15">C44+G44</f>
        <v>30791777.281999998</v>
      </c>
      <c r="L44" s="32">
        <f t="shared" ref="L44:L56" si="16">D44+H44</f>
        <v>31559680.085000027</v>
      </c>
      <c r="M44" s="152">
        <f t="shared" ref="M44:M49" si="17">(L44-K44)/K44</f>
        <v>2.4938567071570873E-2</v>
      </c>
      <c r="O44" s="146"/>
    </row>
    <row r="45" spans="1:18">
      <c r="A45" s="32" t="str">
        <f t="shared" ref="A45:A55" si="18">A4</f>
        <v>Februar</v>
      </c>
      <c r="B45" s="32">
        <f>B4-B3</f>
        <v>1240930</v>
      </c>
      <c r="C45" s="32">
        <f>C4-C3</f>
        <v>1168237.194000002</v>
      </c>
      <c r="D45" s="32">
        <f>D4-D3</f>
        <v>1175302.914999973</v>
      </c>
      <c r="E45" s="152">
        <f t="shared" si="12"/>
        <v>6.0481904156623007E-3</v>
      </c>
      <c r="F45" s="32">
        <f>F4-F3</f>
        <v>235799</v>
      </c>
      <c r="G45" s="32">
        <f>G4-G3</f>
        <v>220065.52400000021</v>
      </c>
      <c r="H45" s="32">
        <f>H4-H3</f>
        <v>219942</v>
      </c>
      <c r="I45" s="152">
        <f t="shared" si="13"/>
        <v>-5.6130555006975332E-4</v>
      </c>
      <c r="J45" s="32">
        <f t="shared" si="14"/>
        <v>1476729</v>
      </c>
      <c r="K45" s="32">
        <f t="shared" si="15"/>
        <v>1388302.7180000022</v>
      </c>
      <c r="L45" s="32">
        <f>D45+H45</f>
        <v>1395244.914999973</v>
      </c>
      <c r="M45" s="152">
        <f t="shared" si="17"/>
        <v>5.0004922629351307E-3</v>
      </c>
      <c r="O45" s="146"/>
    </row>
    <row r="46" spans="1:18">
      <c r="A46" s="32" t="str">
        <f t="shared" si="18"/>
        <v>Mars</v>
      </c>
      <c r="B46" s="32">
        <f t="shared" ref="B46" si="19">B5-B4</f>
        <v>34148104</v>
      </c>
      <c r="C46" s="32">
        <f t="shared" ref="C46:D55" si="20">C5-C4</f>
        <v>34980049</v>
      </c>
      <c r="D46" s="32">
        <f t="shared" ref="D46:D52" si="21">D5-D4</f>
        <v>38512134.700999998</v>
      </c>
      <c r="E46" s="152">
        <f t="shared" si="12"/>
        <v>0.10097429254601666</v>
      </c>
      <c r="F46" s="32">
        <f t="shared" ref="F46" si="22">F5-F4</f>
        <v>6752908</v>
      </c>
      <c r="G46" s="32">
        <f t="shared" ref="G46:G50" si="23">G5-G4</f>
        <v>6758649</v>
      </c>
      <c r="H46" s="32">
        <f t="shared" ref="H46:H53" si="24">H5-H4</f>
        <v>7461255</v>
      </c>
      <c r="I46" s="152">
        <f t="shared" si="13"/>
        <v>0.10395657475332717</v>
      </c>
      <c r="J46" s="32">
        <f t="shared" si="14"/>
        <v>40901012</v>
      </c>
      <c r="K46" s="32">
        <f t="shared" si="15"/>
        <v>41738698</v>
      </c>
      <c r="L46" s="32">
        <f>D46+H46</f>
        <v>45973389.700999998</v>
      </c>
      <c r="M46" s="152">
        <f t="shared" si="17"/>
        <v>0.10145720647539119</v>
      </c>
      <c r="O46" s="146"/>
    </row>
    <row r="47" spans="1:18">
      <c r="A47" s="32" t="str">
        <f t="shared" si="18"/>
        <v>April</v>
      </c>
      <c r="B47" s="32">
        <f t="shared" ref="B47" si="25">B6-B5</f>
        <v>1756686</v>
      </c>
      <c r="C47" s="32">
        <f t="shared" si="20"/>
        <v>1781881</v>
      </c>
      <c r="D47" s="32">
        <f t="shared" si="21"/>
        <v>1794913.859999992</v>
      </c>
      <c r="E47" s="152">
        <f t="shared" si="12"/>
        <v>7.3141023446526192E-3</v>
      </c>
      <c r="F47" s="32">
        <f t="shared" ref="F47" si="26">F6-F5</f>
        <v>336946</v>
      </c>
      <c r="G47" s="32">
        <f t="shared" si="23"/>
        <v>339178</v>
      </c>
      <c r="H47" s="32">
        <f t="shared" si="24"/>
        <v>337897</v>
      </c>
      <c r="I47" s="152">
        <f t="shared" si="13"/>
        <v>-3.7767779749865852E-3</v>
      </c>
      <c r="J47" s="32">
        <f t="shared" si="14"/>
        <v>2093632</v>
      </c>
      <c r="K47" s="32">
        <f t="shared" si="15"/>
        <v>2121059</v>
      </c>
      <c r="L47" s="32">
        <f>D47+H47</f>
        <v>2132810.859999992</v>
      </c>
      <c r="M47" s="152">
        <f t="shared" si="17"/>
        <v>5.5405625208878933E-3</v>
      </c>
      <c r="O47" s="146"/>
    </row>
    <row r="48" spans="1:18">
      <c r="A48" s="32" t="str">
        <f t="shared" si="18"/>
        <v>Mai</v>
      </c>
      <c r="B48" s="32">
        <f t="shared" ref="B48" si="27">B7-B6</f>
        <v>37487476</v>
      </c>
      <c r="C48" s="32">
        <f t="shared" si="20"/>
        <v>40386678</v>
      </c>
      <c r="D48" s="32">
        <f t="shared" si="21"/>
        <v>44449085.43900001</v>
      </c>
      <c r="E48" s="152">
        <f t="shared" si="12"/>
        <v>0.10058780865809291</v>
      </c>
      <c r="F48" s="32">
        <f t="shared" ref="F48" si="28">F7-F6</f>
        <v>7412266</v>
      </c>
      <c r="G48" s="32">
        <f t="shared" si="23"/>
        <v>7823829</v>
      </c>
      <c r="H48" s="32">
        <f t="shared" si="24"/>
        <v>8574654</v>
      </c>
      <c r="I48" s="152">
        <f t="shared" si="13"/>
        <v>9.5966437916779626E-2</v>
      </c>
      <c r="J48" s="32">
        <f t="shared" si="14"/>
        <v>44899742</v>
      </c>
      <c r="K48" s="32">
        <f t="shared" si="15"/>
        <v>48210507</v>
      </c>
      <c r="L48" s="32">
        <f t="shared" si="16"/>
        <v>53023739.43900001</v>
      </c>
      <c r="M48" s="152">
        <f t="shared" si="17"/>
        <v>9.9837830765812333E-2</v>
      </c>
      <c r="N48" s="152"/>
      <c r="O48" s="146"/>
      <c r="P48" s="153"/>
    </row>
    <row r="49" spans="1:16">
      <c r="A49" s="32" t="str">
        <f t="shared" si="18"/>
        <v>Juni</v>
      </c>
      <c r="B49" s="32">
        <f t="shared" ref="B49" si="29">B8-B7</f>
        <v>5150510</v>
      </c>
      <c r="C49" s="32">
        <f t="shared" si="20"/>
        <v>5043199.5939999968</v>
      </c>
      <c r="D49" s="32">
        <f t="shared" si="21"/>
        <v>6508359.5629999936</v>
      </c>
      <c r="E49" s="152">
        <f t="shared" si="12"/>
        <v>0.29052190810435685</v>
      </c>
      <c r="F49" s="32">
        <f t="shared" ref="F49" si="30">F8-F7</f>
        <v>1010735</v>
      </c>
      <c r="G49" s="32">
        <f t="shared" si="23"/>
        <v>969443</v>
      </c>
      <c r="H49" s="32">
        <f t="shared" si="24"/>
        <v>1245329</v>
      </c>
      <c r="I49" s="152">
        <f t="shared" si="13"/>
        <v>0.28458197129691998</v>
      </c>
      <c r="J49" s="32">
        <f t="shared" si="14"/>
        <v>6161245</v>
      </c>
      <c r="K49" s="32">
        <f t="shared" si="15"/>
        <v>6012642.5939999968</v>
      </c>
      <c r="L49" s="32">
        <f t="shared" ref="L49" si="31">D49+H49</f>
        <v>7753688.5629999936</v>
      </c>
      <c r="M49" s="152">
        <f t="shared" si="17"/>
        <v>0.28956418775620935</v>
      </c>
      <c r="O49" s="146"/>
    </row>
    <row r="50" spans="1:16">
      <c r="A50" s="32" t="str">
        <f t="shared" si="18"/>
        <v>Juli</v>
      </c>
      <c r="B50" s="32">
        <f t="shared" ref="B50" si="32">B9-B8</f>
        <v>23047815</v>
      </c>
      <c r="C50" s="32">
        <f t="shared" si="20"/>
        <v>23675649.406000003</v>
      </c>
      <c r="D50" s="32">
        <f t="shared" si="21"/>
        <v>26089039.76000005</v>
      </c>
      <c r="E50" s="152">
        <f t="shared" ref="E50:E55" si="33">(D50-C50)/C50</f>
        <v>0.10193555043049561</v>
      </c>
      <c r="F50" s="32">
        <f t="shared" ref="F50" si="34">F9-F8</f>
        <v>4566767</v>
      </c>
      <c r="G50" s="32">
        <f t="shared" si="23"/>
        <v>4584032</v>
      </c>
      <c r="H50" s="32">
        <f t="shared" si="24"/>
        <v>5055794</v>
      </c>
      <c r="I50" s="152">
        <f t="shared" si="13"/>
        <v>0.10291420304221262</v>
      </c>
      <c r="J50" s="32">
        <f t="shared" si="14"/>
        <v>27614582</v>
      </c>
      <c r="K50" s="32">
        <f t="shared" si="15"/>
        <v>28259681.406000003</v>
      </c>
      <c r="L50" s="32">
        <f t="shared" si="16"/>
        <v>31144833.76000005</v>
      </c>
      <c r="M50" s="152">
        <f t="shared" ref="M50:M55" si="35">(L50-K50)/K50</f>
        <v>0.10209429867767301</v>
      </c>
      <c r="O50" s="146"/>
    </row>
    <row r="51" spans="1:16">
      <c r="A51" s="32" t="str">
        <f t="shared" si="18"/>
        <v>August</v>
      </c>
      <c r="B51" s="32">
        <f t="shared" ref="B51" si="36">B10-B9</f>
        <v>2774159</v>
      </c>
      <c r="C51" s="32">
        <f t="shared" si="20"/>
        <v>2783149.0419999957</v>
      </c>
      <c r="D51" s="32">
        <f t="shared" si="21"/>
        <v>2620503.9559999704</v>
      </c>
      <c r="E51" s="152">
        <f t="shared" si="33"/>
        <v>-5.843922964439844E-2</v>
      </c>
      <c r="F51" s="32">
        <f t="shared" ref="F51" si="37">F10-F9</f>
        <v>548670</v>
      </c>
      <c r="G51" s="32">
        <f t="shared" ref="G51:H55" si="38">G10-G9</f>
        <v>547039</v>
      </c>
      <c r="H51" s="32">
        <f t="shared" si="24"/>
        <v>501761.46000000089</v>
      </c>
      <c r="I51" s="152">
        <f t="shared" ref="I51" si="39">(H51-G51)/G51</f>
        <v>-8.276839494076127E-2</v>
      </c>
      <c r="J51" s="32">
        <f t="shared" si="14"/>
        <v>3322829</v>
      </c>
      <c r="K51" s="32">
        <f t="shared" si="15"/>
        <v>3330188.0419999957</v>
      </c>
      <c r="L51" s="32">
        <f t="shared" ref="L51" si="40">D51+H51</f>
        <v>3122265.4159999713</v>
      </c>
      <c r="M51" s="152">
        <f t="shared" si="35"/>
        <v>-6.2435701341103024E-2</v>
      </c>
      <c r="O51" s="146"/>
    </row>
    <row r="52" spans="1:16">
      <c r="A52" s="32" t="str">
        <f t="shared" si="18"/>
        <v>September</v>
      </c>
      <c r="B52" s="32">
        <f t="shared" ref="B52" si="41">B11-B10</f>
        <v>36506867</v>
      </c>
      <c r="C52" s="32">
        <f t="shared" si="20"/>
        <v>37606830.169000059</v>
      </c>
      <c r="D52" s="32">
        <f t="shared" si="21"/>
        <v>41377564.553000242</v>
      </c>
      <c r="E52" s="152">
        <f t="shared" si="33"/>
        <v>0.1002672750416615</v>
      </c>
      <c r="F52" s="32">
        <f t="shared" ref="F52" si="42">F11-F10</f>
        <v>7219624</v>
      </c>
      <c r="G52" s="32">
        <f t="shared" si="38"/>
        <v>7275081</v>
      </c>
      <c r="H52" s="32">
        <f t="shared" si="24"/>
        <v>7985075.2669999897</v>
      </c>
      <c r="I52" s="152">
        <f t="shared" ref="I52" si="43">(H52-G52)/G52</f>
        <v>9.7592627078652419E-2</v>
      </c>
      <c r="J52" s="32">
        <f t="shared" si="14"/>
        <v>43726491</v>
      </c>
      <c r="K52" s="32">
        <f t="shared" si="15"/>
        <v>44881911.169000059</v>
      </c>
      <c r="L52" s="32">
        <f t="shared" si="16"/>
        <v>49362639.820000231</v>
      </c>
      <c r="M52" s="152">
        <f t="shared" si="35"/>
        <v>9.9833731102231038E-2</v>
      </c>
      <c r="O52" s="172"/>
      <c r="P52" s="172"/>
    </row>
    <row r="53" spans="1:16">
      <c r="A53" s="32" t="str">
        <f t="shared" si="18"/>
        <v>Oktober</v>
      </c>
      <c r="B53" s="32">
        <f t="shared" ref="B53" si="44">B12-B11</f>
        <v>1330073</v>
      </c>
      <c r="C53" s="32">
        <f t="shared" si="20"/>
        <v>1345530.7889999449</v>
      </c>
      <c r="D53" s="32">
        <f>D12-D11</f>
        <v>1355436.1679997444</v>
      </c>
      <c r="E53" s="152">
        <f t="shared" si="33"/>
        <v>7.3616888448621706E-3</v>
      </c>
      <c r="F53" s="32">
        <f t="shared" ref="F53" si="45">F12-F11</f>
        <v>261625</v>
      </c>
      <c r="G53" s="32">
        <f t="shared" si="38"/>
        <v>263211</v>
      </c>
      <c r="H53" s="32">
        <f t="shared" si="24"/>
        <v>260793.27300000936</v>
      </c>
      <c r="I53" s="152">
        <f>(H53-G53)/G53</f>
        <v>-9.1855089642554535E-3</v>
      </c>
      <c r="J53" s="32">
        <f t="shared" si="14"/>
        <v>1591698</v>
      </c>
      <c r="K53" s="32">
        <f t="shared" si="15"/>
        <v>1608741.7889999449</v>
      </c>
      <c r="L53" s="32">
        <f t="shared" si="16"/>
        <v>1616229.4409997538</v>
      </c>
      <c r="M53" s="152">
        <f t="shared" si="35"/>
        <v>4.6543528930540539E-3</v>
      </c>
      <c r="O53" s="172"/>
      <c r="P53" s="32"/>
    </row>
    <row r="54" spans="1:16">
      <c r="A54" s="32" t="str">
        <f t="shared" si="18"/>
        <v>November</v>
      </c>
      <c r="B54" s="32">
        <f t="shared" ref="B54" si="46">B13-B12</f>
        <v>37449876.00000006</v>
      </c>
      <c r="C54" s="32">
        <f t="shared" si="20"/>
        <v>34711226.133000135</v>
      </c>
      <c r="D54" s="32">
        <f t="shared" si="20"/>
        <v>41378036</v>
      </c>
      <c r="E54" s="152">
        <f t="shared" si="33"/>
        <v>0.19206494871299562</v>
      </c>
      <c r="F54" s="32">
        <f t="shared" ref="F54" si="47">F13-F12</f>
        <v>7469785</v>
      </c>
      <c r="G54" s="32">
        <f t="shared" si="38"/>
        <v>7032998.4780000001</v>
      </c>
      <c r="H54" s="32">
        <f t="shared" si="38"/>
        <v>8239894</v>
      </c>
      <c r="I54" s="152">
        <f>(H54-G54)/G54</f>
        <v>0.17160468977425533</v>
      </c>
      <c r="J54" s="32">
        <f t="shared" si="14"/>
        <v>44919661.00000006</v>
      </c>
      <c r="K54" s="32">
        <f t="shared" si="15"/>
        <v>41744224.611000136</v>
      </c>
      <c r="L54" s="32">
        <f t="shared" si="16"/>
        <v>49617930</v>
      </c>
      <c r="M54" s="152">
        <f t="shared" si="35"/>
        <v>0.18861783785355166</v>
      </c>
      <c r="O54" s="172"/>
    </row>
    <row r="55" spans="1:16">
      <c r="A55" s="32" t="str">
        <f t="shared" si="18"/>
        <v>Desember</v>
      </c>
      <c r="B55" s="32">
        <f t="shared" ref="B55" si="48">B14-B13</f>
        <v>4538382.9999999404</v>
      </c>
      <c r="C55" s="32">
        <f t="shared" si="20"/>
        <v>4160034.8440000415</v>
      </c>
      <c r="D55" s="32">
        <f t="shared" si="20"/>
        <v>4734254.7300000489</v>
      </c>
      <c r="E55" s="152">
        <f t="shared" si="33"/>
        <v>0.1380324702876459</v>
      </c>
      <c r="F55" s="32">
        <f t="shared" ref="F55" si="49">F14-F13</f>
        <v>881990.86800000817</v>
      </c>
      <c r="G55" s="32">
        <f t="shared" si="38"/>
        <v>786348.52199999988</v>
      </c>
      <c r="H55" s="32">
        <f t="shared" si="38"/>
        <v>905738.85499999672</v>
      </c>
      <c r="I55" s="152">
        <f>(H55-G55)/G55</f>
        <v>0.15182877523103791</v>
      </c>
      <c r="J55" s="32">
        <f t="shared" si="14"/>
        <v>5420373.8679999486</v>
      </c>
      <c r="K55" s="32">
        <f t="shared" si="15"/>
        <v>4946383.3660000414</v>
      </c>
      <c r="L55" s="32">
        <f t="shared" si="16"/>
        <v>5639993.5850000456</v>
      </c>
      <c r="M55" s="152">
        <f t="shared" si="35"/>
        <v>0.14022573012995176</v>
      </c>
      <c r="O55" s="172"/>
    </row>
    <row r="56" spans="1:16">
      <c r="A56" s="154" t="s">
        <v>451</v>
      </c>
      <c r="B56" s="154">
        <f>SUM(B44:B55)</f>
        <v>210494834</v>
      </c>
      <c r="C56" s="154">
        <f>SUM(C44:C55)</f>
        <v>213344145.97700018</v>
      </c>
      <c r="D56" s="154">
        <f>SUM(D44:D55)</f>
        <v>236446558.73000005</v>
      </c>
      <c r="E56" s="155"/>
      <c r="F56" s="154">
        <f>SUM(F44:F55)</f>
        <v>41690857.868000008</v>
      </c>
      <c r="G56" s="154">
        <f>SUM(G44:G55)</f>
        <v>41689971</v>
      </c>
      <c r="H56" s="154">
        <f>SUM(H44:H55)</f>
        <v>45895886.854999997</v>
      </c>
      <c r="I56" s="155"/>
      <c r="J56" s="154">
        <f t="shared" si="14"/>
        <v>252185691.868</v>
      </c>
      <c r="K56" s="154">
        <f t="shared" si="15"/>
        <v>255034116.97700018</v>
      </c>
      <c r="L56" s="154">
        <f t="shared" si="16"/>
        <v>282342445.58500004</v>
      </c>
      <c r="M56" s="155"/>
    </row>
    <row r="57" spans="1:16">
      <c r="A57" s="36"/>
      <c r="B57" s="132"/>
      <c r="C57" s="36"/>
      <c r="D57" s="36"/>
      <c r="E57" s="156"/>
      <c r="F57" s="132"/>
      <c r="G57" s="36"/>
      <c r="H57" s="36"/>
      <c r="I57" s="156"/>
      <c r="J57" s="132"/>
      <c r="K57" s="36"/>
      <c r="L57" s="36"/>
      <c r="M57" s="156"/>
    </row>
    <row r="58" spans="1:16">
      <c r="A58" s="32"/>
      <c r="C58" s="32"/>
      <c r="D58" s="32"/>
      <c r="G58" s="32"/>
      <c r="H58" s="32"/>
      <c r="K58" s="32"/>
      <c r="L58" s="32"/>
    </row>
    <row r="59" spans="1:16">
      <c r="A59" s="32"/>
      <c r="E59" s="157"/>
      <c r="F59" s="157"/>
      <c r="G59" s="157"/>
      <c r="H59" s="157"/>
      <c r="I59" s="157"/>
      <c r="J59" s="157"/>
      <c r="K59" s="158"/>
      <c r="L59" s="158"/>
    </row>
    <row r="60" spans="1:16">
      <c r="A60" s="32"/>
      <c r="E60" s="146"/>
      <c r="G60" s="32"/>
      <c r="H60" s="32"/>
      <c r="I60" s="146"/>
      <c r="K60" s="146"/>
      <c r="L60" s="146"/>
    </row>
    <row r="61" spans="1:16">
      <c r="A61" s="32"/>
      <c r="E61" s="146"/>
      <c r="I61" s="146"/>
      <c r="K61" s="146"/>
      <c r="L61" s="146"/>
    </row>
    <row r="62" spans="1:16">
      <c r="A62" s="32"/>
      <c r="E62" s="146"/>
      <c r="I62" s="146"/>
      <c r="K62" s="146"/>
      <c r="L62" s="146"/>
    </row>
    <row r="63" spans="1:16">
      <c r="A63" s="32"/>
      <c r="E63" s="146"/>
      <c r="I63" s="146"/>
      <c r="K63" s="146"/>
      <c r="L63" s="146"/>
    </row>
  </sheetData>
  <sheetProtection sheet="1" objects="1" scenarios="1"/>
  <mergeCells count="9">
    <mergeCell ref="B42:E42"/>
    <mergeCell ref="F42:I42"/>
    <mergeCell ref="J42:M42"/>
    <mergeCell ref="B1:C1"/>
    <mergeCell ref="F1:G1"/>
    <mergeCell ref="J1:K1"/>
    <mergeCell ref="F22:G22"/>
    <mergeCell ref="B22:D22"/>
    <mergeCell ref="J22:L2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27fdc8cb-b975-41ad-b711-24278f7b87ff" xsi:nil="true"/>
    <lcf76f155ced4ddcb4097134ff3c332f xmlns="098bea25-4f28-4914-94d6-5ba8f88f4dd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ADB0A88E2F6E4387B046B8F41D8F89" ma:contentTypeVersion="19" ma:contentTypeDescription="Opprett et nytt dokument." ma:contentTypeScope="" ma:versionID="a90d3dad54420044237841350c40cb2e">
  <xsd:schema xmlns:xsd="http://www.w3.org/2001/XMLSchema" xmlns:xs="http://www.w3.org/2001/XMLSchema" xmlns:p="http://schemas.microsoft.com/office/2006/metadata/properties" xmlns:ns1="http://schemas.microsoft.com/sharepoint/v3" xmlns:ns2="098bea25-4f28-4914-94d6-5ba8f88f4dd3" xmlns:ns3="27fdc8cb-b975-41ad-b711-24278f7b87ff" targetNamespace="http://schemas.microsoft.com/office/2006/metadata/properties" ma:root="true" ma:fieldsID="aa7bbad189e5b6bc2f761f292ca70e78" ns1:_="" ns2:_="" ns3:_="">
    <xsd:import namespace="http://schemas.microsoft.com/sharepoint/v3"/>
    <xsd:import namespace="098bea25-4f28-4914-94d6-5ba8f88f4dd3"/>
    <xsd:import namespace="27fdc8cb-b975-41ad-b711-24278f7b87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8bea25-4f28-4914-94d6-5ba8f88f4d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Bildemerkelapper" ma:readOnly="false" ma:fieldId="{5cf76f15-5ced-4ddc-b409-7134ff3c332f}" ma:taxonomyMulti="true" ma:sspId="a5af897e-8ee3-44e6-a379-8efb93aa5b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dc8cb-b975-41ad-b711-24278f7b87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30043ba-a3c0-4c18-b7a6-93f07f5c214e}" ma:internalName="TaxCatchAll" ma:showField="CatchAllData" ma:web="27fdc8cb-b975-41ad-b711-24278f7b87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2FB553-5D4E-4B97-A44E-5BA350A60D8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7fdc8cb-b975-41ad-b711-24278f7b87ff"/>
    <ds:schemaRef ds:uri="098bea25-4f28-4914-94d6-5ba8f88f4dd3"/>
  </ds:schemaRefs>
</ds:datastoreItem>
</file>

<file path=customXml/itemProps2.xml><?xml version="1.0" encoding="utf-8"?>
<ds:datastoreItem xmlns:ds="http://schemas.openxmlformats.org/officeDocument/2006/customXml" ds:itemID="{14D871DB-B78A-49CF-8420-6E55C23B91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C54293-EE75-4F3B-9625-27A66EA3A0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8bea25-4f28-4914-94d6-5ba8f88f4dd3"/>
    <ds:schemaRef ds:uri="27fdc8cb-b975-41ad-b711-24278f7b87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Manager/>
  <Company>KS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Ingunn Monsen;Martin.Fjordholm@ks.no;anita.ekle.kildahl@ks.no</dc:creator>
  <cp:keywords/>
  <dc:description/>
  <cp:lastModifiedBy>Martin Fjordholm</cp:lastModifiedBy>
  <cp:revision/>
  <dcterms:created xsi:type="dcterms:W3CDTF">2019-11-19T09:55:59Z</dcterms:created>
  <dcterms:modified xsi:type="dcterms:W3CDTF">2026-01-22T08:35:19Z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0x01010033ADB0A88E2F6E4387B046B8F41D8F89</vt:lpwstr>
  </property>
  <property fmtid="{D5CDD505-2E9C-101B-9397-08002B2CF9AE}" pid="3" name="MediaServiceImageTags">
    <vt:lpwstr/>
  </property>
  <property fmtid="{D5CDD505-2E9C-101B-9397-08002B2CF9AE}" pid="4" name="CloudStatistics_StoryID">
    <vt:lpwstr>e577fc80-dc6c-4c2e-9d14-75da9e6af95e</vt:lpwstr>
  </property>
</Properties>
</file>