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2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3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4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ksiskyen.sharepoint.com/sites/msteams_9bb418/Shared Documents/Gammel L/Kommuneøkonomi/Skatt oppdatering/2026/Nett2026/"/>
    </mc:Choice>
  </mc:AlternateContent>
  <xr:revisionPtr revIDLastSave="58" documentId="8_{0E1EDCE4-E23B-4475-A1B7-29B55CAC25F8}" xr6:coauthVersionLast="47" xr6:coauthVersionMax="47" xr10:uidLastSave="{107D0AB1-C9D9-4BD1-8A2A-BD3311E1B082}"/>
  <bookViews>
    <workbookView xWindow="-30" yWindow="-18120" windowWidth="29040" windowHeight="17520" activeTab="2" xr2:uid="{00000000-000D-0000-FFFF-FFFF00000000}"/>
  </bookViews>
  <sheets>
    <sheet name="komm" sheetId="1" r:id="rId1"/>
    <sheet name="fylk" sheetId="3" r:id="rId2"/>
    <sheet name="tabellalle" sheetId="4" r:id="rId3"/>
    <sheet name="fig_komm" sheetId="5" r:id="rId4"/>
    <sheet name="fig_fylk" sheetId="6" r:id="rId5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8" i="4" l="1"/>
  <c r="H38" i="4"/>
  <c r="D38" i="4"/>
  <c r="D37" i="4"/>
  <c r="M51" i="4"/>
  <c r="M52" i="4"/>
  <c r="H51" i="4"/>
  <c r="I51" i="4"/>
  <c r="H52" i="4"/>
  <c r="I52" i="4"/>
  <c r="E51" i="4"/>
  <c r="E52" i="4"/>
  <c r="D51" i="4"/>
  <c r="D52" i="4"/>
  <c r="L32" i="4"/>
  <c r="H32" i="4"/>
  <c r="D32" i="4"/>
  <c r="C30" i="3"/>
  <c r="L31" i="4"/>
  <c r="H31" i="4"/>
  <c r="D31" i="4"/>
  <c r="E305" i="1"/>
  <c r="S305" i="1"/>
  <c r="R42" i="1"/>
  <c r="R44" i="1"/>
  <c r="R47" i="1"/>
  <c r="R48" i="1"/>
  <c r="R58" i="1"/>
  <c r="R61" i="1"/>
  <c r="R70" i="1"/>
  <c r="R71" i="1"/>
  <c r="R72" i="1"/>
  <c r="R75" i="1"/>
  <c r="R83" i="1"/>
  <c r="R86" i="1"/>
  <c r="R89" i="1"/>
  <c r="R94" i="1"/>
  <c r="R97" i="1"/>
  <c r="R100" i="1"/>
  <c r="R108" i="1"/>
  <c r="R111" i="1"/>
  <c r="R113" i="1"/>
  <c r="R114" i="1"/>
  <c r="R117" i="1"/>
  <c r="R122" i="1"/>
  <c r="R125" i="1"/>
  <c r="R128" i="1"/>
  <c r="R138" i="1"/>
  <c r="R142" i="1"/>
  <c r="R154" i="1"/>
  <c r="R156" i="1"/>
  <c r="R159" i="1"/>
  <c r="R164" i="1"/>
  <c r="R170" i="1"/>
  <c r="R173" i="1"/>
  <c r="R178" i="1"/>
  <c r="R182" i="1"/>
  <c r="R183" i="1"/>
  <c r="R187" i="1"/>
  <c r="R201" i="1"/>
  <c r="R206" i="1"/>
  <c r="R212" i="1"/>
  <c r="R220" i="1"/>
  <c r="R221" i="1"/>
  <c r="R222" i="1"/>
  <c r="R223" i="1"/>
  <c r="R226" i="1"/>
  <c r="R229" i="1"/>
  <c r="R236" i="1"/>
  <c r="R240" i="1"/>
  <c r="R243" i="1"/>
  <c r="R247" i="1"/>
  <c r="R253" i="1"/>
  <c r="R254" i="1"/>
  <c r="R264" i="1"/>
  <c r="R267" i="1"/>
  <c r="R268" i="1"/>
  <c r="R276" i="1"/>
  <c r="R278" i="1"/>
  <c r="R282" i="1"/>
  <c r="R285" i="1"/>
  <c r="R289" i="1"/>
  <c r="R298" i="1"/>
  <c r="R303" i="1"/>
  <c r="R306" i="1"/>
  <c r="R307" i="1"/>
  <c r="R309" i="1"/>
  <c r="R310" i="1"/>
  <c r="R312" i="1"/>
  <c r="R313" i="1"/>
  <c r="R324" i="1"/>
  <c r="R327" i="1"/>
  <c r="R338" i="1"/>
  <c r="R345" i="1"/>
  <c r="R352" i="1"/>
  <c r="R355" i="1"/>
  <c r="R363" i="1"/>
  <c r="Q365" i="1"/>
  <c r="E9" i="1"/>
  <c r="S9" i="1"/>
  <c r="R11" i="1"/>
  <c r="R12" i="1"/>
  <c r="E13" i="1"/>
  <c r="S13" i="1"/>
  <c r="E15" i="1"/>
  <c r="R16" i="1"/>
  <c r="R19" i="1"/>
  <c r="E20" i="1"/>
  <c r="S20" i="1"/>
  <c r="R23" i="1"/>
  <c r="E25" i="1"/>
  <c r="S25" i="1"/>
  <c r="R26" i="1"/>
  <c r="R27" i="1"/>
  <c r="E28" i="1"/>
  <c r="R30" i="1"/>
  <c r="R31" i="1"/>
  <c r="E34" i="1"/>
  <c r="S34" i="1"/>
  <c r="R37" i="1"/>
  <c r="R39" i="1"/>
  <c r="E40" i="1"/>
  <c r="S40" i="1"/>
  <c r="E41" i="1"/>
  <c r="S41" i="1"/>
  <c r="E45" i="1"/>
  <c r="E59" i="1"/>
  <c r="S59" i="1"/>
  <c r="E61" i="1"/>
  <c r="E62" i="1"/>
  <c r="S62" i="1"/>
  <c r="E75" i="1"/>
  <c r="E76" i="1"/>
  <c r="S76" i="1"/>
  <c r="E84" i="1"/>
  <c r="R87" i="1"/>
  <c r="E98" i="1"/>
  <c r="E99" i="1"/>
  <c r="S99" i="1"/>
  <c r="E101" i="1"/>
  <c r="E104" i="1"/>
  <c r="S104" i="1"/>
  <c r="E124" i="1"/>
  <c r="S124" i="1"/>
  <c r="E126" i="1"/>
  <c r="E131" i="1"/>
  <c r="R140" i="1"/>
  <c r="E141" i="1"/>
  <c r="S141" i="1"/>
  <c r="R145" i="1"/>
  <c r="E159" i="1"/>
  <c r="E160" i="1"/>
  <c r="S160" i="1"/>
  <c r="R168" i="1"/>
  <c r="E169" i="1"/>
  <c r="E174" i="1"/>
  <c r="S174" i="1"/>
  <c r="E175" i="1"/>
  <c r="E183" i="1"/>
  <c r="S183" i="1"/>
  <c r="E187" i="1"/>
  <c r="E188" i="1"/>
  <c r="S188" i="1"/>
  <c r="R194" i="1"/>
  <c r="E196" i="1"/>
  <c r="S196" i="1"/>
  <c r="E203" i="1"/>
  <c r="R208" i="1"/>
  <c r="E209" i="1"/>
  <c r="S209" i="1"/>
  <c r="E210" i="1"/>
  <c r="E211" i="1"/>
  <c r="E215" i="1"/>
  <c r="E224" i="1"/>
  <c r="E227" i="1"/>
  <c r="E230" i="1"/>
  <c r="S230" i="1"/>
  <c r="E237" i="1"/>
  <c r="E238" i="1"/>
  <c r="E243" i="1"/>
  <c r="R250" i="1"/>
  <c r="E252" i="1"/>
  <c r="E253" i="1"/>
  <c r="E257" i="1"/>
  <c r="E261" i="1"/>
  <c r="S261" i="1"/>
  <c r="E264" i="1"/>
  <c r="S264" i="1"/>
  <c r="E266" i="1"/>
  <c r="E271" i="1"/>
  <c r="E274" i="1"/>
  <c r="E278" i="1"/>
  <c r="S278" i="1"/>
  <c r="R294" i="1"/>
  <c r="E295" i="1"/>
  <c r="S295" i="1"/>
  <c r="E297" i="1"/>
  <c r="R299" i="1"/>
  <c r="E301" i="1"/>
  <c r="E303" i="1"/>
  <c r="S303" i="1"/>
  <c r="E311" i="1"/>
  <c r="S311" i="1"/>
  <c r="E313" i="1"/>
  <c r="R320" i="1"/>
  <c r="R322" i="1"/>
  <c r="E328" i="1"/>
  <c r="E329" i="1"/>
  <c r="R331" i="1"/>
  <c r="R341" i="1"/>
  <c r="E343" i="1"/>
  <c r="E348" i="1"/>
  <c r="S348" i="1"/>
  <c r="E351" i="1"/>
  <c r="E353" i="1"/>
  <c r="E357" i="1"/>
  <c r="R362" i="1"/>
  <c r="E8" i="1"/>
  <c r="S8" i="1"/>
  <c r="E7" i="1"/>
  <c r="D7" i="3"/>
  <c r="O7" i="3"/>
  <c r="K23" i="3"/>
  <c r="M15" i="4"/>
  <c r="M16" i="4"/>
  <c r="L50" i="4"/>
  <c r="M50" i="4"/>
  <c r="H50" i="4"/>
  <c r="I50" i="4"/>
  <c r="D50" i="4"/>
  <c r="E50" i="4"/>
  <c r="L30" i="4"/>
  <c r="H30" i="4"/>
  <c r="D30" i="4"/>
  <c r="R43" i="1"/>
  <c r="R139" i="1"/>
  <c r="R158" i="1"/>
  <c r="R167" i="1"/>
  <c r="R169" i="1"/>
  <c r="R181" i="1"/>
  <c r="R184" i="1"/>
  <c r="R198" i="1"/>
  <c r="R256" i="1"/>
  <c r="R284" i="1"/>
  <c r="R293" i="1"/>
  <c r="R296" i="1"/>
  <c r="R318" i="1"/>
  <c r="R321" i="1"/>
  <c r="R332" i="1"/>
  <c r="R277" i="1"/>
  <c r="R305" i="1"/>
  <c r="R319" i="1"/>
  <c r="R333" i="1"/>
  <c r="R334" i="1"/>
  <c r="R347" i="1"/>
  <c r="R348" i="1"/>
  <c r="Q23" i="3"/>
  <c r="N15" i="3"/>
  <c r="D12" i="3"/>
  <c r="O12" i="3"/>
  <c r="D18" i="3"/>
  <c r="O18" i="3"/>
  <c r="D19" i="3"/>
  <c r="D20" i="3"/>
  <c r="E35" i="1"/>
  <c r="E43" i="1"/>
  <c r="E55" i="1"/>
  <c r="E63" i="1"/>
  <c r="R67" i="1"/>
  <c r="R69" i="1"/>
  <c r="E81" i="1"/>
  <c r="S81" i="1"/>
  <c r="R85" i="1"/>
  <c r="E88" i="1"/>
  <c r="E90" i="1"/>
  <c r="S90" i="1"/>
  <c r="R95" i="1"/>
  <c r="E97" i="1"/>
  <c r="S97" i="1"/>
  <c r="E102" i="1"/>
  <c r="R109" i="1"/>
  <c r="E111" i="1"/>
  <c r="E113" i="1"/>
  <c r="S113" i="1"/>
  <c r="R127" i="1"/>
  <c r="E139" i="1"/>
  <c r="S139" i="1"/>
  <c r="E140" i="1"/>
  <c r="R151" i="1"/>
  <c r="R153" i="1"/>
  <c r="E158" i="1"/>
  <c r="E167" i="1"/>
  <c r="S167" i="1"/>
  <c r="E172" i="1"/>
  <c r="E179" i="1"/>
  <c r="E181" i="1"/>
  <c r="S181" i="1"/>
  <c r="E182" i="1"/>
  <c r="E193" i="1"/>
  <c r="E221" i="1"/>
  <c r="E223" i="1"/>
  <c r="R224" i="1"/>
  <c r="R235" i="1"/>
  <c r="R237" i="1"/>
  <c r="R238" i="1"/>
  <c r="R239" i="1"/>
  <c r="E242" i="1"/>
  <c r="E249" i="1"/>
  <c r="S249" i="1"/>
  <c r="E256" i="1"/>
  <c r="E277" i="1"/>
  <c r="E279" i="1"/>
  <c r="E281" i="1"/>
  <c r="E284" i="1"/>
  <c r="E291" i="1"/>
  <c r="E293" i="1"/>
  <c r="E294" i="1"/>
  <c r="E298" i="1"/>
  <c r="E302" i="1"/>
  <c r="S302" i="1"/>
  <c r="E307" i="1"/>
  <c r="E308" i="1"/>
  <c r="E310" i="1"/>
  <c r="E312" i="1"/>
  <c r="E315" i="1"/>
  <c r="E319" i="1"/>
  <c r="E321" i="1"/>
  <c r="E326" i="1"/>
  <c r="E340" i="1"/>
  <c r="E347" i="1"/>
  <c r="S347" i="1"/>
  <c r="M49" i="4"/>
  <c r="H49" i="4"/>
  <c r="I49" i="4"/>
  <c r="D49" i="4"/>
  <c r="E49" i="4"/>
  <c r="L29" i="4"/>
  <c r="H29" i="4"/>
  <c r="D29" i="4"/>
  <c r="R54" i="1"/>
  <c r="R68" i="1"/>
  <c r="R82" i="1"/>
  <c r="R124" i="1"/>
  <c r="R152" i="1"/>
  <c r="R166" i="1"/>
  <c r="R180" i="1"/>
  <c r="E46" i="1"/>
  <c r="E73" i="1"/>
  <c r="S73" i="1"/>
  <c r="E125" i="1"/>
  <c r="S125" i="1"/>
  <c r="M48" i="4"/>
  <c r="I48" i="4"/>
  <c r="H48" i="4"/>
  <c r="E48" i="4"/>
  <c r="D48" i="4"/>
  <c r="L28" i="4"/>
  <c r="H28" i="4"/>
  <c r="D28" i="4"/>
  <c r="M47" i="4"/>
  <c r="L47" i="4"/>
  <c r="I47" i="4"/>
  <c r="E47" i="4"/>
  <c r="D47" i="4"/>
  <c r="H47" i="4"/>
  <c r="L27" i="4"/>
  <c r="H27" i="4"/>
  <c r="D27" i="4"/>
  <c r="L37" i="4"/>
  <c r="H37" i="4"/>
  <c r="L46" i="4"/>
  <c r="M46" i="4"/>
  <c r="H46" i="4"/>
  <c r="I46" i="4"/>
  <c r="D46" i="4"/>
  <c r="E46" i="4"/>
  <c r="L26" i="4"/>
  <c r="H26" i="4"/>
  <c r="D26" i="4"/>
  <c r="D36" i="4"/>
  <c r="H36" i="4"/>
  <c r="L36" i="4"/>
  <c r="M45" i="4"/>
  <c r="E45" i="4"/>
  <c r="D45" i="4"/>
  <c r="L25" i="4"/>
  <c r="D25" i="4"/>
  <c r="I45" i="4"/>
  <c r="H45" i="4"/>
  <c r="I44" i="4"/>
  <c r="H25" i="4"/>
  <c r="R107" i="1"/>
  <c r="R163" i="1"/>
  <c r="R191" i="1"/>
  <c r="R219" i="1"/>
  <c r="R263" i="1"/>
  <c r="R275" i="1"/>
  <c r="R317" i="1"/>
  <c r="E248" i="1"/>
  <c r="S248" i="1"/>
  <c r="E276" i="1"/>
  <c r="S276" i="1"/>
  <c r="E285" i="1"/>
  <c r="R304" i="1"/>
  <c r="E318" i="1"/>
  <c r="S318" i="1"/>
  <c r="E331" i="1"/>
  <c r="S331" i="1"/>
  <c r="E332" i="1"/>
  <c r="S332" i="1"/>
  <c r="R346" i="1"/>
  <c r="E360" i="1"/>
  <c r="E361" i="1"/>
  <c r="S361" i="1"/>
  <c r="E44" i="1"/>
  <c r="E86" i="1"/>
  <c r="E142" i="1"/>
  <c r="E184" i="1"/>
  <c r="E226" i="1"/>
  <c r="S226" i="1"/>
  <c r="E254" i="1"/>
  <c r="S254" i="1"/>
  <c r="E352" i="1"/>
  <c r="E204" i="1"/>
  <c r="S204" i="1"/>
  <c r="E220" i="1"/>
  <c r="E236" i="1"/>
  <c r="S236" i="1"/>
  <c r="E246" i="1"/>
  <c r="S246" i="1"/>
  <c r="R262" i="1"/>
  <c r="R288" i="1"/>
  <c r="E306" i="1"/>
  <c r="S306" i="1"/>
  <c r="E316" i="1"/>
  <c r="E320" i="1"/>
  <c r="S320" i="1"/>
  <c r="E330" i="1"/>
  <c r="S330" i="1"/>
  <c r="E334" i="1"/>
  <c r="S334" i="1"/>
  <c r="E359" i="1"/>
  <c r="S359" i="1"/>
  <c r="E288" i="1"/>
  <c r="S288" i="1"/>
  <c r="R302" i="1"/>
  <c r="R344" i="1"/>
  <c r="H15" i="4"/>
  <c r="D15" i="4"/>
  <c r="T365" i="1"/>
  <c r="Y8" i="1"/>
  <c r="Y9" i="1"/>
  <c r="E10" i="1"/>
  <c r="S10" i="1"/>
  <c r="Y10" i="1"/>
  <c r="Y11" i="1"/>
  <c r="Y12" i="1"/>
  <c r="Y13" i="1"/>
  <c r="Y14" i="1"/>
  <c r="Y15" i="1"/>
  <c r="Y16" i="1"/>
  <c r="Y17" i="1"/>
  <c r="Y18" i="1"/>
  <c r="Y19" i="1"/>
  <c r="Y20" i="1"/>
  <c r="Y21" i="1"/>
  <c r="E22" i="1"/>
  <c r="S22" i="1"/>
  <c r="Y22" i="1"/>
  <c r="E23" i="1"/>
  <c r="S23" i="1"/>
  <c r="Y23" i="1"/>
  <c r="E24" i="1"/>
  <c r="S24" i="1"/>
  <c r="Y24" i="1"/>
  <c r="Y25" i="1"/>
  <c r="Y26" i="1"/>
  <c r="Y27" i="1"/>
  <c r="Y28" i="1"/>
  <c r="Y29" i="1"/>
  <c r="Y30" i="1"/>
  <c r="Y31" i="1"/>
  <c r="Y32" i="1"/>
  <c r="Y33" i="1"/>
  <c r="Y34" i="1"/>
  <c r="Y35" i="1"/>
  <c r="E36" i="1"/>
  <c r="S36" i="1"/>
  <c r="Y36" i="1"/>
  <c r="Y37" i="1"/>
  <c r="E38" i="1"/>
  <c r="S38" i="1"/>
  <c r="Y38" i="1"/>
  <c r="Y39" i="1"/>
  <c r="Y40" i="1"/>
  <c r="Y41" i="1"/>
  <c r="E42" i="1"/>
  <c r="Y42" i="1"/>
  <c r="Y43" i="1"/>
  <c r="Y44" i="1"/>
  <c r="Y45" i="1"/>
  <c r="Y46" i="1"/>
  <c r="Y47" i="1"/>
  <c r="Y48" i="1"/>
  <c r="Y49" i="1"/>
  <c r="E50" i="1"/>
  <c r="S50" i="1"/>
  <c r="Y50" i="1"/>
  <c r="E51" i="1"/>
  <c r="S51" i="1"/>
  <c r="Y51" i="1"/>
  <c r="E52" i="1"/>
  <c r="S52" i="1"/>
  <c r="Y52" i="1"/>
  <c r="E53" i="1"/>
  <c r="S53" i="1"/>
  <c r="Y53" i="1"/>
  <c r="E54" i="1"/>
  <c r="S54" i="1"/>
  <c r="Y54" i="1"/>
  <c r="Y55" i="1"/>
  <c r="Y56" i="1"/>
  <c r="Y57" i="1"/>
  <c r="Y58" i="1"/>
  <c r="Y59" i="1"/>
  <c r="Y60" i="1"/>
  <c r="Y61" i="1"/>
  <c r="Y62" i="1"/>
  <c r="Y63" i="1"/>
  <c r="E64" i="1"/>
  <c r="S64" i="1"/>
  <c r="Y64" i="1"/>
  <c r="E65" i="1"/>
  <c r="S65" i="1"/>
  <c r="Y65" i="1"/>
  <c r="E66" i="1"/>
  <c r="S66" i="1"/>
  <c r="Y66" i="1"/>
  <c r="E67" i="1"/>
  <c r="Y67" i="1"/>
  <c r="E68" i="1"/>
  <c r="S68" i="1"/>
  <c r="Y68" i="1"/>
  <c r="Y69" i="1"/>
  <c r="Y70" i="1"/>
  <c r="Y71" i="1"/>
  <c r="E72" i="1"/>
  <c r="S72" i="1"/>
  <c r="Y72" i="1"/>
  <c r="Y73" i="1"/>
  <c r="Y74" i="1"/>
  <c r="Y75" i="1"/>
  <c r="Y76" i="1"/>
  <c r="Y77" i="1"/>
  <c r="E78" i="1"/>
  <c r="S78" i="1"/>
  <c r="Y78" i="1"/>
  <c r="E79" i="1"/>
  <c r="S79" i="1"/>
  <c r="Y79" i="1"/>
  <c r="E80" i="1"/>
  <c r="S80" i="1"/>
  <c r="Y80" i="1"/>
  <c r="Y81" i="1"/>
  <c r="E82" i="1"/>
  <c r="S82" i="1"/>
  <c r="Y82" i="1"/>
  <c r="Y83" i="1"/>
  <c r="Y84" i="1"/>
  <c r="E85" i="1"/>
  <c r="S85" i="1"/>
  <c r="Y85" i="1"/>
  <c r="Y86" i="1"/>
  <c r="Y87" i="1"/>
  <c r="Y88" i="1"/>
  <c r="Y89" i="1"/>
  <c r="Y90" i="1"/>
  <c r="Y91" i="1"/>
  <c r="E92" i="1"/>
  <c r="S92" i="1"/>
  <c r="Y92" i="1"/>
  <c r="E93" i="1"/>
  <c r="S93" i="1"/>
  <c r="Y93" i="1"/>
  <c r="E94" i="1"/>
  <c r="S94" i="1"/>
  <c r="Y94" i="1"/>
  <c r="E95" i="1"/>
  <c r="S95" i="1"/>
  <c r="Y95" i="1"/>
  <c r="E96" i="1"/>
  <c r="S96" i="1"/>
  <c r="Y96" i="1"/>
  <c r="Y97" i="1"/>
  <c r="Y98" i="1"/>
  <c r="Y99" i="1"/>
  <c r="Y100" i="1"/>
  <c r="Y101" i="1"/>
  <c r="Y102" i="1"/>
  <c r="Y103" i="1"/>
  <c r="Y104" i="1"/>
  <c r="Y105" i="1"/>
  <c r="E106" i="1"/>
  <c r="S106" i="1"/>
  <c r="Y106" i="1"/>
  <c r="E107" i="1"/>
  <c r="S107" i="1"/>
  <c r="Y107" i="1"/>
  <c r="E108" i="1"/>
  <c r="S108" i="1"/>
  <c r="Y108" i="1"/>
  <c r="E109" i="1"/>
  <c r="Y109" i="1"/>
  <c r="E110" i="1"/>
  <c r="S110" i="1"/>
  <c r="Y110" i="1"/>
  <c r="Y111" i="1"/>
  <c r="Y112" i="1"/>
  <c r="Y113" i="1"/>
  <c r="E114" i="1"/>
  <c r="Y114" i="1"/>
  <c r="Y115" i="1"/>
  <c r="Y116" i="1"/>
  <c r="Y117" i="1"/>
  <c r="Y118" i="1"/>
  <c r="Y119" i="1"/>
  <c r="E120" i="1"/>
  <c r="S120" i="1"/>
  <c r="Y120" i="1"/>
  <c r="E121" i="1"/>
  <c r="S121" i="1"/>
  <c r="Y121" i="1"/>
  <c r="E122" i="1"/>
  <c r="S122" i="1"/>
  <c r="Y122" i="1"/>
  <c r="E123" i="1"/>
  <c r="S123" i="1"/>
  <c r="Y123" i="1"/>
  <c r="Y124" i="1"/>
  <c r="Y125" i="1"/>
  <c r="Y126" i="1"/>
  <c r="Y127" i="1"/>
  <c r="E128" i="1"/>
  <c r="Y128" i="1"/>
  <c r="Y129" i="1"/>
  <c r="Y130" i="1"/>
  <c r="Y131" i="1"/>
  <c r="Y132" i="1"/>
  <c r="Y133" i="1"/>
  <c r="E134" i="1"/>
  <c r="S134" i="1"/>
  <c r="Y134" i="1"/>
  <c r="E135" i="1"/>
  <c r="S135" i="1"/>
  <c r="Y135" i="1"/>
  <c r="E136" i="1"/>
  <c r="S136" i="1"/>
  <c r="Y136" i="1"/>
  <c r="E137" i="1"/>
  <c r="Y137" i="1"/>
  <c r="E138" i="1"/>
  <c r="S138" i="1"/>
  <c r="Y138" i="1"/>
  <c r="Y139" i="1"/>
  <c r="Y140" i="1"/>
  <c r="Y141" i="1"/>
  <c r="Y142" i="1"/>
  <c r="Y143" i="1"/>
  <c r="Y144" i="1"/>
  <c r="Y145" i="1"/>
  <c r="Y146" i="1"/>
  <c r="Y147" i="1"/>
  <c r="E148" i="1"/>
  <c r="S148" i="1"/>
  <c r="Y148" i="1"/>
  <c r="E149" i="1"/>
  <c r="S149" i="1"/>
  <c r="Y149" i="1"/>
  <c r="E150" i="1"/>
  <c r="Y150" i="1"/>
  <c r="E151" i="1"/>
  <c r="S151" i="1"/>
  <c r="Y151" i="1"/>
  <c r="E152" i="1"/>
  <c r="S152" i="1"/>
  <c r="Y152" i="1"/>
  <c r="Y153" i="1"/>
  <c r="Y154" i="1"/>
  <c r="Y155" i="1"/>
  <c r="E156" i="1"/>
  <c r="S156" i="1"/>
  <c r="Y156" i="1"/>
  <c r="Y157" i="1"/>
  <c r="Y158" i="1"/>
  <c r="Y159" i="1"/>
  <c r="Y160" i="1"/>
  <c r="Y161" i="1"/>
  <c r="E162" i="1"/>
  <c r="S162" i="1"/>
  <c r="Y162" i="1"/>
  <c r="E163" i="1"/>
  <c r="S163" i="1"/>
  <c r="Y163" i="1"/>
  <c r="E164" i="1"/>
  <c r="S164" i="1"/>
  <c r="Y164" i="1"/>
  <c r="E165" i="1"/>
  <c r="Y165" i="1"/>
  <c r="E166" i="1"/>
  <c r="S166" i="1"/>
  <c r="Y166" i="1"/>
  <c r="Y167" i="1"/>
  <c r="Y168" i="1"/>
  <c r="Y169" i="1"/>
  <c r="E170" i="1"/>
  <c r="Y170" i="1"/>
  <c r="Y171" i="1"/>
  <c r="Y172" i="1"/>
  <c r="Y173" i="1"/>
  <c r="Y174" i="1"/>
  <c r="Y175" i="1"/>
  <c r="E176" i="1"/>
  <c r="S176" i="1"/>
  <c r="Y176" i="1"/>
  <c r="E177" i="1"/>
  <c r="S177" i="1"/>
  <c r="Y177" i="1"/>
  <c r="E178" i="1"/>
  <c r="S178" i="1"/>
  <c r="Y178" i="1"/>
  <c r="Y179" i="1"/>
  <c r="E180" i="1"/>
  <c r="S180" i="1"/>
  <c r="Y180" i="1"/>
  <c r="Y181" i="1"/>
  <c r="Y182" i="1"/>
  <c r="Y183" i="1"/>
  <c r="Y184" i="1"/>
  <c r="Y185" i="1"/>
  <c r="Y186" i="1"/>
  <c r="Y187" i="1"/>
  <c r="Y188" i="1"/>
  <c r="Y189" i="1"/>
  <c r="E190" i="1"/>
  <c r="S190" i="1"/>
  <c r="Y190" i="1"/>
  <c r="E191" i="1"/>
  <c r="S191" i="1"/>
  <c r="Y191" i="1"/>
  <c r="E192" i="1"/>
  <c r="S192" i="1"/>
  <c r="Y192" i="1"/>
  <c r="Y193" i="1"/>
  <c r="E194" i="1"/>
  <c r="S194" i="1"/>
  <c r="Y194" i="1"/>
  <c r="Y195" i="1"/>
  <c r="Y196" i="1"/>
  <c r="Y197" i="1"/>
  <c r="E198" i="1"/>
  <c r="Y198" i="1"/>
  <c r="Y199" i="1"/>
  <c r="Y200" i="1"/>
  <c r="Y201" i="1"/>
  <c r="Y202" i="1"/>
  <c r="Y203" i="1"/>
  <c r="Y204" i="1"/>
  <c r="E205" i="1"/>
  <c r="S205" i="1"/>
  <c r="Y205" i="1"/>
  <c r="E206" i="1"/>
  <c r="S206" i="1"/>
  <c r="Y206" i="1"/>
  <c r="E207" i="1"/>
  <c r="S207" i="1"/>
  <c r="Y207" i="1"/>
  <c r="Y208" i="1"/>
  <c r="Y209" i="1"/>
  <c r="Y210" i="1"/>
  <c r="Y211" i="1"/>
  <c r="E212" i="1"/>
  <c r="Y212" i="1"/>
  <c r="Y213" i="1"/>
  <c r="Y214" i="1"/>
  <c r="Y215" i="1"/>
  <c r="Y216" i="1"/>
  <c r="Y217" i="1"/>
  <c r="E218" i="1"/>
  <c r="S218" i="1"/>
  <c r="Y218" i="1"/>
  <c r="E219" i="1"/>
  <c r="S219" i="1"/>
  <c r="Y219" i="1"/>
  <c r="Y220" i="1"/>
  <c r="Y221" i="1"/>
  <c r="Y222" i="1"/>
  <c r="Y223" i="1"/>
  <c r="Y224" i="1"/>
  <c r="Y225" i="1"/>
  <c r="Y226" i="1"/>
  <c r="Y227" i="1"/>
  <c r="Y228" i="1"/>
  <c r="Y229" i="1"/>
  <c r="Y230" i="1"/>
  <c r="Y231" i="1"/>
  <c r="E232" i="1"/>
  <c r="S232" i="1"/>
  <c r="Y232" i="1"/>
  <c r="E233" i="1"/>
  <c r="S233" i="1"/>
  <c r="Y233" i="1"/>
  <c r="E234" i="1"/>
  <c r="S234" i="1"/>
  <c r="Y234" i="1"/>
  <c r="Y235" i="1"/>
  <c r="Y236" i="1"/>
  <c r="Y237" i="1"/>
  <c r="Y238" i="1"/>
  <c r="Y239" i="1"/>
  <c r="E240" i="1"/>
  <c r="Y240" i="1"/>
  <c r="Y241" i="1"/>
  <c r="Y242" i="1"/>
  <c r="Y243" i="1"/>
  <c r="Y244" i="1"/>
  <c r="Y245" i="1"/>
  <c r="Y246" i="1"/>
  <c r="E247" i="1"/>
  <c r="S247" i="1"/>
  <c r="Y247" i="1"/>
  <c r="Y248" i="1"/>
  <c r="Y249" i="1"/>
  <c r="E250" i="1"/>
  <c r="S250" i="1"/>
  <c r="Y250" i="1"/>
  <c r="Y251" i="1"/>
  <c r="Y252" i="1"/>
  <c r="Y253" i="1"/>
  <c r="Y254" i="1"/>
  <c r="Y255" i="1"/>
  <c r="Y256" i="1"/>
  <c r="Y257" i="1"/>
  <c r="Y258" i="1"/>
  <c r="Y259" i="1"/>
  <c r="E260" i="1"/>
  <c r="S260" i="1"/>
  <c r="Y260" i="1"/>
  <c r="Y261" i="1"/>
  <c r="E262" i="1"/>
  <c r="S262" i="1"/>
  <c r="Y262" i="1"/>
  <c r="E263" i="1"/>
  <c r="Y263" i="1"/>
  <c r="Y264" i="1"/>
  <c r="Y265" i="1"/>
  <c r="Y266" i="1"/>
  <c r="E267" i="1"/>
  <c r="Y267" i="1"/>
  <c r="E268" i="1"/>
  <c r="Y268" i="1"/>
  <c r="Y269" i="1"/>
  <c r="Y270" i="1"/>
  <c r="Y271" i="1"/>
  <c r="Y272" i="1"/>
  <c r="Y273" i="1"/>
  <c r="Y274" i="1"/>
  <c r="E275" i="1"/>
  <c r="S275" i="1"/>
  <c r="Y275" i="1"/>
  <c r="Y276" i="1"/>
  <c r="Y277" i="1"/>
  <c r="Y278" i="1"/>
  <c r="Y279" i="1"/>
  <c r="Y280" i="1"/>
  <c r="Y281" i="1"/>
  <c r="Y282" i="1"/>
  <c r="Y283" i="1"/>
  <c r="Y284" i="1"/>
  <c r="Y285" i="1"/>
  <c r="Y286" i="1"/>
  <c r="Y287" i="1"/>
  <c r="Y288" i="1"/>
  <c r="E289" i="1"/>
  <c r="S289" i="1"/>
  <c r="Y289" i="1"/>
  <c r="E290" i="1"/>
  <c r="S290" i="1"/>
  <c r="Y290" i="1"/>
  <c r="Y291" i="1"/>
  <c r="E292" i="1"/>
  <c r="Y292" i="1"/>
  <c r="Y293" i="1"/>
  <c r="Y294" i="1"/>
  <c r="Y295" i="1"/>
  <c r="E296" i="1"/>
  <c r="Y296" i="1"/>
  <c r="Y297" i="1"/>
  <c r="Y298" i="1"/>
  <c r="Y299" i="1"/>
  <c r="Y300" i="1"/>
  <c r="Y301" i="1"/>
  <c r="Y302" i="1"/>
  <c r="Y303" i="1"/>
  <c r="Y304" i="1"/>
  <c r="Y305" i="1"/>
  <c r="Y306" i="1"/>
  <c r="Y307" i="1"/>
  <c r="Y308" i="1"/>
  <c r="Y309" i="1"/>
  <c r="Y310" i="1"/>
  <c r="Y311" i="1"/>
  <c r="Y312" i="1"/>
  <c r="Y313" i="1"/>
  <c r="Y314" i="1"/>
  <c r="Y315" i="1"/>
  <c r="Y316" i="1"/>
  <c r="E317" i="1"/>
  <c r="S317" i="1"/>
  <c r="Y317" i="1"/>
  <c r="Y318" i="1"/>
  <c r="Y319" i="1"/>
  <c r="Y320" i="1"/>
  <c r="Y321" i="1"/>
  <c r="Y322" i="1"/>
  <c r="Y323" i="1"/>
  <c r="Y324" i="1"/>
  <c r="Y325" i="1"/>
  <c r="Y326" i="1"/>
  <c r="Y327" i="1"/>
  <c r="Y328" i="1"/>
  <c r="Y329" i="1"/>
  <c r="Y330" i="1"/>
  <c r="Y331" i="1"/>
  <c r="Y332" i="1"/>
  <c r="E333" i="1"/>
  <c r="Y333" i="1"/>
  <c r="Y334" i="1"/>
  <c r="Y335" i="1"/>
  <c r="Y336" i="1"/>
  <c r="Y337" i="1"/>
  <c r="E338" i="1"/>
  <c r="Y338" i="1"/>
  <c r="Y339" i="1"/>
  <c r="Y340" i="1"/>
  <c r="Y341" i="1"/>
  <c r="Y342" i="1"/>
  <c r="Y343" i="1"/>
  <c r="E344" i="1"/>
  <c r="S344" i="1"/>
  <c r="Y344" i="1"/>
  <c r="E345" i="1"/>
  <c r="S345" i="1"/>
  <c r="Y345" i="1"/>
  <c r="Y346" i="1"/>
  <c r="Y347" i="1"/>
  <c r="Y348" i="1"/>
  <c r="Y349" i="1"/>
  <c r="Y350" i="1"/>
  <c r="Y351" i="1"/>
  <c r="Y352" i="1"/>
  <c r="Y353" i="1"/>
  <c r="Y354" i="1"/>
  <c r="Y355" i="1"/>
  <c r="Y356" i="1"/>
  <c r="Y357" i="1"/>
  <c r="E358" i="1"/>
  <c r="S358" i="1"/>
  <c r="Y358" i="1"/>
  <c r="Y359" i="1"/>
  <c r="Y360" i="1"/>
  <c r="Y361" i="1"/>
  <c r="Y362" i="1"/>
  <c r="Y363" i="1"/>
  <c r="D24" i="4"/>
  <c r="C24" i="4"/>
  <c r="C35" i="4"/>
  <c r="F55" i="4"/>
  <c r="F54" i="4"/>
  <c r="F53" i="4"/>
  <c r="F52" i="4"/>
  <c r="F51" i="4"/>
  <c r="F50" i="4"/>
  <c r="F49" i="4"/>
  <c r="F48" i="4"/>
  <c r="F47" i="4"/>
  <c r="F46" i="4"/>
  <c r="F45" i="4"/>
  <c r="F44" i="4"/>
  <c r="B55" i="4"/>
  <c r="B54" i="4"/>
  <c r="B53" i="4"/>
  <c r="B52" i="4"/>
  <c r="B51" i="4"/>
  <c r="B50" i="4"/>
  <c r="B49" i="4"/>
  <c r="B48" i="4"/>
  <c r="B47" i="4"/>
  <c r="B46" i="4"/>
  <c r="B45" i="4"/>
  <c r="B44" i="4"/>
  <c r="C44" i="4"/>
  <c r="H2" i="4"/>
  <c r="L2" i="4"/>
  <c r="G2" i="4"/>
  <c r="K2" i="4"/>
  <c r="F2" i="4"/>
  <c r="J2" i="4"/>
  <c r="N11" i="3"/>
  <c r="N12" i="3"/>
  <c r="N13" i="3"/>
  <c r="N16" i="3"/>
  <c r="N17" i="3"/>
  <c r="N19" i="3"/>
  <c r="N20" i="3"/>
  <c r="D11" i="3"/>
  <c r="O11" i="3"/>
  <c r="D13" i="3"/>
  <c r="O13" i="3"/>
  <c r="D15" i="3"/>
  <c r="O15" i="3"/>
  <c r="D16" i="3"/>
  <c r="O16" i="3"/>
  <c r="D17" i="3"/>
  <c r="L15" i="4"/>
  <c r="K3" i="3"/>
  <c r="H24" i="4"/>
  <c r="I43" i="4"/>
  <c r="H44" i="4"/>
  <c r="H56" i="4"/>
  <c r="H54" i="4"/>
  <c r="H55" i="4"/>
  <c r="D44" i="4"/>
  <c r="D56" i="4"/>
  <c r="L53" i="4"/>
  <c r="D54" i="4"/>
  <c r="L54" i="4"/>
  <c r="D55" i="4"/>
  <c r="L55" i="4"/>
  <c r="L16" i="4"/>
  <c r="L17" i="4"/>
  <c r="L18" i="4"/>
  <c r="D23" i="4"/>
  <c r="D43" i="4"/>
  <c r="I16" i="4"/>
  <c r="I17" i="4"/>
  <c r="I18" i="4"/>
  <c r="I15" i="4"/>
  <c r="I14" i="4"/>
  <c r="E16" i="4"/>
  <c r="E17" i="4"/>
  <c r="E18" i="4"/>
  <c r="E15" i="4"/>
  <c r="E14" i="4"/>
  <c r="A38" i="4"/>
  <c r="A37" i="4"/>
  <c r="H23" i="4"/>
  <c r="H43" i="4"/>
  <c r="L3" i="4"/>
  <c r="L4" i="4"/>
  <c r="L5" i="4"/>
  <c r="L6" i="4"/>
  <c r="L7" i="4"/>
  <c r="L8" i="4"/>
  <c r="L9" i="4"/>
  <c r="L10" i="4"/>
  <c r="L11" i="4"/>
  <c r="L12" i="4"/>
  <c r="L13" i="4"/>
  <c r="L14" i="4"/>
  <c r="G55" i="4"/>
  <c r="C55" i="4"/>
  <c r="G54" i="4"/>
  <c r="C54" i="4"/>
  <c r="C34" i="4"/>
  <c r="L48" i="4"/>
  <c r="L23" i="4"/>
  <c r="L43" i="4"/>
  <c r="L51" i="4"/>
  <c r="E44" i="4"/>
  <c r="L45" i="4"/>
  <c r="L44" i="4"/>
  <c r="K55" i="4"/>
  <c r="R316" i="1"/>
  <c r="R292" i="1"/>
  <c r="R261" i="1"/>
  <c r="R260" i="1"/>
  <c r="R248" i="1"/>
  <c r="R234" i="1"/>
  <c r="R233" i="1"/>
  <c r="R232" i="1"/>
  <c r="R218" i="1"/>
  <c r="R205" i="1"/>
  <c r="R204" i="1"/>
  <c r="R192" i="1"/>
  <c r="R190" i="1"/>
  <c r="R179" i="1"/>
  <c r="R177" i="1"/>
  <c r="R176" i="1"/>
  <c r="R165" i="1"/>
  <c r="R162" i="1"/>
  <c r="R150" i="1"/>
  <c r="R149" i="1"/>
  <c r="R148" i="1"/>
  <c r="R137" i="1"/>
  <c r="R136" i="1"/>
  <c r="R134" i="1"/>
  <c r="R123" i="1"/>
  <c r="R121" i="1"/>
  <c r="R120" i="1"/>
  <c r="R110" i="1"/>
  <c r="R106" i="1"/>
  <c r="R96" i="1"/>
  <c r="R93" i="1"/>
  <c r="R92" i="1"/>
  <c r="R80" i="1"/>
  <c r="R78" i="1"/>
  <c r="R66" i="1"/>
  <c r="R65" i="1"/>
  <c r="R64" i="1"/>
  <c r="R53" i="1"/>
  <c r="R52" i="1"/>
  <c r="R51" i="1"/>
  <c r="R50" i="1"/>
  <c r="R38" i="1"/>
  <c r="R36" i="1"/>
  <c r="R24" i="1"/>
  <c r="R22" i="1"/>
  <c r="R10" i="1"/>
  <c r="U2" i="1"/>
  <c r="V2" i="1"/>
  <c r="N2" i="1"/>
  <c r="Q2" i="1"/>
  <c r="M2" i="1"/>
  <c r="B25" i="3"/>
  <c r="G53" i="4"/>
  <c r="C53" i="4"/>
  <c r="C33" i="4"/>
  <c r="G52" i="4"/>
  <c r="C52" i="4"/>
  <c r="C32" i="4"/>
  <c r="R279" i="1"/>
  <c r="R79" i="1"/>
  <c r="R135" i="1"/>
  <c r="R290" i="1"/>
  <c r="R207" i="1"/>
  <c r="K52" i="4"/>
  <c r="C51" i="4"/>
  <c r="C31" i="4"/>
  <c r="G50" i="4"/>
  <c r="C50" i="4"/>
  <c r="C30" i="4"/>
  <c r="N9" i="3"/>
  <c r="G49" i="4"/>
  <c r="C49" i="4"/>
  <c r="C29" i="4"/>
  <c r="G48" i="4"/>
  <c r="C48" i="4"/>
  <c r="C28" i="4"/>
  <c r="C27" i="4"/>
  <c r="G47" i="4"/>
  <c r="C47" i="4"/>
  <c r="G46" i="4"/>
  <c r="C25" i="4"/>
  <c r="D8" i="3"/>
  <c r="O8" i="3"/>
  <c r="F2" i="3"/>
  <c r="G45" i="4"/>
  <c r="C45" i="4"/>
  <c r="D9" i="3"/>
  <c r="O9" i="3"/>
  <c r="C23" i="4"/>
  <c r="C43" i="4"/>
  <c r="K53" i="4"/>
  <c r="G51" i="4"/>
  <c r="K6" i="4"/>
  <c r="J6" i="4"/>
  <c r="J5" i="4"/>
  <c r="A39" i="4"/>
  <c r="A36" i="4"/>
  <c r="J23" i="4"/>
  <c r="J43" i="4"/>
  <c r="G23" i="4"/>
  <c r="G43" i="4"/>
  <c r="K4" i="4"/>
  <c r="A55" i="4"/>
  <c r="A54" i="4"/>
  <c r="A53" i="4"/>
  <c r="A52" i="4"/>
  <c r="J51" i="4"/>
  <c r="A51" i="4"/>
  <c r="A50" i="4"/>
  <c r="A49" i="4"/>
  <c r="A48" i="4"/>
  <c r="A47" i="4"/>
  <c r="A46" i="4"/>
  <c r="A45" i="4"/>
  <c r="G44" i="4"/>
  <c r="A44" i="4"/>
  <c r="M43" i="4"/>
  <c r="B23" i="4"/>
  <c r="B43" i="4"/>
  <c r="K14" i="4"/>
  <c r="J14" i="4"/>
  <c r="K13" i="4"/>
  <c r="J13" i="4"/>
  <c r="K12" i="4"/>
  <c r="J12" i="4"/>
  <c r="K11" i="4"/>
  <c r="J11" i="4"/>
  <c r="K10" i="4"/>
  <c r="J10" i="4"/>
  <c r="K9" i="4"/>
  <c r="J9" i="4"/>
  <c r="K8" i="4"/>
  <c r="J8" i="4"/>
  <c r="K7" i="4"/>
  <c r="J7" i="4"/>
  <c r="J4" i="4"/>
  <c r="K3" i="4"/>
  <c r="J3" i="4"/>
  <c r="L23" i="3"/>
  <c r="D10" i="3"/>
  <c r="O10" i="3"/>
  <c r="Q2" i="3"/>
  <c r="N2" i="3"/>
  <c r="H2" i="3"/>
  <c r="N8" i="3"/>
  <c r="N10" i="3"/>
  <c r="L24" i="4"/>
  <c r="K34" i="4"/>
  <c r="K35" i="4"/>
  <c r="J54" i="4"/>
  <c r="C46" i="4"/>
  <c r="K46" i="4"/>
  <c r="J55" i="4"/>
  <c r="K5" i="4"/>
  <c r="K26" i="4"/>
  <c r="K23" i="4"/>
  <c r="K43" i="4"/>
  <c r="K25" i="4"/>
  <c r="J47" i="4"/>
  <c r="K33" i="4"/>
  <c r="K29" i="4"/>
  <c r="K32" i="4"/>
  <c r="F23" i="4"/>
  <c r="F43" i="4"/>
  <c r="K50" i="4"/>
  <c r="K24" i="4"/>
  <c r="K28" i="4"/>
  <c r="J53" i="4"/>
  <c r="J49" i="4"/>
  <c r="J44" i="4"/>
  <c r="J48" i="4"/>
  <c r="J45" i="4"/>
  <c r="K47" i="4"/>
  <c r="K27" i="4"/>
  <c r="K48" i="4"/>
  <c r="F56" i="4"/>
  <c r="C26" i="4"/>
  <c r="J52" i="4"/>
  <c r="K45" i="4"/>
  <c r="J50" i="4"/>
  <c r="K49" i="4"/>
  <c r="K54" i="4"/>
  <c r="K51" i="4"/>
  <c r="B56" i="4"/>
  <c r="K30" i="4"/>
  <c r="J46" i="4"/>
  <c r="K44" i="4"/>
  <c r="M44" i="4"/>
  <c r="K31" i="4"/>
  <c r="G56" i="4"/>
  <c r="C56" i="4"/>
  <c r="K56" i="4"/>
  <c r="J56" i="4"/>
  <c r="E324" i="1"/>
  <c r="S324" i="1"/>
  <c r="E282" i="1"/>
  <c r="E100" i="1"/>
  <c r="S100" i="1"/>
  <c r="E58" i="1"/>
  <c r="R274" i="1"/>
  <c r="R246" i="1"/>
  <c r="R360" i="1"/>
  <c r="R330" i="1"/>
  <c r="E346" i="1"/>
  <c r="S346" i="1"/>
  <c r="E304" i="1"/>
  <c r="E47" i="1"/>
  <c r="E19" i="1"/>
  <c r="R131" i="1"/>
  <c r="E103" i="1"/>
  <c r="S103" i="1"/>
  <c r="R103" i="1"/>
  <c r="E145" i="1"/>
  <c r="S145" i="1"/>
  <c r="E362" i="1"/>
  <c r="Y7" i="1"/>
  <c r="X365" i="1"/>
  <c r="Y365" i="1"/>
  <c r="E17" i="1"/>
  <c r="S17" i="1"/>
  <c r="E300" i="1"/>
  <c r="S300" i="1"/>
  <c r="E31" i="1"/>
  <c r="E239" i="1"/>
  <c r="R211" i="1"/>
  <c r="E363" i="1"/>
  <c r="E83" i="1"/>
  <c r="S83" i="1"/>
  <c r="R55" i="1"/>
  <c r="R41" i="1"/>
  <c r="E214" i="1"/>
  <c r="L49" i="4"/>
  <c r="R9" i="1"/>
  <c r="E37" i="1"/>
  <c r="S37" i="1"/>
  <c r="E27" i="1"/>
  <c r="L52" i="4"/>
  <c r="E30" i="1"/>
  <c r="E12" i="1"/>
  <c r="S12" i="1"/>
  <c r="E39" i="1"/>
  <c r="S39" i="1"/>
  <c r="E11" i="1"/>
  <c r="E16" i="1"/>
  <c r="S16" i="1"/>
  <c r="R25" i="1"/>
  <c r="R8" i="1"/>
  <c r="E26" i="1"/>
  <c r="S26" i="1"/>
  <c r="R40" i="1"/>
  <c r="S282" i="1"/>
  <c r="S263" i="1"/>
  <c r="S165" i="1"/>
  <c r="S360" i="1"/>
  <c r="S277" i="1"/>
  <c r="S179" i="1"/>
  <c r="S159" i="1"/>
  <c r="S75" i="1"/>
  <c r="S19" i="1"/>
  <c r="S42" i="1"/>
  <c r="S220" i="1"/>
  <c r="S158" i="1"/>
  <c r="S313" i="1"/>
  <c r="S257" i="1"/>
  <c r="S61" i="1"/>
  <c r="S47" i="1"/>
  <c r="S131" i="1"/>
  <c r="S304" i="1"/>
  <c r="S333" i="1"/>
  <c r="S352" i="1"/>
  <c r="S150" i="1"/>
  <c r="S109" i="1"/>
  <c r="S11" i="1"/>
  <c r="S184" i="1"/>
  <c r="S55" i="1"/>
  <c r="S237" i="1"/>
  <c r="S243" i="1"/>
  <c r="S221" i="1"/>
  <c r="S111" i="1"/>
  <c r="S98" i="1"/>
  <c r="S214" i="1"/>
  <c r="S137" i="1"/>
  <c r="S67" i="1"/>
  <c r="S316" i="1"/>
  <c r="S44" i="1"/>
  <c r="S193" i="1"/>
  <c r="S274" i="1"/>
  <c r="S238" i="1"/>
  <c r="S187" i="1"/>
  <c r="S343" i="1"/>
  <c r="S27" i="1"/>
  <c r="S321" i="1"/>
  <c r="S271" i="1"/>
  <c r="S215" i="1"/>
  <c r="R28" i="1"/>
  <c r="R33" i="1"/>
  <c r="E355" i="1"/>
  <c r="S355" i="1"/>
  <c r="E229" i="1"/>
  <c r="S229" i="1"/>
  <c r="R20" i="1"/>
  <c r="R271" i="1"/>
  <c r="E322" i="1"/>
  <c r="S322" i="1"/>
  <c r="R84" i="1"/>
  <c r="E48" i="1"/>
  <c r="S48" i="1"/>
  <c r="E327" i="1"/>
  <c r="S327" i="1"/>
  <c r="E87" i="1"/>
  <c r="S87" i="1"/>
  <c r="R141" i="1"/>
  <c r="E222" i="1"/>
  <c r="S222" i="1"/>
  <c r="E309" i="1"/>
  <c r="S309" i="1"/>
  <c r="E201" i="1"/>
  <c r="S201" i="1"/>
  <c r="E89" i="1"/>
  <c r="S89" i="1"/>
  <c r="E299" i="1"/>
  <c r="S299" i="1"/>
  <c r="E117" i="1"/>
  <c r="S117" i="1"/>
  <c r="R252" i="1"/>
  <c r="R99" i="1"/>
  <c r="R215" i="1"/>
  <c r="E173" i="1"/>
  <c r="S173" i="1"/>
  <c r="E208" i="1"/>
  <c r="S208" i="1"/>
  <c r="R98" i="1"/>
  <c r="R257" i="1"/>
  <c r="E341" i="1"/>
  <c r="S341" i="1"/>
  <c r="E33" i="1"/>
  <c r="S33" i="1"/>
  <c r="R7" i="1"/>
  <c r="N7" i="3"/>
  <c r="L56" i="4"/>
  <c r="S211" i="1"/>
  <c r="S292" i="1"/>
  <c r="S224" i="1"/>
  <c r="S239" i="1"/>
  <c r="S28" i="1"/>
  <c r="S253" i="1"/>
  <c r="S198" i="1"/>
  <c r="S267" i="1"/>
  <c r="S296" i="1"/>
  <c r="S114" i="1"/>
  <c r="S351" i="1"/>
  <c r="S281" i="1"/>
  <c r="S169" i="1"/>
  <c r="S43" i="1"/>
  <c r="S15" i="1"/>
  <c r="S363" i="1"/>
  <c r="S362" i="1"/>
  <c r="S308" i="1"/>
  <c r="S294" i="1"/>
  <c r="S266" i="1"/>
  <c r="S252" i="1"/>
  <c r="S210" i="1"/>
  <c r="S182" i="1"/>
  <c r="S140" i="1"/>
  <c r="S126" i="1"/>
  <c r="S84" i="1"/>
  <c r="S307" i="1"/>
  <c r="S293" i="1"/>
  <c r="S279" i="1"/>
  <c r="S223" i="1"/>
  <c r="R328" i="1"/>
  <c r="R300" i="1"/>
  <c r="R272" i="1"/>
  <c r="R216" i="1"/>
  <c r="R202" i="1"/>
  <c r="R146" i="1"/>
  <c r="R132" i="1"/>
  <c r="R76" i="1"/>
  <c r="R62" i="1"/>
  <c r="R34" i="1"/>
  <c r="U365" i="1"/>
  <c r="S170" i="1"/>
  <c r="S142" i="1"/>
  <c r="S31" i="1"/>
  <c r="S357" i="1"/>
  <c r="S329" i="1"/>
  <c r="S315" i="1"/>
  <c r="S301" i="1"/>
  <c r="S203" i="1"/>
  <c r="S175" i="1"/>
  <c r="S63" i="1"/>
  <c r="S35" i="1"/>
  <c r="S312" i="1"/>
  <c r="S284" i="1"/>
  <c r="S242" i="1"/>
  <c r="S88" i="1"/>
  <c r="S86" i="1"/>
  <c r="S45" i="1"/>
  <c r="S353" i="1"/>
  <c r="S297" i="1"/>
  <c r="S227" i="1"/>
  <c r="S101" i="1"/>
  <c r="S326" i="1"/>
  <c r="S30" i="1"/>
  <c r="S328" i="1"/>
  <c r="S310" i="1"/>
  <c r="S340" i="1"/>
  <c r="S298" i="1"/>
  <c r="S256" i="1"/>
  <c r="S102" i="1"/>
  <c r="S212" i="1"/>
  <c r="S285" i="1"/>
  <c r="S46" i="1"/>
  <c r="S240" i="1"/>
  <c r="S172" i="1"/>
  <c r="S338" i="1"/>
  <c r="S128" i="1"/>
  <c r="S268" i="1"/>
  <c r="S319" i="1"/>
  <c r="S291" i="1"/>
  <c r="S58" i="1"/>
  <c r="R335" i="1"/>
  <c r="R265" i="1"/>
  <c r="R361" i="1"/>
  <c r="R359" i="1"/>
  <c r="R358" i="1"/>
  <c r="R287" i="1"/>
  <c r="R273" i="1"/>
  <c r="R259" i="1"/>
  <c r="R245" i="1"/>
  <c r="R231" i="1"/>
  <c r="R161" i="1"/>
  <c r="R147" i="1"/>
  <c r="R133" i="1"/>
  <c r="R105" i="1"/>
  <c r="R91" i="1"/>
  <c r="R77" i="1"/>
  <c r="R49" i="1"/>
  <c r="R21" i="1"/>
  <c r="R270" i="1"/>
  <c r="R228" i="1"/>
  <c r="R214" i="1"/>
  <c r="R144" i="1"/>
  <c r="R130" i="1"/>
  <c r="R116" i="1"/>
  <c r="R46" i="1"/>
  <c r="R32" i="1"/>
  <c r="R339" i="1"/>
  <c r="R325" i="1"/>
  <c r="R311" i="1"/>
  <c r="R255" i="1"/>
  <c r="R199" i="1"/>
  <c r="R157" i="1"/>
  <c r="R129" i="1"/>
  <c r="R73" i="1"/>
  <c r="R45" i="1"/>
  <c r="R17" i="1"/>
  <c r="O17" i="3"/>
  <c r="O20" i="3"/>
  <c r="O19" i="3"/>
  <c r="N14" i="3"/>
  <c r="N21" i="3"/>
  <c r="N18" i="3"/>
  <c r="D21" i="3"/>
  <c r="O21" i="3"/>
  <c r="D14" i="3"/>
  <c r="O14" i="3"/>
  <c r="C23" i="3"/>
  <c r="N23" i="3"/>
  <c r="E287" i="1"/>
  <c r="S287" i="1"/>
  <c r="E231" i="1"/>
  <c r="S231" i="1"/>
  <c r="E49" i="1"/>
  <c r="S49" i="1"/>
  <c r="E356" i="1"/>
  <c r="S356" i="1"/>
  <c r="R356" i="1"/>
  <c r="E342" i="1"/>
  <c r="S342" i="1"/>
  <c r="R342" i="1"/>
  <c r="E314" i="1"/>
  <c r="S314" i="1"/>
  <c r="R314" i="1"/>
  <c r="E286" i="1"/>
  <c r="S286" i="1"/>
  <c r="R286" i="1"/>
  <c r="R258" i="1"/>
  <c r="E258" i="1"/>
  <c r="S258" i="1"/>
  <c r="E244" i="1"/>
  <c r="S244" i="1"/>
  <c r="R244" i="1"/>
  <c r="E118" i="1"/>
  <c r="S118" i="1"/>
  <c r="R118" i="1"/>
  <c r="E144" i="1"/>
  <c r="S144" i="1"/>
  <c r="R295" i="1"/>
  <c r="E325" i="1"/>
  <c r="S325" i="1"/>
  <c r="E228" i="1"/>
  <c r="S228" i="1"/>
  <c r="R88" i="1"/>
  <c r="E130" i="1"/>
  <c r="S130" i="1"/>
  <c r="R213" i="1"/>
  <c r="E213" i="1"/>
  <c r="S213" i="1"/>
  <c r="E157" i="1"/>
  <c r="S157" i="1"/>
  <c r="E335" i="1"/>
  <c r="S335" i="1"/>
  <c r="E154" i="1"/>
  <c r="S154" i="1"/>
  <c r="R203" i="1"/>
  <c r="E91" i="1"/>
  <c r="S91" i="1"/>
  <c r="E21" i="1"/>
  <c r="S21" i="1"/>
  <c r="E70" i="1"/>
  <c r="S70" i="1"/>
  <c r="E153" i="1"/>
  <c r="S153" i="1"/>
  <c r="R281" i="1"/>
  <c r="R308" i="1"/>
  <c r="R209" i="1"/>
  <c r="R126" i="1"/>
  <c r="R63" i="1"/>
  <c r="E147" i="1"/>
  <c r="S147" i="1"/>
  <c r="R269" i="1"/>
  <c r="E269" i="1"/>
  <c r="S269" i="1"/>
  <c r="E143" i="1"/>
  <c r="S143" i="1"/>
  <c r="R143" i="1"/>
  <c r="R340" i="1"/>
  <c r="E116" i="1"/>
  <c r="S116" i="1"/>
  <c r="R227" i="1"/>
  <c r="R160" i="1"/>
  <c r="R301" i="1"/>
  <c r="R297" i="1"/>
  <c r="E202" i="1"/>
  <c r="S202" i="1"/>
  <c r="E337" i="1"/>
  <c r="S337" i="1"/>
  <c r="R337" i="1"/>
  <c r="E323" i="1"/>
  <c r="S323" i="1"/>
  <c r="R323" i="1"/>
  <c r="E225" i="1"/>
  <c r="S225" i="1"/>
  <c r="R225" i="1"/>
  <c r="R197" i="1"/>
  <c r="E197" i="1"/>
  <c r="S197" i="1"/>
  <c r="E155" i="1"/>
  <c r="S155" i="1"/>
  <c r="R155" i="1"/>
  <c r="R57" i="1"/>
  <c r="E57" i="1"/>
  <c r="S57" i="1"/>
  <c r="E29" i="1"/>
  <c r="S29" i="1"/>
  <c r="R29" i="1"/>
  <c r="E189" i="1"/>
  <c r="S189" i="1"/>
  <c r="R189" i="1"/>
  <c r="E132" i="1"/>
  <c r="S132" i="1"/>
  <c r="E133" i="1"/>
  <c r="S133" i="1"/>
  <c r="R200" i="1"/>
  <c r="E200" i="1"/>
  <c r="S200" i="1"/>
  <c r="R18" i="1"/>
  <c r="E18" i="1"/>
  <c r="S18" i="1"/>
  <c r="R185" i="1"/>
  <c r="E185" i="1"/>
  <c r="S185" i="1"/>
  <c r="R242" i="1"/>
  <c r="R315" i="1"/>
  <c r="E199" i="1"/>
  <c r="S199" i="1"/>
  <c r="R350" i="1"/>
  <c r="E350" i="1"/>
  <c r="S350" i="1"/>
  <c r="E336" i="1"/>
  <c r="S336" i="1"/>
  <c r="R336" i="1"/>
  <c r="R280" i="1"/>
  <c r="E280" i="1"/>
  <c r="S280" i="1"/>
  <c r="R112" i="1"/>
  <c r="E112" i="1"/>
  <c r="S112" i="1"/>
  <c r="R56" i="1"/>
  <c r="E56" i="1"/>
  <c r="S56" i="1"/>
  <c r="R14" i="1"/>
  <c r="E14" i="1"/>
  <c r="S14" i="1"/>
  <c r="R217" i="1"/>
  <c r="E217" i="1"/>
  <c r="S217" i="1"/>
  <c r="E354" i="1"/>
  <c r="S354" i="1"/>
  <c r="R354" i="1"/>
  <c r="E186" i="1"/>
  <c r="S186" i="1"/>
  <c r="R186" i="1"/>
  <c r="E259" i="1"/>
  <c r="S259" i="1"/>
  <c r="E171" i="1"/>
  <c r="S171" i="1"/>
  <c r="R171" i="1"/>
  <c r="E216" i="1"/>
  <c r="S216" i="1"/>
  <c r="R351" i="1"/>
  <c r="E273" i="1"/>
  <c r="S273" i="1"/>
  <c r="R35" i="1"/>
  <c r="R349" i="1"/>
  <c r="E349" i="1"/>
  <c r="S349" i="1"/>
  <c r="R251" i="1"/>
  <c r="E251" i="1"/>
  <c r="S251" i="1"/>
  <c r="R195" i="1"/>
  <c r="E195" i="1"/>
  <c r="S195" i="1"/>
  <c r="E339" i="1"/>
  <c r="S339" i="1"/>
  <c r="E265" i="1"/>
  <c r="S265" i="1"/>
  <c r="E270" i="1"/>
  <c r="S270" i="1"/>
  <c r="R357" i="1"/>
  <c r="R104" i="1"/>
  <c r="E129" i="1"/>
  <c r="S129" i="1"/>
  <c r="E241" i="1"/>
  <c r="S241" i="1"/>
  <c r="R241" i="1"/>
  <c r="E115" i="1"/>
  <c r="S115" i="1"/>
  <c r="R115" i="1"/>
  <c r="E245" i="1"/>
  <c r="S245" i="1"/>
  <c r="R230" i="1"/>
  <c r="E146" i="1"/>
  <c r="S146" i="1"/>
  <c r="R210" i="1"/>
  <c r="D365" i="1"/>
  <c r="E161" i="1"/>
  <c r="S161" i="1"/>
  <c r="E119" i="1"/>
  <c r="S119" i="1"/>
  <c r="R119" i="1"/>
  <c r="R283" i="1"/>
  <c r="E283" i="1"/>
  <c r="S283" i="1"/>
  <c r="R172" i="1"/>
  <c r="R101" i="1"/>
  <c r="E77" i="1"/>
  <c r="S77" i="1"/>
  <c r="R15" i="1"/>
  <c r="R196" i="1"/>
  <c r="R266" i="1"/>
  <c r="R174" i="1"/>
  <c r="R343" i="1"/>
  <c r="R175" i="1"/>
  <c r="E60" i="1"/>
  <c r="S60" i="1"/>
  <c r="R60" i="1"/>
  <c r="E32" i="1"/>
  <c r="S32" i="1"/>
  <c r="E105" i="1"/>
  <c r="S105" i="1"/>
  <c r="E272" i="1"/>
  <c r="S272" i="1"/>
  <c r="E127" i="1"/>
  <c r="S127" i="1"/>
  <c r="R188" i="1"/>
  <c r="E71" i="1"/>
  <c r="S71" i="1"/>
  <c r="E74" i="1"/>
  <c r="S74" i="1"/>
  <c r="R74" i="1"/>
  <c r="R353" i="1"/>
  <c r="R102" i="1"/>
  <c r="R326" i="1"/>
  <c r="E255" i="1"/>
  <c r="S255" i="1"/>
  <c r="E168" i="1"/>
  <c r="S168" i="1"/>
  <c r="R329" i="1"/>
  <c r="R59" i="1"/>
  <c r="R81" i="1"/>
  <c r="E235" i="1"/>
  <c r="S235" i="1"/>
  <c r="R291" i="1"/>
  <c r="R13" i="1"/>
  <c r="E69" i="1"/>
  <c r="S69" i="1"/>
  <c r="R193" i="1"/>
  <c r="R249" i="1"/>
  <c r="R90" i="1"/>
  <c r="S7" i="1"/>
  <c r="R365" i="1"/>
  <c r="D23" i="3"/>
  <c r="F18" i="3"/>
  <c r="G18" i="3"/>
  <c r="H18" i="3"/>
  <c r="I18" i="3"/>
  <c r="E365" i="1"/>
  <c r="I282" i="1"/>
  <c r="G286" i="1"/>
  <c r="H286" i="1"/>
  <c r="G56" i="1"/>
  <c r="H56" i="1"/>
  <c r="I99" i="1"/>
  <c r="G25" i="1"/>
  <c r="H25" i="1"/>
  <c r="G214" i="1"/>
  <c r="H214" i="1"/>
  <c r="I327" i="1"/>
  <c r="F95" i="1"/>
  <c r="F115" i="1"/>
  <c r="F174" i="1"/>
  <c r="G153" i="1"/>
  <c r="H153" i="1"/>
  <c r="I46" i="1"/>
  <c r="I95" i="1"/>
  <c r="I349" i="1"/>
  <c r="G144" i="1"/>
  <c r="H144" i="1"/>
  <c r="G339" i="1"/>
  <c r="H339" i="1"/>
  <c r="I103" i="1"/>
  <c r="I159" i="1"/>
  <c r="G299" i="1"/>
  <c r="H299" i="1"/>
  <c r="G93" i="1"/>
  <c r="H93" i="1"/>
  <c r="I62" i="1"/>
  <c r="I296" i="1"/>
  <c r="I137" i="1"/>
  <c r="I354" i="1"/>
  <c r="F59" i="1"/>
  <c r="I147" i="1"/>
  <c r="I164" i="1"/>
  <c r="I9" i="1"/>
  <c r="G223" i="1"/>
  <c r="H223" i="1"/>
  <c r="I329" i="1"/>
  <c r="F254" i="1"/>
  <c r="I102" i="1"/>
  <c r="G167" i="1"/>
  <c r="H167" i="1"/>
  <c r="G89" i="1"/>
  <c r="H89" i="1"/>
  <c r="G304" i="1"/>
  <c r="H304" i="1"/>
  <c r="I172" i="1"/>
  <c r="I247" i="1"/>
  <c r="F175" i="1"/>
  <c r="G357" i="1"/>
  <c r="H357" i="1"/>
  <c r="G14" i="1"/>
  <c r="H14" i="1"/>
  <c r="F187" i="1"/>
  <c r="F51" i="1"/>
  <c r="I249" i="1"/>
  <c r="F46" i="1"/>
  <c r="I312" i="1"/>
  <c r="F20" i="1"/>
  <c r="G118" i="1"/>
  <c r="H118" i="1"/>
  <c r="G66" i="1"/>
  <c r="H66" i="1"/>
  <c r="F102" i="1"/>
  <c r="I252" i="1"/>
  <c r="F201" i="1"/>
  <c r="G34" i="1"/>
  <c r="H34" i="1"/>
  <c r="F113" i="1"/>
  <c r="F284" i="1"/>
  <c r="I39" i="1"/>
  <c r="F157" i="1"/>
  <c r="G313" i="1"/>
  <c r="H313" i="1"/>
  <c r="I256" i="1"/>
  <c r="I316" i="1"/>
  <c r="J316" i="1"/>
  <c r="F328" i="1"/>
  <c r="F280" i="1"/>
  <c r="G148" i="1"/>
  <c r="H148" i="1"/>
  <c r="I128" i="1"/>
  <c r="J128" i="1"/>
  <c r="I191" i="1"/>
  <c r="J191" i="1"/>
  <c r="F333" i="1"/>
  <c r="F169" i="1"/>
  <c r="I88" i="1"/>
  <c r="J88" i="1"/>
  <c r="F83" i="1"/>
  <c r="F252" i="1"/>
  <c r="G8" i="1"/>
  <c r="H8" i="1"/>
  <c r="G104" i="1"/>
  <c r="H104" i="1"/>
  <c r="G211" i="1"/>
  <c r="H211" i="1"/>
  <c r="I238" i="1"/>
  <c r="J238" i="1"/>
  <c r="F326" i="1"/>
  <c r="F219" i="1"/>
  <c r="G326" i="1"/>
  <c r="H326" i="1"/>
  <c r="I129" i="1"/>
  <c r="J129" i="1"/>
  <c r="F300" i="1"/>
  <c r="F200" i="1"/>
  <c r="G129" i="1"/>
  <c r="H129" i="1"/>
  <c r="G68" i="1"/>
  <c r="H68" i="1"/>
  <c r="G288" i="1"/>
  <c r="H288" i="1"/>
  <c r="G295" i="1"/>
  <c r="H295" i="1"/>
  <c r="I126" i="1"/>
  <c r="J126" i="1"/>
  <c r="F323" i="1"/>
  <c r="G175" i="1"/>
  <c r="H175" i="1"/>
  <c r="G110" i="1"/>
  <c r="H110" i="1"/>
  <c r="G140" i="1"/>
  <c r="H140" i="1"/>
  <c r="F299" i="1"/>
  <c r="I194" i="1"/>
  <c r="J194" i="1"/>
  <c r="F29" i="1"/>
  <c r="G29" i="1"/>
  <c r="H29" i="1"/>
  <c r="F293" i="1"/>
  <c r="G254" i="1"/>
  <c r="H254" i="1"/>
  <c r="I115" i="1"/>
  <c r="J115" i="1"/>
  <c r="G10" i="1"/>
  <c r="H10" i="1"/>
  <c r="I332" i="1"/>
  <c r="J332" i="1"/>
  <c r="G197" i="1"/>
  <c r="H197" i="1"/>
  <c r="I76" i="1"/>
  <c r="J76" i="1"/>
  <c r="G135" i="1"/>
  <c r="H135" i="1"/>
  <c r="I27" i="1"/>
  <c r="J27" i="1"/>
  <c r="G250" i="1"/>
  <c r="H250" i="1"/>
  <c r="I64" i="1"/>
  <c r="J64" i="1"/>
  <c r="F209" i="1"/>
  <c r="F358" i="1"/>
  <c r="F322" i="1"/>
  <c r="G120" i="1"/>
  <c r="H120" i="1"/>
  <c r="G203" i="1"/>
  <c r="H203" i="1"/>
  <c r="I111" i="1"/>
  <c r="J111" i="1"/>
  <c r="I154" i="1"/>
  <c r="J154" i="1"/>
  <c r="G212" i="1"/>
  <c r="H212" i="1"/>
  <c r="F32" i="1"/>
  <c r="I220" i="1"/>
  <c r="J220" i="1"/>
  <c r="G71" i="1"/>
  <c r="H71" i="1"/>
  <c r="F289" i="1"/>
  <c r="G177" i="1"/>
  <c r="H177" i="1"/>
  <c r="F87" i="1"/>
  <c r="F312" i="1"/>
  <c r="I345" i="1"/>
  <c r="J345" i="1"/>
  <c r="G206" i="1"/>
  <c r="H206" i="1"/>
  <c r="I131" i="1"/>
  <c r="J131" i="1"/>
  <c r="G114" i="1"/>
  <c r="H114" i="1"/>
  <c r="G41" i="1"/>
  <c r="H41" i="1"/>
  <c r="I235" i="1"/>
  <c r="J235" i="1"/>
  <c r="F134" i="1"/>
  <c r="G63" i="1"/>
  <c r="H63" i="1"/>
  <c r="I255" i="1"/>
  <c r="J255" i="1"/>
  <c r="G207" i="1"/>
  <c r="H207" i="1"/>
  <c r="F336" i="1"/>
  <c r="I43" i="1"/>
  <c r="J43" i="1"/>
  <c r="F154" i="1"/>
  <c r="G270" i="1"/>
  <c r="H270" i="1"/>
  <c r="I336" i="1"/>
  <c r="J336" i="1"/>
  <c r="I333" i="1"/>
  <c r="J333" i="1"/>
  <c r="F62" i="1"/>
  <c r="I207" i="1"/>
  <c r="J207" i="1"/>
  <c r="G236" i="1"/>
  <c r="H236" i="1"/>
  <c r="I117" i="1"/>
  <c r="J117" i="1"/>
  <c r="G262" i="1"/>
  <c r="H262" i="1"/>
  <c r="I198" i="1"/>
  <c r="J198" i="1"/>
  <c r="F141" i="1"/>
  <c r="G202" i="1"/>
  <c r="H202" i="1"/>
  <c r="I14" i="1"/>
  <c r="J14" i="1"/>
  <c r="I48" i="1"/>
  <c r="J48" i="1"/>
  <c r="G180" i="1"/>
  <c r="H180" i="1"/>
  <c r="G85" i="1"/>
  <c r="H85" i="1"/>
  <c r="F253" i="1"/>
  <c r="F130" i="1"/>
  <c r="I200" i="1"/>
  <c r="J200" i="1"/>
  <c r="G309" i="1"/>
  <c r="H309" i="1"/>
  <c r="F163" i="1"/>
  <c r="I285" i="1"/>
  <c r="J285" i="1"/>
  <c r="F351" i="1"/>
  <c r="G232" i="1"/>
  <c r="H232" i="1"/>
  <c r="I313" i="1"/>
  <c r="J313" i="1"/>
  <c r="G317" i="1"/>
  <c r="H317" i="1"/>
  <c r="F242" i="1"/>
  <c r="G226" i="1"/>
  <c r="H226" i="1"/>
  <c r="I284" i="1"/>
  <c r="J284" i="1"/>
  <c r="G23" i="1"/>
  <c r="H23" i="1"/>
  <c r="F350" i="1"/>
  <c r="I28" i="1"/>
  <c r="J28" i="1"/>
  <c r="G152" i="1"/>
  <c r="H152" i="1"/>
  <c r="F361" i="1"/>
  <c r="F65" i="1"/>
  <c r="I205" i="1"/>
  <c r="J205" i="1"/>
  <c r="G35" i="1"/>
  <c r="H35" i="1"/>
  <c r="F86" i="1"/>
  <c r="G196" i="1"/>
  <c r="H196" i="1"/>
  <c r="F329" i="1"/>
  <c r="I165" i="1"/>
  <c r="J165" i="1"/>
  <c r="G19" i="1"/>
  <c r="H19" i="1"/>
  <c r="G325" i="1"/>
  <c r="H325" i="1"/>
  <c r="I231" i="1"/>
  <c r="J231" i="1"/>
  <c r="G268" i="1"/>
  <c r="H268" i="1"/>
  <c r="G166" i="1"/>
  <c r="H166" i="1"/>
  <c r="F211" i="1"/>
  <c r="F330" i="1"/>
  <c r="F244" i="1"/>
  <c r="G62" i="1"/>
  <c r="H62" i="1"/>
  <c r="F123" i="1"/>
  <c r="G285" i="1"/>
  <c r="H285" i="1"/>
  <c r="G255" i="1"/>
  <c r="H255" i="1"/>
  <c r="G13" i="1"/>
  <c r="H13" i="1"/>
  <c r="F287" i="1"/>
  <c r="I73" i="1"/>
  <c r="J73" i="1"/>
  <c r="I143" i="1"/>
  <c r="J143" i="1"/>
  <c r="G40" i="1"/>
  <c r="H40" i="1"/>
  <c r="F146" i="1"/>
  <c r="I190" i="1"/>
  <c r="J190" i="1"/>
  <c r="I81" i="1"/>
  <c r="J81" i="1"/>
  <c r="F255" i="1"/>
  <c r="G347" i="1"/>
  <c r="H347" i="1"/>
  <c r="F235" i="1"/>
  <c r="F325" i="1"/>
  <c r="G322" i="1"/>
  <c r="H322" i="1"/>
  <c r="G356" i="1"/>
  <c r="H356" i="1"/>
  <c r="G73" i="1"/>
  <c r="H73" i="1"/>
  <c r="F19" i="1"/>
  <c r="I347" i="1"/>
  <c r="J347" i="1"/>
  <c r="G217" i="1"/>
  <c r="H217" i="1"/>
  <c r="F359" i="1"/>
  <c r="I267" i="1"/>
  <c r="J267" i="1"/>
  <c r="G234" i="1"/>
  <c r="H234" i="1"/>
  <c r="G302" i="1"/>
  <c r="H302" i="1"/>
  <c r="I148" i="1"/>
  <c r="J148" i="1"/>
  <c r="G363" i="1"/>
  <c r="H363" i="1"/>
  <c r="G258" i="1"/>
  <c r="H258" i="1"/>
  <c r="G280" i="1"/>
  <c r="H280" i="1"/>
  <c r="G192" i="1"/>
  <c r="H192" i="1"/>
  <c r="G176" i="1"/>
  <c r="H176" i="1"/>
  <c r="G76" i="1"/>
  <c r="H76" i="1"/>
  <c r="F30" i="1"/>
  <c r="G15" i="1"/>
  <c r="H15" i="1"/>
  <c r="F292" i="1"/>
  <c r="I274" i="1"/>
  <c r="J274" i="1"/>
  <c r="G324" i="1"/>
  <c r="H324" i="1"/>
  <c r="F203" i="1"/>
  <c r="G7" i="1"/>
  <c r="H7" i="1"/>
  <c r="I326" i="1"/>
  <c r="J326" i="1"/>
  <c r="F188" i="1"/>
  <c r="I91" i="1"/>
  <c r="J91" i="1"/>
  <c r="G36" i="1"/>
  <c r="H36" i="1"/>
  <c r="I18" i="1"/>
  <c r="J18" i="1"/>
  <c r="I242" i="1"/>
  <c r="J242" i="1"/>
  <c r="G277" i="1"/>
  <c r="H277" i="1"/>
  <c r="G287" i="1"/>
  <c r="H287" i="1"/>
  <c r="F177" i="1"/>
  <c r="G224" i="1"/>
  <c r="H224" i="1"/>
  <c r="I268" i="1"/>
  <c r="J268" i="1"/>
  <c r="F339" i="1"/>
  <c r="G333" i="1"/>
  <c r="H333" i="1"/>
  <c r="F316" i="1"/>
  <c r="G247" i="1"/>
  <c r="H247" i="1"/>
  <c r="F24" i="1"/>
  <c r="G278" i="1"/>
  <c r="H278" i="1"/>
  <c r="I195" i="1"/>
  <c r="J195" i="1"/>
  <c r="G95" i="1"/>
  <c r="H95" i="1"/>
  <c r="F128" i="1"/>
  <c r="F248" i="1"/>
  <c r="I53" i="1"/>
  <c r="J53" i="1"/>
  <c r="G216" i="1"/>
  <c r="H216" i="1"/>
  <c r="I175" i="1"/>
  <c r="J175" i="1"/>
  <c r="F31" i="1"/>
  <c r="I306" i="1"/>
  <c r="J306" i="1"/>
  <c r="I142" i="1"/>
  <c r="J142" i="1"/>
  <c r="F225" i="1"/>
  <c r="F273" i="1"/>
  <c r="I189" i="1"/>
  <c r="J189" i="1"/>
  <c r="F220" i="1"/>
  <c r="F215" i="1"/>
  <c r="I217" i="1"/>
  <c r="J217" i="1"/>
  <c r="F80" i="1"/>
  <c r="I218" i="1"/>
  <c r="J218" i="1"/>
  <c r="F303" i="1"/>
  <c r="F246" i="1"/>
  <c r="G257" i="1"/>
  <c r="H257" i="1"/>
  <c r="F264" i="1"/>
  <c r="G161" i="1"/>
  <c r="H161" i="1"/>
  <c r="F22" i="1"/>
  <c r="I290" i="1"/>
  <c r="J290" i="1"/>
  <c r="I337" i="1"/>
  <c r="J337" i="1"/>
  <c r="G289" i="1"/>
  <c r="H289" i="1"/>
  <c r="I353" i="1"/>
  <c r="J353" i="1"/>
  <c r="G96" i="1"/>
  <c r="H96" i="1"/>
  <c r="F100" i="1"/>
  <c r="I122" i="1"/>
  <c r="J122" i="1"/>
  <c r="F122" i="1"/>
  <c r="F222" i="1"/>
  <c r="I201" i="1"/>
  <c r="J201" i="1"/>
  <c r="G48" i="1"/>
  <c r="H48" i="1"/>
  <c r="G79" i="1"/>
  <c r="H79" i="1"/>
  <c r="F277" i="1"/>
  <c r="F221" i="1"/>
  <c r="G65" i="1"/>
  <c r="H65" i="1"/>
  <c r="G156" i="1"/>
  <c r="H156" i="1"/>
  <c r="I251" i="1"/>
  <c r="J251" i="1"/>
  <c r="G305" i="1"/>
  <c r="H305" i="1"/>
  <c r="G191" i="1"/>
  <c r="H191" i="1"/>
  <c r="G47" i="1"/>
  <c r="H47" i="1"/>
  <c r="F357" i="1"/>
  <c r="I7" i="1"/>
  <c r="J7" i="1"/>
  <c r="F258" i="1"/>
  <c r="I87" i="1"/>
  <c r="J87" i="1"/>
  <c r="G230" i="1"/>
  <c r="H230" i="1"/>
  <c r="I361" i="1"/>
  <c r="J361" i="1"/>
  <c r="F38" i="1"/>
  <c r="I232" i="1"/>
  <c r="J232" i="1"/>
  <c r="I65" i="1"/>
  <c r="J65" i="1"/>
  <c r="G266" i="1"/>
  <c r="H266" i="1"/>
  <c r="F162" i="1"/>
  <c r="G165" i="1"/>
  <c r="H165" i="1"/>
  <c r="I350" i="1"/>
  <c r="J350" i="1"/>
  <c r="F214" i="1"/>
  <c r="I112" i="1"/>
  <c r="J112" i="1"/>
  <c r="G248" i="1"/>
  <c r="H248" i="1"/>
  <c r="I261" i="1"/>
  <c r="J261" i="1"/>
  <c r="F319" i="1"/>
  <c r="I89" i="1"/>
  <c r="J89" i="1"/>
  <c r="G126" i="1"/>
  <c r="H126" i="1"/>
  <c r="G80" i="1"/>
  <c r="H80" i="1"/>
  <c r="F346" i="1"/>
  <c r="F282" i="1"/>
  <c r="G263" i="1"/>
  <c r="H263" i="1"/>
  <c r="G141" i="1"/>
  <c r="H141" i="1"/>
  <c r="I86" i="1"/>
  <c r="J86" i="1"/>
  <c r="F136" i="1"/>
  <c r="F116" i="1"/>
  <c r="G18" i="1"/>
  <c r="H18" i="1"/>
  <c r="G37" i="1"/>
  <c r="H37" i="1"/>
  <c r="G358" i="1"/>
  <c r="H358" i="1"/>
  <c r="G28" i="1"/>
  <c r="H28" i="1"/>
  <c r="I179" i="1"/>
  <c r="J179" i="1"/>
  <c r="I66" i="1"/>
  <c r="J66" i="1"/>
  <c r="F332" i="1"/>
  <c r="F96" i="1"/>
  <c r="G233" i="1"/>
  <c r="H233" i="1"/>
  <c r="F296" i="1"/>
  <c r="F228" i="1"/>
  <c r="F266" i="1"/>
  <c r="I206" i="1"/>
  <c r="J206" i="1"/>
  <c r="I132" i="1"/>
  <c r="J132" i="1"/>
  <c r="I328" i="1"/>
  <c r="J328" i="1"/>
  <c r="F129" i="1"/>
  <c r="I210" i="1"/>
  <c r="J210" i="1"/>
  <c r="G30" i="1"/>
  <c r="H30" i="1"/>
  <c r="G139" i="1"/>
  <c r="H139" i="1"/>
  <c r="I234" i="1"/>
  <c r="J234" i="1"/>
  <c r="G303" i="1"/>
  <c r="H303" i="1"/>
  <c r="F321" i="1"/>
  <c r="I120" i="1"/>
  <c r="J120" i="1"/>
  <c r="F196" i="1"/>
  <c r="F260" i="1"/>
  <c r="I241" i="1"/>
  <c r="J241" i="1"/>
  <c r="F261" i="1"/>
  <c r="I277" i="1"/>
  <c r="J277" i="1"/>
  <c r="F283" i="1"/>
  <c r="G243" i="1"/>
  <c r="H243" i="1"/>
  <c r="I109" i="1"/>
  <c r="J109" i="1"/>
  <c r="G111" i="1"/>
  <c r="H111" i="1"/>
  <c r="G360" i="1"/>
  <c r="H360" i="1"/>
  <c r="G9" i="1"/>
  <c r="H9" i="1"/>
  <c r="I57" i="1"/>
  <c r="G292" i="1"/>
  <c r="H292" i="1"/>
  <c r="F71" i="1"/>
  <c r="I202" i="1"/>
  <c r="J202" i="1"/>
  <c r="F170" i="1"/>
  <c r="F334" i="1"/>
  <c r="F150" i="1"/>
  <c r="I155" i="1"/>
  <c r="J155" i="1"/>
  <c r="I321" i="1"/>
  <c r="J321" i="1"/>
  <c r="I171" i="1"/>
  <c r="J171" i="1"/>
  <c r="F315" i="1"/>
  <c r="I275" i="1"/>
  <c r="J275" i="1"/>
  <c r="F340" i="1"/>
  <c r="G294" i="1"/>
  <c r="H294" i="1"/>
  <c r="I227" i="1"/>
  <c r="J227" i="1"/>
  <c r="I307" i="1"/>
  <c r="J307" i="1"/>
  <c r="F243" i="1"/>
  <c r="I239" i="1"/>
  <c r="J239" i="1"/>
  <c r="F43" i="1"/>
  <c r="F218" i="1"/>
  <c r="I286" i="1"/>
  <c r="J286" i="1"/>
  <c r="I60" i="1"/>
  <c r="J60" i="1"/>
  <c r="I17" i="1"/>
  <c r="J17" i="1"/>
  <c r="G170" i="1"/>
  <c r="H170" i="1"/>
  <c r="I325" i="1"/>
  <c r="J325" i="1"/>
  <c r="F94" i="1"/>
  <c r="I303" i="1"/>
  <c r="J303" i="1"/>
  <c r="I230" i="1"/>
  <c r="J230" i="1"/>
  <c r="F185" i="1"/>
  <c r="G350" i="1"/>
  <c r="H350" i="1"/>
  <c r="I301" i="1"/>
  <c r="J301" i="1"/>
  <c r="F355" i="1"/>
  <c r="G193" i="1"/>
  <c r="H193" i="1"/>
  <c r="I156" i="1"/>
  <c r="J156" i="1"/>
  <c r="F21" i="1"/>
  <c r="I215" i="1"/>
  <c r="J215" i="1"/>
  <c r="F262" i="1"/>
  <c r="G259" i="1"/>
  <c r="H259" i="1"/>
  <c r="F338" i="1"/>
  <c r="G11" i="1"/>
  <c r="H11" i="1"/>
  <c r="G184" i="1"/>
  <c r="H184" i="1"/>
  <c r="F362" i="1"/>
  <c r="F190" i="1"/>
  <c r="I281" i="1"/>
  <c r="I100" i="1"/>
  <c r="J100" i="1"/>
  <c r="I38" i="1"/>
  <c r="J38" i="1"/>
  <c r="I106" i="1"/>
  <c r="J106" i="1"/>
  <c r="F135" i="1"/>
  <c r="F205" i="1"/>
  <c r="F99" i="1"/>
  <c r="G352" i="1"/>
  <c r="H352" i="1"/>
  <c r="G199" i="1"/>
  <c r="H199" i="1"/>
  <c r="F155" i="1"/>
  <c r="F139" i="1"/>
  <c r="F168" i="1"/>
  <c r="I178" i="1"/>
  <c r="J178" i="1"/>
  <c r="G149" i="1"/>
  <c r="H149" i="1"/>
  <c r="I330" i="1"/>
  <c r="J330" i="1"/>
  <c r="F274" i="1"/>
  <c r="G78" i="1"/>
  <c r="H78" i="1"/>
  <c r="F354" i="1"/>
  <c r="I153" i="1"/>
  <c r="J153" i="1"/>
  <c r="G38" i="1"/>
  <c r="H38" i="1"/>
  <c r="G331" i="1"/>
  <c r="H331" i="1"/>
  <c r="F91" i="1"/>
  <c r="I221" i="1"/>
  <c r="J221" i="1"/>
  <c r="I237" i="1"/>
  <c r="J237" i="1"/>
  <c r="I197" i="1"/>
  <c r="J197" i="1"/>
  <c r="G354" i="1"/>
  <c r="H354" i="1"/>
  <c r="I47" i="1"/>
  <c r="J47" i="1"/>
  <c r="G348" i="1"/>
  <c r="H348" i="1"/>
  <c r="F353" i="1"/>
  <c r="F352" i="1"/>
  <c r="I20" i="1"/>
  <c r="J20" i="1"/>
  <c r="I315" i="1"/>
  <c r="J315" i="1"/>
  <c r="G283" i="1"/>
  <c r="H283" i="1"/>
  <c r="F48" i="1"/>
  <c r="G116" i="1"/>
  <c r="H116" i="1"/>
  <c r="F103" i="1"/>
  <c r="F73" i="1"/>
  <c r="I259" i="1"/>
  <c r="J259" i="1"/>
  <c r="I320" i="1"/>
  <c r="J320" i="1"/>
  <c r="F105" i="1"/>
  <c r="F90" i="1"/>
  <c r="G69" i="1"/>
  <c r="H69" i="1"/>
  <c r="I13" i="1"/>
  <c r="J13" i="1"/>
  <c r="G181" i="1"/>
  <c r="H181" i="1"/>
  <c r="F290" i="1"/>
  <c r="G42" i="1"/>
  <c r="H42" i="1"/>
  <c r="I16" i="1"/>
  <c r="J16" i="1"/>
  <c r="G290" i="1"/>
  <c r="H290" i="1"/>
  <c r="G125" i="1"/>
  <c r="H125" i="1"/>
  <c r="F189" i="1"/>
  <c r="I166" i="1"/>
  <c r="J166" i="1"/>
  <c r="G235" i="1"/>
  <c r="H235" i="1"/>
  <c r="I346" i="1"/>
  <c r="J346" i="1"/>
  <c r="F234" i="1"/>
  <c r="G75" i="1"/>
  <c r="H75" i="1"/>
  <c r="I21" i="1"/>
  <c r="J21" i="1"/>
  <c r="F343" i="1"/>
  <c r="I50" i="1"/>
  <c r="J50" i="1"/>
  <c r="F88" i="1"/>
  <c r="I193" i="1"/>
  <c r="J193" i="1"/>
  <c r="I34" i="1"/>
  <c r="J34" i="1"/>
  <c r="F345" i="1"/>
  <c r="I44" i="1"/>
  <c r="J44" i="1"/>
  <c r="F172" i="1"/>
  <c r="F176" i="1"/>
  <c r="G58" i="1"/>
  <c r="H58" i="1"/>
  <c r="G319" i="1"/>
  <c r="H319" i="1"/>
  <c r="G335" i="1"/>
  <c r="H335" i="1"/>
  <c r="G269" i="1"/>
  <c r="H269" i="1"/>
  <c r="G208" i="1"/>
  <c r="H208" i="1"/>
  <c r="I351" i="1"/>
  <c r="J351" i="1"/>
  <c r="F161" i="1"/>
  <c r="G188" i="1"/>
  <c r="H188" i="1"/>
  <c r="I173" i="1"/>
  <c r="J173" i="1"/>
  <c r="I204" i="1"/>
  <c r="J204" i="1"/>
  <c r="F199" i="1"/>
  <c r="F33" i="1"/>
  <c r="I203" i="1"/>
  <c r="J203" i="1"/>
  <c r="G127" i="1"/>
  <c r="H127" i="1"/>
  <c r="F158" i="1"/>
  <c r="F171" i="1"/>
  <c r="I40" i="1"/>
  <c r="J40" i="1"/>
  <c r="G284" i="1"/>
  <c r="H284" i="1"/>
  <c r="G256" i="1"/>
  <c r="H256" i="1"/>
  <c r="F57" i="1"/>
  <c r="G218" i="1"/>
  <c r="H218" i="1"/>
  <c r="G310" i="1"/>
  <c r="H310" i="1"/>
  <c r="G186" i="1"/>
  <c r="H186" i="1"/>
  <c r="I12" i="1"/>
  <c r="J12" i="1"/>
  <c r="I105" i="1"/>
  <c r="J105" i="1"/>
  <c r="F259" i="1"/>
  <c r="F198" i="1"/>
  <c r="I196" i="1"/>
  <c r="J196" i="1"/>
  <c r="F152" i="1"/>
  <c r="I77" i="1"/>
  <c r="J77" i="1"/>
  <c r="I83" i="1"/>
  <c r="J83" i="1"/>
  <c r="I168" i="1"/>
  <c r="J168" i="1"/>
  <c r="F207" i="1"/>
  <c r="I98" i="1"/>
  <c r="J98" i="1"/>
  <c r="I276" i="1"/>
  <c r="J276" i="1"/>
  <c r="G105" i="1"/>
  <c r="H105" i="1"/>
  <c r="G155" i="1"/>
  <c r="H155" i="1"/>
  <c r="G169" i="1"/>
  <c r="H169" i="1"/>
  <c r="I162" i="1"/>
  <c r="J162" i="1"/>
  <c r="G168" i="1"/>
  <c r="H168" i="1"/>
  <c r="G345" i="1"/>
  <c r="H345" i="1"/>
  <c r="F12" i="1"/>
  <c r="I8" i="1"/>
  <c r="J8" i="1"/>
  <c r="G276" i="1"/>
  <c r="H276" i="1"/>
  <c r="G94" i="1"/>
  <c r="H94" i="1"/>
  <c r="I317" i="1"/>
  <c r="J317" i="1"/>
  <c r="F16" i="1"/>
  <c r="G361" i="1"/>
  <c r="H361" i="1"/>
  <c r="G338" i="1"/>
  <c r="H338" i="1"/>
  <c r="G221" i="1"/>
  <c r="H221" i="1"/>
  <c r="F249" i="1"/>
  <c r="G271" i="1"/>
  <c r="H271" i="1"/>
  <c r="F306" i="1"/>
  <c r="F153" i="1"/>
  <c r="G321" i="1"/>
  <c r="H321" i="1"/>
  <c r="G59" i="1"/>
  <c r="H59" i="1"/>
  <c r="I184" i="1"/>
  <c r="J184" i="1"/>
  <c r="G227" i="1"/>
  <c r="H227" i="1"/>
  <c r="G77" i="1"/>
  <c r="H77" i="1"/>
  <c r="I250" i="1"/>
  <c r="J250" i="1"/>
  <c r="G17" i="1"/>
  <c r="H17" i="1"/>
  <c r="I304" i="1"/>
  <c r="J304" i="1"/>
  <c r="E18" i="3"/>
  <c r="E16" i="3"/>
  <c r="F13" i="3"/>
  <c r="G13" i="3"/>
  <c r="H13" i="3"/>
  <c r="I13" i="3"/>
  <c r="F10" i="3"/>
  <c r="G10" i="3"/>
  <c r="H10" i="3"/>
  <c r="I10" i="3"/>
  <c r="E13" i="3"/>
  <c r="E11" i="3"/>
  <c r="E12" i="3"/>
  <c r="F7" i="3"/>
  <c r="G7" i="3"/>
  <c r="H7" i="3"/>
  <c r="F17" i="3"/>
  <c r="G17" i="3"/>
  <c r="H17" i="3"/>
  <c r="I17" i="3"/>
  <c r="E17" i="3"/>
  <c r="F14" i="3"/>
  <c r="G14" i="3"/>
  <c r="H14" i="3"/>
  <c r="I14" i="3"/>
  <c r="E15" i="3"/>
  <c r="F21" i="3"/>
  <c r="G21" i="3"/>
  <c r="H21" i="3"/>
  <c r="I21" i="3"/>
  <c r="F16" i="3"/>
  <c r="G16" i="3"/>
  <c r="H16" i="3"/>
  <c r="I16" i="3"/>
  <c r="F15" i="3"/>
  <c r="G15" i="3"/>
  <c r="H15" i="3"/>
  <c r="I15" i="3"/>
  <c r="F12" i="3"/>
  <c r="G12" i="3"/>
  <c r="H12" i="3"/>
  <c r="I12" i="3"/>
  <c r="E7" i="3"/>
  <c r="O23" i="3"/>
  <c r="E14" i="3"/>
  <c r="E19" i="3"/>
  <c r="E10" i="3"/>
  <c r="F8" i="3"/>
  <c r="G8" i="3"/>
  <c r="H8" i="3"/>
  <c r="I8" i="3"/>
  <c r="F11" i="3"/>
  <c r="G11" i="3"/>
  <c r="H11" i="3"/>
  <c r="I11" i="3"/>
  <c r="F19" i="3"/>
  <c r="G19" i="3"/>
  <c r="H19" i="3"/>
  <c r="I19" i="3"/>
  <c r="E23" i="3"/>
  <c r="F9" i="3"/>
  <c r="G9" i="3"/>
  <c r="H9" i="3"/>
  <c r="I9" i="3"/>
  <c r="F20" i="3"/>
  <c r="G20" i="3"/>
  <c r="H20" i="3"/>
  <c r="I20" i="3"/>
  <c r="E9" i="3"/>
  <c r="E21" i="3"/>
  <c r="E8" i="3"/>
  <c r="E20" i="3"/>
  <c r="F7" i="1"/>
  <c r="I78" i="1"/>
  <c r="J78" i="1"/>
  <c r="G98" i="1"/>
  <c r="H98" i="1"/>
  <c r="F138" i="1"/>
  <c r="I287" i="1"/>
  <c r="J287" i="1"/>
  <c r="F54" i="1"/>
  <c r="I135" i="1"/>
  <c r="J135" i="1"/>
  <c r="I183" i="1"/>
  <c r="J183" i="1"/>
  <c r="I209" i="1"/>
  <c r="J209" i="1"/>
  <c r="F178" i="1"/>
  <c r="I169" i="1"/>
  <c r="J169" i="1"/>
  <c r="G242" i="1"/>
  <c r="H242" i="1"/>
  <c r="F202" i="1"/>
  <c r="I84" i="1"/>
  <c r="J84" i="1"/>
  <c r="F356" i="1"/>
  <c r="F227" i="1"/>
  <c r="F267" i="1"/>
  <c r="I141" i="1"/>
  <c r="J141" i="1"/>
  <c r="I108" i="1"/>
  <c r="J108" i="1"/>
  <c r="F309" i="1"/>
  <c r="I29" i="1"/>
  <c r="J29" i="1"/>
  <c r="I271" i="1"/>
  <c r="J271" i="1"/>
  <c r="F183" i="1"/>
  <c r="G229" i="1"/>
  <c r="H229" i="1"/>
  <c r="F58" i="1"/>
  <c r="I273" i="1"/>
  <c r="J273" i="1"/>
  <c r="G151" i="1"/>
  <c r="H151" i="1"/>
  <c r="F11" i="1"/>
  <c r="G121" i="1"/>
  <c r="H121" i="1"/>
  <c r="I37" i="1"/>
  <c r="I160" i="1"/>
  <c r="J160" i="1"/>
  <c r="I288" i="1"/>
  <c r="J288" i="1"/>
  <c r="I61" i="1"/>
  <c r="J61" i="1"/>
  <c r="I139" i="1"/>
  <c r="J139" i="1"/>
  <c r="F106" i="1"/>
  <c r="G82" i="1"/>
  <c r="H82" i="1"/>
  <c r="I133" i="1"/>
  <c r="J133" i="1"/>
  <c r="F327" i="1"/>
  <c r="G100" i="1"/>
  <c r="H100" i="1"/>
  <c r="I356" i="1"/>
  <c r="J356" i="1"/>
  <c r="G57" i="1"/>
  <c r="H57" i="1"/>
  <c r="I42" i="1"/>
  <c r="J42" i="1"/>
  <c r="F191" i="1"/>
  <c r="F77" i="1"/>
  <c r="F331" i="1"/>
  <c r="I293" i="1"/>
  <c r="J293" i="1"/>
  <c r="F217" i="1"/>
  <c r="I264" i="1"/>
  <c r="J264" i="1"/>
  <c r="F314" i="1"/>
  <c r="F8" i="1"/>
  <c r="G107" i="1"/>
  <c r="H107" i="1"/>
  <c r="I85" i="1"/>
  <c r="J85" i="1"/>
  <c r="G329" i="1"/>
  <c r="H329" i="1"/>
  <c r="I219" i="1"/>
  <c r="J219" i="1"/>
  <c r="I124" i="1"/>
  <c r="J124" i="1"/>
  <c r="F23" i="1"/>
  <c r="F26" i="1"/>
  <c r="I157" i="1"/>
  <c r="J157" i="1"/>
  <c r="G323" i="1"/>
  <c r="H323" i="1"/>
  <c r="I253" i="1"/>
  <c r="J253" i="1"/>
  <c r="G198" i="1"/>
  <c r="H198" i="1"/>
  <c r="F47" i="1"/>
  <c r="G39" i="1"/>
  <c r="H39" i="1"/>
  <c r="F305" i="1"/>
  <c r="F179" i="1"/>
  <c r="G67" i="1"/>
  <c r="H67" i="1"/>
  <c r="I291" i="1"/>
  <c r="J291" i="1"/>
  <c r="I145" i="1"/>
  <c r="J145" i="1"/>
  <c r="I107" i="1"/>
  <c r="J107" i="1"/>
  <c r="G301" i="1"/>
  <c r="H301" i="1"/>
  <c r="I300" i="1"/>
  <c r="J300" i="1"/>
  <c r="F231" i="1"/>
  <c r="I41" i="1"/>
  <c r="J41" i="1"/>
  <c r="G12" i="1"/>
  <c r="H12" i="1"/>
  <c r="I319" i="1"/>
  <c r="J319" i="1"/>
  <c r="I26" i="1"/>
  <c r="J26" i="1"/>
  <c r="G159" i="1"/>
  <c r="H159" i="1"/>
  <c r="I163" i="1"/>
  <c r="J163" i="1"/>
  <c r="G163" i="1"/>
  <c r="H163" i="1"/>
  <c r="I11" i="1"/>
  <c r="J11" i="1"/>
  <c r="G340" i="1"/>
  <c r="H340" i="1"/>
  <c r="F39" i="1"/>
  <c r="F81" i="1"/>
  <c r="G61" i="1"/>
  <c r="H61" i="1"/>
  <c r="I298" i="1"/>
  <c r="J298" i="1"/>
  <c r="F137" i="1"/>
  <c r="F52" i="1"/>
  <c r="F308" i="1"/>
  <c r="G122" i="1"/>
  <c r="H122" i="1"/>
  <c r="G275" i="1"/>
  <c r="H275" i="1"/>
  <c r="G282" i="1"/>
  <c r="H282" i="1"/>
  <c r="I24" i="1"/>
  <c r="J24" i="1"/>
  <c r="G349" i="1"/>
  <c r="H349" i="1"/>
  <c r="I181" i="1"/>
  <c r="J181" i="1"/>
  <c r="F269" i="1"/>
  <c r="F147" i="1"/>
  <c r="I56" i="1"/>
  <c r="J56" i="1"/>
  <c r="G346" i="1"/>
  <c r="H346" i="1"/>
  <c r="I263" i="1"/>
  <c r="J263" i="1"/>
  <c r="F104" i="1"/>
  <c r="F208" i="1"/>
  <c r="I101" i="1"/>
  <c r="J101" i="1"/>
  <c r="F335" i="1"/>
  <c r="I67" i="1"/>
  <c r="J67" i="1"/>
  <c r="G172" i="1"/>
  <c r="H172" i="1"/>
  <c r="F121" i="1"/>
  <c r="F229" i="1"/>
  <c r="F109" i="1"/>
  <c r="I49" i="1"/>
  <c r="J49" i="1"/>
  <c r="G308" i="1"/>
  <c r="H308" i="1"/>
  <c r="I22" i="1"/>
  <c r="J22" i="1"/>
  <c r="I110" i="1"/>
  <c r="J110" i="1"/>
  <c r="I331" i="1"/>
  <c r="J331" i="1"/>
  <c r="I152" i="1"/>
  <c r="J152" i="1"/>
  <c r="I362" i="1"/>
  <c r="J362" i="1"/>
  <c r="G252" i="1"/>
  <c r="H252" i="1"/>
  <c r="I324" i="1"/>
  <c r="J324" i="1"/>
  <c r="I80" i="1"/>
  <c r="J80" i="1"/>
  <c r="G220" i="1"/>
  <c r="H220" i="1"/>
  <c r="F13" i="1"/>
  <c r="G52" i="1"/>
  <c r="H52" i="1"/>
  <c r="I45" i="1"/>
  <c r="J45" i="1"/>
  <c r="I71" i="1"/>
  <c r="J71" i="1"/>
  <c r="F127" i="1"/>
  <c r="G328" i="1"/>
  <c r="H328" i="1"/>
  <c r="G145" i="1"/>
  <c r="H145" i="1"/>
  <c r="F84" i="1"/>
  <c r="G201" i="1"/>
  <c r="H201" i="1"/>
  <c r="I74" i="1"/>
  <c r="J74" i="1"/>
  <c r="G272" i="1"/>
  <c r="H272" i="1"/>
  <c r="I270" i="1"/>
  <c r="J270" i="1"/>
  <c r="I213" i="1"/>
  <c r="J213" i="1"/>
  <c r="G31" i="1"/>
  <c r="H31" i="1"/>
  <c r="I113" i="1"/>
  <c r="J113" i="1"/>
  <c r="G130" i="1"/>
  <c r="H130" i="1"/>
  <c r="G87" i="1"/>
  <c r="H87" i="1"/>
  <c r="F50" i="1"/>
  <c r="I54" i="1"/>
  <c r="J54" i="1"/>
  <c r="F35" i="1"/>
  <c r="G90" i="1"/>
  <c r="H90" i="1"/>
  <c r="I104" i="1"/>
  <c r="J104" i="1"/>
  <c r="G315" i="1"/>
  <c r="H315" i="1"/>
  <c r="I192" i="1"/>
  <c r="J192" i="1"/>
  <c r="I52" i="1"/>
  <c r="J52" i="1"/>
  <c r="I257" i="1"/>
  <c r="J257" i="1"/>
  <c r="G46" i="1"/>
  <c r="H46" i="1"/>
  <c r="G24" i="1"/>
  <c r="H24" i="1"/>
  <c r="I90" i="1"/>
  <c r="J90" i="1"/>
  <c r="G32" i="1"/>
  <c r="H32" i="1"/>
  <c r="F236" i="1"/>
  <c r="G187" i="1"/>
  <c r="H187" i="1"/>
  <c r="I158" i="1"/>
  <c r="J158" i="1"/>
  <c r="F251" i="1"/>
  <c r="I244" i="1"/>
  <c r="J244" i="1"/>
  <c r="G171" i="1"/>
  <c r="H171" i="1"/>
  <c r="G26" i="1"/>
  <c r="H26" i="1"/>
  <c r="F119" i="1"/>
  <c r="G185" i="1"/>
  <c r="H185" i="1"/>
  <c r="F344" i="1"/>
  <c r="G132" i="1"/>
  <c r="H132" i="1"/>
  <c r="I214" i="1"/>
  <c r="J214" i="1"/>
  <c r="G138" i="1"/>
  <c r="H138" i="1"/>
  <c r="F288" i="1"/>
  <c r="G113" i="1"/>
  <c r="H113" i="1"/>
  <c r="F320" i="1"/>
  <c r="F256" i="1"/>
  <c r="F363" i="1"/>
  <c r="I280" i="1"/>
  <c r="J280" i="1"/>
  <c r="G365" i="1"/>
  <c r="F18" i="1"/>
  <c r="F294" i="1"/>
  <c r="I225" i="1"/>
  <c r="J225" i="1"/>
  <c r="F49" i="1"/>
  <c r="I246" i="1"/>
  <c r="J246" i="1"/>
  <c r="F317" i="1"/>
  <c r="I23" i="1"/>
  <c r="J23" i="1"/>
  <c r="G162" i="1"/>
  <c r="H162" i="1"/>
  <c r="G136" i="1"/>
  <c r="H136" i="1"/>
  <c r="F28" i="1"/>
  <c r="G260" i="1"/>
  <c r="H260" i="1"/>
  <c r="F238" i="1"/>
  <c r="F230" i="1"/>
  <c r="F291" i="1"/>
  <c r="I51" i="1"/>
  <c r="J51" i="1"/>
  <c r="F295" i="1"/>
  <c r="G60" i="1"/>
  <c r="H60" i="1"/>
  <c r="F142" i="1"/>
  <c r="G334" i="1"/>
  <c r="H334" i="1"/>
  <c r="I208" i="1"/>
  <c r="J208" i="1"/>
  <c r="F68" i="1"/>
  <c r="G273" i="1"/>
  <c r="H273" i="1"/>
  <c r="F233" i="1"/>
  <c r="I289" i="1"/>
  <c r="J289" i="1"/>
  <c r="F206" i="1"/>
  <c r="I212" i="1"/>
  <c r="J212" i="1"/>
  <c r="G150" i="1"/>
  <c r="H150" i="1"/>
  <c r="I236" i="1"/>
  <c r="J236" i="1"/>
  <c r="F110" i="1"/>
  <c r="G49" i="1"/>
  <c r="H49" i="1"/>
  <c r="F167" i="1"/>
  <c r="F70" i="1"/>
  <c r="F257" i="1"/>
  <c r="I295" i="1"/>
  <c r="J295" i="1"/>
  <c r="F232" i="1"/>
  <c r="G210" i="1"/>
  <c r="H210" i="1"/>
  <c r="F149" i="1"/>
  <c r="F204" i="1"/>
  <c r="F10" i="1"/>
  <c r="G20" i="1"/>
  <c r="H20" i="1"/>
  <c r="G253" i="1"/>
  <c r="H253" i="1"/>
  <c r="G231" i="1"/>
  <c r="H231" i="1"/>
  <c r="F132" i="1"/>
  <c r="F241" i="1"/>
  <c r="G146" i="1"/>
  <c r="H146" i="1"/>
  <c r="F27" i="1"/>
  <c r="F114" i="1"/>
  <c r="G108" i="1"/>
  <c r="H108" i="1"/>
  <c r="S365" i="1"/>
  <c r="F60" i="1"/>
  <c r="G53" i="1"/>
  <c r="H53" i="1"/>
  <c r="F279" i="1"/>
  <c r="G225" i="1"/>
  <c r="H225" i="1"/>
  <c r="F125" i="1"/>
  <c r="I127" i="1"/>
  <c r="J127" i="1"/>
  <c r="F64" i="1"/>
  <c r="G332" i="1"/>
  <c r="H332" i="1"/>
  <c r="F302" i="1"/>
  <c r="I150" i="1"/>
  <c r="J150" i="1"/>
  <c r="F15" i="1"/>
  <c r="G279" i="1"/>
  <c r="H279" i="1"/>
  <c r="G205" i="1"/>
  <c r="H205" i="1"/>
  <c r="F272" i="1"/>
  <c r="F180" i="1"/>
  <c r="F197" i="1"/>
  <c r="I10" i="1"/>
  <c r="J10" i="1"/>
  <c r="I283" i="1"/>
  <c r="J283" i="1"/>
  <c r="F78" i="1"/>
  <c r="F159" i="1"/>
  <c r="G344" i="1"/>
  <c r="H344" i="1"/>
  <c r="I224" i="1"/>
  <c r="J224" i="1"/>
  <c r="F250" i="1"/>
  <c r="G298" i="1"/>
  <c r="H298" i="1"/>
  <c r="I36" i="1"/>
  <c r="J36" i="1"/>
  <c r="F93" i="1"/>
  <c r="I30" i="1"/>
  <c r="J30" i="1"/>
  <c r="I97" i="1"/>
  <c r="J97" i="1"/>
  <c r="I68" i="1"/>
  <c r="J68" i="1"/>
  <c r="F165" i="1"/>
  <c r="I144" i="1"/>
  <c r="J144" i="1"/>
  <c r="G264" i="1"/>
  <c r="H264" i="1"/>
  <c r="F166" i="1"/>
  <c r="I174" i="1"/>
  <c r="J174" i="1"/>
  <c r="F133" i="1"/>
  <c r="I278" i="1"/>
  <c r="J278" i="1"/>
  <c r="G84" i="1"/>
  <c r="H84" i="1"/>
  <c r="F63" i="1"/>
  <c r="I35" i="1"/>
  <c r="J35" i="1"/>
  <c r="I344" i="1"/>
  <c r="J344" i="1"/>
  <c r="F117" i="1"/>
  <c r="I222" i="1"/>
  <c r="J222" i="1"/>
  <c r="F131" i="1"/>
  <c r="I25" i="1"/>
  <c r="J25" i="1"/>
  <c r="F72" i="1"/>
  <c r="G238" i="1"/>
  <c r="H238" i="1"/>
  <c r="G70" i="1"/>
  <c r="H70" i="1"/>
  <c r="I167" i="1"/>
  <c r="J167" i="1"/>
  <c r="F37" i="1"/>
  <c r="F55" i="1"/>
  <c r="G157" i="1"/>
  <c r="H157" i="1"/>
  <c r="F9" i="1"/>
  <c r="F14" i="1"/>
  <c r="F34" i="1"/>
  <c r="F164" i="1"/>
  <c r="G297" i="1"/>
  <c r="H297" i="1"/>
  <c r="I322" i="1"/>
  <c r="J322" i="1"/>
  <c r="F318" i="1"/>
  <c r="I93" i="1"/>
  <c r="J93" i="1"/>
  <c r="G50" i="1"/>
  <c r="H50" i="1"/>
  <c r="G251" i="1"/>
  <c r="H251" i="1"/>
  <c r="G109" i="1"/>
  <c r="H109" i="1"/>
  <c r="F324" i="1"/>
  <c r="F112" i="1"/>
  <c r="I185" i="1"/>
  <c r="J185" i="1"/>
  <c r="F237" i="1"/>
  <c r="F281" i="1"/>
  <c r="I318" i="1"/>
  <c r="J318" i="1"/>
  <c r="G213" i="1"/>
  <c r="H213" i="1"/>
  <c r="G320" i="1"/>
  <c r="H320" i="1"/>
  <c r="G83" i="1"/>
  <c r="H83" i="1"/>
  <c r="I243" i="1"/>
  <c r="J243" i="1"/>
  <c r="G274" i="1"/>
  <c r="H274" i="1"/>
  <c r="F74" i="1"/>
  <c r="F107" i="1"/>
  <c r="I180" i="1"/>
  <c r="J180" i="1"/>
  <c r="G123" i="1"/>
  <c r="H123" i="1"/>
  <c r="G124" i="1"/>
  <c r="H124" i="1"/>
  <c r="F194" i="1"/>
  <c r="G97" i="1"/>
  <c r="H97" i="1"/>
  <c r="G353" i="1"/>
  <c r="H353" i="1"/>
  <c r="F239" i="1"/>
  <c r="I94" i="1"/>
  <c r="J94" i="1"/>
  <c r="I119" i="1"/>
  <c r="J119" i="1"/>
  <c r="G91" i="1"/>
  <c r="H91" i="1"/>
  <c r="F66" i="1"/>
  <c r="I359" i="1"/>
  <c r="J359" i="1"/>
  <c r="I342" i="1"/>
  <c r="J342" i="1"/>
  <c r="I334" i="1"/>
  <c r="J334" i="1"/>
  <c r="G160" i="1"/>
  <c r="H160" i="1"/>
  <c r="G265" i="1"/>
  <c r="H265" i="1"/>
  <c r="F40" i="1"/>
  <c r="G311" i="1"/>
  <c r="H311" i="1"/>
  <c r="G362" i="1"/>
  <c r="H362" i="1"/>
  <c r="G55" i="1"/>
  <c r="H55" i="1"/>
  <c r="F182" i="1"/>
  <c r="F210" i="1"/>
  <c r="I140" i="1"/>
  <c r="J140" i="1"/>
  <c r="I33" i="1"/>
  <c r="J33" i="1"/>
  <c r="F118" i="1"/>
  <c r="I79" i="1"/>
  <c r="J79" i="1"/>
  <c r="G359" i="1"/>
  <c r="H359" i="1"/>
  <c r="F301" i="1"/>
  <c r="F270" i="1"/>
  <c r="I357" i="1"/>
  <c r="J357" i="1"/>
  <c r="G183" i="1"/>
  <c r="H183" i="1"/>
  <c r="G215" i="1"/>
  <c r="H215" i="1"/>
  <c r="I31" i="1"/>
  <c r="J31" i="1"/>
  <c r="I348" i="1"/>
  <c r="J348" i="1"/>
  <c r="F101" i="1"/>
  <c r="G117" i="1"/>
  <c r="H117" i="1"/>
  <c r="G343" i="1"/>
  <c r="H343" i="1"/>
  <c r="G101" i="1"/>
  <c r="H101" i="1"/>
  <c r="G244" i="1"/>
  <c r="H244" i="1"/>
  <c r="G240" i="1"/>
  <c r="H240" i="1"/>
  <c r="G92" i="1"/>
  <c r="H92" i="1"/>
  <c r="I352" i="1"/>
  <c r="J352" i="1"/>
  <c r="F186" i="1"/>
  <c r="G33" i="1"/>
  <c r="H33" i="1"/>
  <c r="F151" i="1"/>
  <c r="I121" i="1"/>
  <c r="J121" i="1"/>
  <c r="F311" i="1"/>
  <c r="I149" i="1"/>
  <c r="J149" i="1"/>
  <c r="G200" i="1"/>
  <c r="H200" i="1"/>
  <c r="F140" i="1"/>
  <c r="F45" i="1"/>
  <c r="G337" i="1"/>
  <c r="H337" i="1"/>
  <c r="F265" i="1"/>
  <c r="I228" i="1"/>
  <c r="J228" i="1"/>
  <c r="F276" i="1"/>
  <c r="F348" i="1"/>
  <c r="F286" i="1"/>
  <c r="G182" i="1"/>
  <c r="H182" i="1"/>
  <c r="F124" i="1"/>
  <c r="I335" i="1"/>
  <c r="J335" i="1"/>
  <c r="F120" i="1"/>
  <c r="F213" i="1"/>
  <c r="G249" i="1"/>
  <c r="H249" i="1"/>
  <c r="F184" i="1"/>
  <c r="G190" i="1"/>
  <c r="H190" i="1"/>
  <c r="I170" i="1"/>
  <c r="J170" i="1"/>
  <c r="G137" i="1"/>
  <c r="H137" i="1"/>
  <c r="F76" i="1"/>
  <c r="I311" i="1"/>
  <c r="J311" i="1"/>
  <c r="F245" i="1"/>
  <c r="F108" i="1"/>
  <c r="I279" i="1"/>
  <c r="J279" i="1"/>
  <c r="F347" i="1"/>
  <c r="G102" i="1"/>
  <c r="H102" i="1"/>
  <c r="I15" i="1"/>
  <c r="J15" i="1"/>
  <c r="I323" i="1"/>
  <c r="J323" i="1"/>
  <c r="I308" i="1"/>
  <c r="J308" i="1"/>
  <c r="I365" i="1"/>
  <c r="G300" i="1"/>
  <c r="H300" i="1"/>
  <c r="I82" i="1"/>
  <c r="J82" i="1"/>
  <c r="F67" i="1"/>
  <c r="I269" i="1"/>
  <c r="J269" i="1"/>
  <c r="G281" i="1"/>
  <c r="H281" i="1"/>
  <c r="I123" i="1"/>
  <c r="J123" i="1"/>
  <c r="I70" i="1"/>
  <c r="J70" i="1"/>
  <c r="I96" i="1"/>
  <c r="J96" i="1"/>
  <c r="G164" i="1"/>
  <c r="H164" i="1"/>
  <c r="G22" i="1"/>
  <c r="H22" i="1"/>
  <c r="F263" i="1"/>
  <c r="F240" i="1"/>
  <c r="F42" i="1"/>
  <c r="G128" i="1"/>
  <c r="H128" i="1"/>
  <c r="F82" i="1"/>
  <c r="G179" i="1"/>
  <c r="H179" i="1"/>
  <c r="F216" i="1"/>
  <c r="G245" i="1"/>
  <c r="H245" i="1"/>
  <c r="F341" i="1"/>
  <c r="F97" i="1"/>
  <c r="I229" i="1"/>
  <c r="J229" i="1"/>
  <c r="I302" i="1"/>
  <c r="J302" i="1"/>
  <c r="F195" i="1"/>
  <c r="G106" i="1"/>
  <c r="H106" i="1"/>
  <c r="I358" i="1"/>
  <c r="J358" i="1"/>
  <c r="G219" i="1"/>
  <c r="H219" i="1"/>
  <c r="F173" i="1"/>
  <c r="I69" i="1"/>
  <c r="J69" i="1"/>
  <c r="I262" i="1"/>
  <c r="J262" i="1"/>
  <c r="F17" i="1"/>
  <c r="G341" i="1"/>
  <c r="H341" i="1"/>
  <c r="F224" i="1"/>
  <c r="I272" i="1"/>
  <c r="J272" i="1"/>
  <c r="G222" i="1"/>
  <c r="H222" i="1"/>
  <c r="I211" i="1"/>
  <c r="J211" i="1"/>
  <c r="G51" i="1"/>
  <c r="H51" i="1"/>
  <c r="F75" i="1"/>
  <c r="I233" i="1"/>
  <c r="J233" i="1"/>
  <c r="F278" i="1"/>
  <c r="G355" i="1"/>
  <c r="H355" i="1"/>
  <c r="G351" i="1"/>
  <c r="H351" i="1"/>
  <c r="I294" i="1"/>
  <c r="J294" i="1"/>
  <c r="I146" i="1"/>
  <c r="J146" i="1"/>
  <c r="G134" i="1"/>
  <c r="H134" i="1"/>
  <c r="F193" i="1"/>
  <c r="G103" i="1"/>
  <c r="H103" i="1"/>
  <c r="G291" i="1"/>
  <c r="H291" i="1"/>
  <c r="F160" i="1"/>
  <c r="I19" i="1"/>
  <c r="J19" i="1"/>
  <c r="I177" i="1"/>
  <c r="J177" i="1"/>
  <c r="I136" i="1"/>
  <c r="J136" i="1"/>
  <c r="F304" i="1"/>
  <c r="G209" i="1"/>
  <c r="H209" i="1"/>
  <c r="G131" i="1"/>
  <c r="H131" i="1"/>
  <c r="I265" i="1"/>
  <c r="J265" i="1"/>
  <c r="I151" i="1"/>
  <c r="J151" i="1"/>
  <c r="F44" i="1"/>
  <c r="I125" i="1"/>
  <c r="J125" i="1"/>
  <c r="F268" i="1"/>
  <c r="F92" i="1"/>
  <c r="I260" i="1"/>
  <c r="J260" i="1"/>
  <c r="F79" i="1"/>
  <c r="G119" i="1"/>
  <c r="H119" i="1"/>
  <c r="I63" i="1"/>
  <c r="J63" i="1"/>
  <c r="I266" i="1"/>
  <c r="J266" i="1"/>
  <c r="G307" i="1"/>
  <c r="H307" i="1"/>
  <c r="G86" i="1"/>
  <c r="H86" i="1"/>
  <c r="G314" i="1"/>
  <c r="H314" i="1"/>
  <c r="I245" i="1"/>
  <c r="J245" i="1"/>
  <c r="F41" i="1"/>
  <c r="G45" i="1"/>
  <c r="H45" i="1"/>
  <c r="G261" i="1"/>
  <c r="H261" i="1"/>
  <c r="F360" i="1"/>
  <c r="G246" i="1"/>
  <c r="H246" i="1"/>
  <c r="G154" i="1"/>
  <c r="H154" i="1"/>
  <c r="I305" i="1"/>
  <c r="J305" i="1"/>
  <c r="G327" i="1"/>
  <c r="H327" i="1"/>
  <c r="I297" i="1"/>
  <c r="J297" i="1"/>
  <c r="G312" i="1"/>
  <c r="H312" i="1"/>
  <c r="I240" i="1"/>
  <c r="J240" i="1"/>
  <c r="G237" i="1"/>
  <c r="H237" i="1"/>
  <c r="I248" i="1"/>
  <c r="J248" i="1"/>
  <c r="G44" i="1"/>
  <c r="H44" i="1"/>
  <c r="F126" i="1"/>
  <c r="F192" i="1"/>
  <c r="G158" i="1"/>
  <c r="H158" i="1"/>
  <c r="I118" i="1"/>
  <c r="J118" i="1"/>
  <c r="F297" i="1"/>
  <c r="I55" i="1"/>
  <c r="J55" i="1"/>
  <c r="F365" i="1"/>
  <c r="G241" i="1"/>
  <c r="H241" i="1"/>
  <c r="F307" i="1"/>
  <c r="I360" i="1"/>
  <c r="J360" i="1"/>
  <c r="G143" i="1"/>
  <c r="H143" i="1"/>
  <c r="G142" i="1"/>
  <c r="H142" i="1"/>
  <c r="F144" i="1"/>
  <c r="I341" i="1"/>
  <c r="J341" i="1"/>
  <c r="G239" i="1"/>
  <c r="H239" i="1"/>
  <c r="I186" i="1"/>
  <c r="J186" i="1"/>
  <c r="I138" i="1"/>
  <c r="J138" i="1"/>
  <c r="F181" i="1"/>
  <c r="G99" i="1"/>
  <c r="H99" i="1"/>
  <c r="I292" i="1"/>
  <c r="J292" i="1"/>
  <c r="G330" i="1"/>
  <c r="H330" i="1"/>
  <c r="G228" i="1"/>
  <c r="H228" i="1"/>
  <c r="I339" i="1"/>
  <c r="J339" i="1"/>
  <c r="G318" i="1"/>
  <c r="H318" i="1"/>
  <c r="G115" i="1"/>
  <c r="H115" i="1"/>
  <c r="F111" i="1"/>
  <c r="I199" i="1"/>
  <c r="J199" i="1"/>
  <c r="I226" i="1"/>
  <c r="J226" i="1"/>
  <c r="I340" i="1"/>
  <c r="J340" i="1"/>
  <c r="G21" i="1"/>
  <c r="H21" i="1"/>
  <c r="I223" i="1"/>
  <c r="J223" i="1"/>
  <c r="G64" i="1"/>
  <c r="H64" i="1"/>
  <c r="G173" i="1"/>
  <c r="H173" i="1"/>
  <c r="F212" i="1"/>
  <c r="F337" i="1"/>
  <c r="F156" i="1"/>
  <c r="I134" i="1"/>
  <c r="J134" i="1"/>
  <c r="F310" i="1"/>
  <c r="F56" i="1"/>
  <c r="F53" i="1"/>
  <c r="G54" i="1"/>
  <c r="H54" i="1"/>
  <c r="I130" i="1"/>
  <c r="J130" i="1"/>
  <c r="F285" i="1"/>
  <c r="G174" i="1"/>
  <c r="H174" i="1"/>
  <c r="I309" i="1"/>
  <c r="J309" i="1"/>
  <c r="F313" i="1"/>
  <c r="G43" i="1"/>
  <c r="H43" i="1"/>
  <c r="I72" i="1"/>
  <c r="J72" i="1"/>
  <c r="G194" i="1"/>
  <c r="H194" i="1"/>
  <c r="F69" i="1"/>
  <c r="I182" i="1"/>
  <c r="J182" i="1"/>
  <c r="F271" i="1"/>
  <c r="F226" i="1"/>
  <c r="G316" i="1"/>
  <c r="H316" i="1"/>
  <c r="F85" i="1"/>
  <c r="F36" i="1"/>
  <c r="G189" i="1"/>
  <c r="H189" i="1"/>
  <c r="G204" i="1"/>
  <c r="H204" i="1"/>
  <c r="G267" i="1"/>
  <c r="H267" i="1"/>
  <c r="G195" i="1"/>
  <c r="H195" i="1"/>
  <c r="G342" i="1"/>
  <c r="H342" i="1"/>
  <c r="G293" i="1"/>
  <c r="H293" i="1"/>
  <c r="G147" i="1"/>
  <c r="H147" i="1"/>
  <c r="G27" i="1"/>
  <c r="H27" i="1"/>
  <c r="I92" i="1"/>
  <c r="J92" i="1"/>
  <c r="G72" i="1"/>
  <c r="H72" i="1"/>
  <c r="G16" i="1"/>
  <c r="H16" i="1"/>
  <c r="I216" i="1"/>
  <c r="J216" i="1"/>
  <c r="F298" i="1"/>
  <c r="I161" i="1"/>
  <c r="J161" i="1"/>
  <c r="G296" i="1"/>
  <c r="H296" i="1"/>
  <c r="G178" i="1"/>
  <c r="H178" i="1"/>
  <c r="I176" i="1"/>
  <c r="J176" i="1"/>
  <c r="I343" i="1"/>
  <c r="J343" i="1"/>
  <c r="F98" i="1"/>
  <c r="I299" i="1"/>
  <c r="J299" i="1"/>
  <c r="F223" i="1"/>
  <c r="F342" i="1"/>
  <c r="I258" i="1"/>
  <c r="J258" i="1"/>
  <c r="F143" i="1"/>
  <c r="F247" i="1"/>
  <c r="I363" i="1"/>
  <c r="J363" i="1"/>
  <c r="F349" i="1"/>
  <c r="I32" i="1"/>
  <c r="J32" i="1"/>
  <c r="F275" i="1"/>
  <c r="I59" i="1"/>
  <c r="J59" i="1"/>
  <c r="I310" i="1"/>
  <c r="J310" i="1"/>
  <c r="I314" i="1"/>
  <c r="J314" i="1"/>
  <c r="G81" i="1"/>
  <c r="H81" i="1"/>
  <c r="I116" i="1"/>
  <c r="J116" i="1"/>
  <c r="G336" i="1"/>
  <c r="H336" i="1"/>
  <c r="G133" i="1"/>
  <c r="H133" i="1"/>
  <c r="I58" i="1"/>
  <c r="J58" i="1"/>
  <c r="F148" i="1"/>
  <c r="G74" i="1"/>
  <c r="H74" i="1"/>
  <c r="I188" i="1"/>
  <c r="J188" i="1"/>
  <c r="I187" i="1"/>
  <c r="J187" i="1"/>
  <c r="F61" i="1"/>
  <c r="I254" i="1"/>
  <c r="J254" i="1"/>
  <c r="F25" i="1"/>
  <c r="G306" i="1"/>
  <c r="H306" i="1"/>
  <c r="I338" i="1"/>
  <c r="J338" i="1"/>
  <c r="G88" i="1"/>
  <c r="H88" i="1"/>
  <c r="G112" i="1"/>
  <c r="H112" i="1"/>
  <c r="F145" i="1"/>
  <c r="I75" i="1"/>
  <c r="J75" i="1"/>
  <c r="F89" i="1"/>
  <c r="I355" i="1"/>
  <c r="J355" i="1"/>
  <c r="I114" i="1"/>
  <c r="J114" i="1"/>
  <c r="J312" i="1"/>
  <c r="J249" i="1"/>
  <c r="J247" i="1"/>
  <c r="J57" i="1"/>
  <c r="J102" i="1"/>
  <c r="J329" i="1"/>
  <c r="J9" i="1"/>
  <c r="J147" i="1"/>
  <c r="J354" i="1"/>
  <c r="J296" i="1"/>
  <c r="J39" i="1"/>
  <c r="J159" i="1"/>
  <c r="J349" i="1"/>
  <c r="J252" i="1"/>
  <c r="J46" i="1"/>
  <c r="J172" i="1"/>
  <c r="J164" i="1"/>
  <c r="J137" i="1"/>
  <c r="J62" i="1"/>
  <c r="J256" i="1"/>
  <c r="J103" i="1"/>
  <c r="J95" i="1"/>
  <c r="J281" i="1"/>
  <c r="J99" i="1"/>
  <c r="J37" i="1"/>
  <c r="J327" i="1"/>
  <c r="J282" i="1"/>
  <c r="H365" i="1"/>
  <c r="G23" i="3"/>
  <c r="H23" i="3"/>
  <c r="I23" i="3"/>
  <c r="I7" i="3"/>
  <c r="J365" i="1"/>
  <c r="J7" i="3"/>
  <c r="J23" i="3"/>
  <c r="J15" i="3"/>
  <c r="J9" i="3"/>
  <c r="J18" i="3"/>
  <c r="J20" i="3"/>
  <c r="J21" i="3"/>
  <c r="J16" i="3"/>
  <c r="J13" i="3"/>
  <c r="J8" i="3"/>
  <c r="J10" i="3"/>
  <c r="J17" i="3"/>
  <c r="J12" i="3"/>
  <c r="J14" i="3"/>
  <c r="J11" i="3"/>
  <c r="J19" i="3"/>
  <c r="J368" i="1"/>
  <c r="J367" i="1"/>
  <c r="C4" i="1"/>
  <c r="K232" i="1"/>
  <c r="L232" i="1"/>
  <c r="M232" i="1"/>
  <c r="N232" i="1"/>
  <c r="O232" i="1"/>
  <c r="K333" i="1"/>
  <c r="L333" i="1"/>
  <c r="M333" i="1"/>
  <c r="N333" i="1"/>
  <c r="O333" i="1"/>
  <c r="K303" i="1"/>
  <c r="L303" i="1"/>
  <c r="M303" i="1"/>
  <c r="N303" i="1"/>
  <c r="O303" i="1"/>
  <c r="K277" i="1"/>
  <c r="L277" i="1"/>
  <c r="M277" i="1"/>
  <c r="N277" i="1"/>
  <c r="O277" i="1"/>
  <c r="K171" i="1"/>
  <c r="L171" i="1"/>
  <c r="M171" i="1"/>
  <c r="N171" i="1"/>
  <c r="O171" i="1"/>
  <c r="K46" i="1"/>
  <c r="L46" i="1"/>
  <c r="M46" i="1"/>
  <c r="N46" i="1"/>
  <c r="O46" i="1"/>
  <c r="K299" i="1"/>
  <c r="L299" i="1"/>
  <c r="M299" i="1"/>
  <c r="N299" i="1"/>
  <c r="O299" i="1"/>
  <c r="K92" i="1"/>
  <c r="L92" i="1"/>
  <c r="M92" i="1"/>
  <c r="N92" i="1"/>
  <c r="O92" i="1"/>
  <c r="K72" i="1"/>
  <c r="L72" i="1"/>
  <c r="M72" i="1"/>
  <c r="N72" i="1"/>
  <c r="O72" i="1"/>
  <c r="K229" i="1"/>
  <c r="L229" i="1"/>
  <c r="M229" i="1"/>
  <c r="N229" i="1"/>
  <c r="O229" i="1"/>
  <c r="K269" i="1"/>
  <c r="L269" i="1"/>
  <c r="M269" i="1"/>
  <c r="N269" i="1"/>
  <c r="O269" i="1"/>
  <c r="K311" i="1"/>
  <c r="L311" i="1"/>
  <c r="M311" i="1"/>
  <c r="N311" i="1"/>
  <c r="O311" i="1"/>
  <c r="K149" i="1"/>
  <c r="L149" i="1"/>
  <c r="M149" i="1"/>
  <c r="N149" i="1"/>
  <c r="O149" i="1"/>
  <c r="K342" i="1"/>
  <c r="L342" i="1"/>
  <c r="M342" i="1"/>
  <c r="N342" i="1"/>
  <c r="O342" i="1"/>
  <c r="K257" i="1"/>
  <c r="L257" i="1"/>
  <c r="M257" i="1"/>
  <c r="N257" i="1"/>
  <c r="O257" i="1"/>
  <c r="K113" i="1"/>
  <c r="L113" i="1"/>
  <c r="M113" i="1"/>
  <c r="N113" i="1"/>
  <c r="O113" i="1"/>
  <c r="K331" i="1"/>
  <c r="L331" i="1"/>
  <c r="M331" i="1"/>
  <c r="N331" i="1"/>
  <c r="O331" i="1"/>
  <c r="K263" i="1"/>
  <c r="L263" i="1"/>
  <c r="M263" i="1"/>
  <c r="N263" i="1"/>
  <c r="O263" i="1"/>
  <c r="K226" i="1"/>
  <c r="L226" i="1"/>
  <c r="M226" i="1"/>
  <c r="N226" i="1"/>
  <c r="O226" i="1"/>
  <c r="K136" i="1"/>
  <c r="L136" i="1"/>
  <c r="M136" i="1"/>
  <c r="N136" i="1"/>
  <c r="O136" i="1"/>
  <c r="K243" i="1"/>
  <c r="L243" i="1"/>
  <c r="M243" i="1"/>
  <c r="N243" i="1"/>
  <c r="O243" i="1"/>
  <c r="K193" i="1"/>
  <c r="L193" i="1"/>
  <c r="M193" i="1"/>
  <c r="N193" i="1"/>
  <c r="O193" i="1"/>
  <c r="K106" i="1"/>
  <c r="L106" i="1"/>
  <c r="M106" i="1"/>
  <c r="N106" i="1"/>
  <c r="O106" i="1"/>
  <c r="K10" i="1"/>
  <c r="L10" i="1"/>
  <c r="M10" i="1"/>
  <c r="N10" i="1"/>
  <c r="O10" i="1"/>
  <c r="K196" i="1"/>
  <c r="L196" i="1"/>
  <c r="M196" i="1"/>
  <c r="N196" i="1"/>
  <c r="O196" i="1"/>
  <c r="K168" i="1"/>
  <c r="L168" i="1"/>
  <c r="M168" i="1"/>
  <c r="N168" i="1"/>
  <c r="O168" i="1"/>
  <c r="K162" i="1"/>
  <c r="L162" i="1"/>
  <c r="M162" i="1"/>
  <c r="N162" i="1"/>
  <c r="O162" i="1"/>
  <c r="K282" i="1"/>
  <c r="L282" i="1"/>
  <c r="M282" i="1"/>
  <c r="N282" i="1"/>
  <c r="O282" i="1"/>
  <c r="K246" i="1"/>
  <c r="L246" i="1"/>
  <c r="M246" i="1"/>
  <c r="N246" i="1"/>
  <c r="O246" i="1"/>
  <c r="K242" i="1"/>
  <c r="L242" i="1"/>
  <c r="M242" i="1"/>
  <c r="N242" i="1"/>
  <c r="O242" i="1"/>
  <c r="K179" i="1"/>
  <c r="L179" i="1"/>
  <c r="M179" i="1"/>
  <c r="N179" i="1"/>
  <c r="O179" i="1"/>
  <c r="K25" i="1"/>
  <c r="L25" i="1"/>
  <c r="M25" i="1"/>
  <c r="N25" i="1"/>
  <c r="O25" i="1"/>
  <c r="K293" i="1"/>
  <c r="L293" i="1"/>
  <c r="M293" i="1"/>
  <c r="N293" i="1"/>
  <c r="O293" i="1"/>
  <c r="K261" i="1"/>
  <c r="L261" i="1"/>
  <c r="M261" i="1"/>
  <c r="N261" i="1"/>
  <c r="O261" i="1"/>
  <c r="K93" i="1"/>
  <c r="L93" i="1"/>
  <c r="M93" i="1"/>
  <c r="N93" i="1"/>
  <c r="O93" i="1"/>
  <c r="K7" i="1"/>
  <c r="L7" i="1"/>
  <c r="K354" i="1"/>
  <c r="L354" i="1"/>
  <c r="M354" i="1"/>
  <c r="N354" i="1"/>
  <c r="O354" i="1"/>
  <c r="K125" i="1"/>
  <c r="L125" i="1"/>
  <c r="M125" i="1"/>
  <c r="N125" i="1"/>
  <c r="O125" i="1"/>
  <c r="K314" i="1"/>
  <c r="L314" i="1"/>
  <c r="M314" i="1"/>
  <c r="N314" i="1"/>
  <c r="O314" i="1"/>
  <c r="K73" i="1"/>
  <c r="L73" i="1"/>
  <c r="M73" i="1"/>
  <c r="N73" i="1"/>
  <c r="O73" i="1"/>
  <c r="K316" i="1"/>
  <c r="L316" i="1"/>
  <c r="M316" i="1"/>
  <c r="N316" i="1"/>
  <c r="O316" i="1"/>
  <c r="K174" i="1"/>
  <c r="L174" i="1"/>
  <c r="M174" i="1"/>
  <c r="N174" i="1"/>
  <c r="O174" i="1"/>
  <c r="K272" i="1"/>
  <c r="L272" i="1"/>
  <c r="M272" i="1"/>
  <c r="N272" i="1"/>
  <c r="O272" i="1"/>
  <c r="K341" i="1"/>
  <c r="L341" i="1"/>
  <c r="M341" i="1"/>
  <c r="N341" i="1"/>
  <c r="O341" i="1"/>
  <c r="K177" i="1"/>
  <c r="L177" i="1"/>
  <c r="M177" i="1"/>
  <c r="N177" i="1"/>
  <c r="O177" i="1"/>
  <c r="K36" i="1"/>
  <c r="L36" i="1"/>
  <c r="M36" i="1"/>
  <c r="N36" i="1"/>
  <c r="O36" i="1"/>
  <c r="K45" i="1"/>
  <c r="L45" i="1"/>
  <c r="M45" i="1"/>
  <c r="N45" i="1"/>
  <c r="O45" i="1"/>
  <c r="K290" i="1"/>
  <c r="L290" i="1"/>
  <c r="M290" i="1"/>
  <c r="N290" i="1"/>
  <c r="O290" i="1"/>
  <c r="K337" i="1"/>
  <c r="L337" i="1"/>
  <c r="M337" i="1"/>
  <c r="N337" i="1"/>
  <c r="O337" i="1"/>
  <c r="K12" i="1"/>
  <c r="L12" i="1"/>
  <c r="M12" i="1"/>
  <c r="N12" i="1"/>
  <c r="O12" i="1"/>
  <c r="K26" i="1"/>
  <c r="L26" i="1"/>
  <c r="M26" i="1"/>
  <c r="N26" i="1"/>
  <c r="O26" i="1"/>
  <c r="K291" i="1"/>
  <c r="L291" i="1"/>
  <c r="M291" i="1"/>
  <c r="N291" i="1"/>
  <c r="O291" i="1"/>
  <c r="K133" i="1"/>
  <c r="L133" i="1"/>
  <c r="M133" i="1"/>
  <c r="N133" i="1"/>
  <c r="O133" i="1"/>
  <c r="K245" i="1"/>
  <c r="L245" i="1"/>
  <c r="M245" i="1"/>
  <c r="N245" i="1"/>
  <c r="O245" i="1"/>
  <c r="K33" i="1"/>
  <c r="L33" i="1"/>
  <c r="M33" i="1"/>
  <c r="N33" i="1"/>
  <c r="O33" i="1"/>
  <c r="K320" i="1"/>
  <c r="L320" i="1"/>
  <c r="M320" i="1"/>
  <c r="N320" i="1"/>
  <c r="O320" i="1"/>
  <c r="K94" i="1"/>
  <c r="L94" i="1"/>
  <c r="M94" i="1"/>
  <c r="N94" i="1"/>
  <c r="O94" i="1"/>
  <c r="K332" i="1"/>
  <c r="L332" i="1"/>
  <c r="M332" i="1"/>
  <c r="N332" i="1"/>
  <c r="O332" i="1"/>
  <c r="K325" i="1"/>
  <c r="L325" i="1"/>
  <c r="M325" i="1"/>
  <c r="N325" i="1"/>
  <c r="O325" i="1"/>
  <c r="K104" i="1"/>
  <c r="L104" i="1"/>
  <c r="M104" i="1"/>
  <c r="N104" i="1"/>
  <c r="O104" i="1"/>
  <c r="K112" i="1"/>
  <c r="L112" i="1"/>
  <c r="M112" i="1"/>
  <c r="N112" i="1"/>
  <c r="O112" i="1"/>
  <c r="K312" i="1"/>
  <c r="L312" i="1"/>
  <c r="M312" i="1"/>
  <c r="N312" i="1"/>
  <c r="O312" i="1"/>
  <c r="K57" i="1"/>
  <c r="L57" i="1"/>
  <c r="M57" i="1"/>
  <c r="N57" i="1"/>
  <c r="O57" i="1"/>
  <c r="K159" i="1"/>
  <c r="L159" i="1"/>
  <c r="M159" i="1"/>
  <c r="N159" i="1"/>
  <c r="O159" i="1"/>
  <c r="K307" i="1"/>
  <c r="L307" i="1"/>
  <c r="M307" i="1"/>
  <c r="N307" i="1"/>
  <c r="O307" i="1"/>
  <c r="K254" i="1"/>
  <c r="L254" i="1"/>
  <c r="M254" i="1"/>
  <c r="N254" i="1"/>
  <c r="O254" i="1"/>
  <c r="K343" i="1"/>
  <c r="L343" i="1"/>
  <c r="M343" i="1"/>
  <c r="N343" i="1"/>
  <c r="O343" i="1"/>
  <c r="K164" i="1"/>
  <c r="L164" i="1"/>
  <c r="M164" i="1"/>
  <c r="N164" i="1"/>
  <c r="O164" i="1"/>
  <c r="K103" i="1"/>
  <c r="L103" i="1"/>
  <c r="M103" i="1"/>
  <c r="N103" i="1"/>
  <c r="O103" i="1"/>
  <c r="K82" i="1"/>
  <c r="L82" i="1"/>
  <c r="M82" i="1"/>
  <c r="N82" i="1"/>
  <c r="O82" i="1"/>
  <c r="K121" i="1"/>
  <c r="L121" i="1"/>
  <c r="M121" i="1"/>
  <c r="N121" i="1"/>
  <c r="O121" i="1"/>
  <c r="K16" i="1"/>
  <c r="L16" i="1"/>
  <c r="M16" i="1"/>
  <c r="N16" i="1"/>
  <c r="O16" i="1"/>
  <c r="K119" i="1"/>
  <c r="L119" i="1"/>
  <c r="M119" i="1"/>
  <c r="N119" i="1"/>
  <c r="O119" i="1"/>
  <c r="K52" i="1"/>
  <c r="L52" i="1"/>
  <c r="M52" i="1"/>
  <c r="N52" i="1"/>
  <c r="O52" i="1"/>
  <c r="K110" i="1"/>
  <c r="L110" i="1"/>
  <c r="M110" i="1"/>
  <c r="N110" i="1"/>
  <c r="O110" i="1"/>
  <c r="K146" i="1"/>
  <c r="L146" i="1"/>
  <c r="M146" i="1"/>
  <c r="N146" i="1"/>
  <c r="O146" i="1"/>
  <c r="K318" i="1"/>
  <c r="L318" i="1"/>
  <c r="M318" i="1"/>
  <c r="N318" i="1"/>
  <c r="O318" i="1"/>
  <c r="K236" i="1"/>
  <c r="L236" i="1"/>
  <c r="M236" i="1"/>
  <c r="N236" i="1"/>
  <c r="O236" i="1"/>
  <c r="K38" i="1"/>
  <c r="L38" i="1"/>
  <c r="M38" i="1"/>
  <c r="N38" i="1"/>
  <c r="O38" i="1"/>
  <c r="K204" i="1"/>
  <c r="L204" i="1"/>
  <c r="M204" i="1"/>
  <c r="N204" i="1"/>
  <c r="O204" i="1"/>
  <c r="K85" i="1"/>
  <c r="L85" i="1"/>
  <c r="M85" i="1"/>
  <c r="N85" i="1"/>
  <c r="O85" i="1"/>
  <c r="K273" i="1"/>
  <c r="L273" i="1"/>
  <c r="M273" i="1"/>
  <c r="N273" i="1"/>
  <c r="O273" i="1"/>
  <c r="K169" i="1"/>
  <c r="L169" i="1"/>
  <c r="M169" i="1"/>
  <c r="N169" i="1"/>
  <c r="O169" i="1"/>
  <c r="K178" i="1"/>
  <c r="L178" i="1"/>
  <c r="M178" i="1"/>
  <c r="N178" i="1"/>
  <c r="O178" i="1"/>
  <c r="K317" i="1"/>
  <c r="L317" i="1"/>
  <c r="M317" i="1"/>
  <c r="N317" i="1"/>
  <c r="O317" i="1"/>
  <c r="K126" i="1"/>
  <c r="L126" i="1"/>
  <c r="M126" i="1"/>
  <c r="N126" i="1"/>
  <c r="O126" i="1"/>
  <c r="K194" i="1"/>
  <c r="L194" i="1"/>
  <c r="M194" i="1"/>
  <c r="N194" i="1"/>
  <c r="O194" i="1"/>
  <c r="K304" i="1"/>
  <c r="L304" i="1"/>
  <c r="M304" i="1"/>
  <c r="N304" i="1"/>
  <c r="O304" i="1"/>
  <c r="K324" i="1"/>
  <c r="L324" i="1"/>
  <c r="M324" i="1"/>
  <c r="N324" i="1"/>
  <c r="O324" i="1"/>
  <c r="K108" i="1"/>
  <c r="L108" i="1"/>
  <c r="M108" i="1"/>
  <c r="N108" i="1"/>
  <c r="O108" i="1"/>
  <c r="K23" i="1"/>
  <c r="L23" i="1"/>
  <c r="M23" i="1"/>
  <c r="N23" i="1"/>
  <c r="O23" i="1"/>
  <c r="K65" i="1"/>
  <c r="L65" i="1"/>
  <c r="M65" i="1"/>
  <c r="N65" i="1"/>
  <c r="O65" i="1"/>
  <c r="K234" i="1"/>
  <c r="L234" i="1"/>
  <c r="M234" i="1"/>
  <c r="N234" i="1"/>
  <c r="O234" i="1"/>
  <c r="K249" i="1"/>
  <c r="L249" i="1"/>
  <c r="M249" i="1"/>
  <c r="N249" i="1"/>
  <c r="O249" i="1"/>
  <c r="K88" i="1"/>
  <c r="L88" i="1"/>
  <c r="M88" i="1"/>
  <c r="N88" i="1"/>
  <c r="O88" i="1"/>
  <c r="K310" i="1"/>
  <c r="L310" i="1"/>
  <c r="M310" i="1"/>
  <c r="N310" i="1"/>
  <c r="O310" i="1"/>
  <c r="K309" i="1"/>
  <c r="L309" i="1"/>
  <c r="M309" i="1"/>
  <c r="N309" i="1"/>
  <c r="O309" i="1"/>
  <c r="K66" i="1"/>
  <c r="L66" i="1"/>
  <c r="M66" i="1"/>
  <c r="N66" i="1"/>
  <c r="O66" i="1"/>
  <c r="K170" i="1"/>
  <c r="L170" i="1"/>
  <c r="M170" i="1"/>
  <c r="N170" i="1"/>
  <c r="O170" i="1"/>
  <c r="K360" i="1"/>
  <c r="L360" i="1"/>
  <c r="M360" i="1"/>
  <c r="N360" i="1"/>
  <c r="O360" i="1"/>
  <c r="K213" i="1"/>
  <c r="L213" i="1"/>
  <c r="M213" i="1"/>
  <c r="N213" i="1"/>
  <c r="O213" i="1"/>
  <c r="K56" i="1"/>
  <c r="L56" i="1"/>
  <c r="M56" i="1"/>
  <c r="N56" i="1"/>
  <c r="O56" i="1"/>
  <c r="K186" i="1"/>
  <c r="L186" i="1"/>
  <c r="M186" i="1"/>
  <c r="N186" i="1"/>
  <c r="O186" i="1"/>
  <c r="K34" i="1"/>
  <c r="L34" i="1"/>
  <c r="M34" i="1"/>
  <c r="N34" i="1"/>
  <c r="O34" i="1"/>
  <c r="K206" i="1"/>
  <c r="L206" i="1"/>
  <c r="M206" i="1"/>
  <c r="N206" i="1"/>
  <c r="O206" i="1"/>
  <c r="K31" i="1"/>
  <c r="L31" i="1"/>
  <c r="M31" i="1"/>
  <c r="N31" i="1"/>
  <c r="O31" i="1"/>
  <c r="K319" i="1"/>
  <c r="L319" i="1"/>
  <c r="M319" i="1"/>
  <c r="N319" i="1"/>
  <c r="O319" i="1"/>
  <c r="K266" i="1"/>
  <c r="L266" i="1"/>
  <c r="M266" i="1"/>
  <c r="N266" i="1"/>
  <c r="O266" i="1"/>
  <c r="K327" i="1"/>
  <c r="L327" i="1"/>
  <c r="M327" i="1"/>
  <c r="N327" i="1"/>
  <c r="O327" i="1"/>
  <c r="K86" i="1"/>
  <c r="L86" i="1"/>
  <c r="M86" i="1"/>
  <c r="N86" i="1"/>
  <c r="O86" i="1"/>
  <c r="K13" i="1"/>
  <c r="L13" i="1"/>
  <c r="M13" i="1"/>
  <c r="N13" i="1"/>
  <c r="O13" i="1"/>
  <c r="K326" i="1"/>
  <c r="L326" i="1"/>
  <c r="M326" i="1"/>
  <c r="N326" i="1"/>
  <c r="O326" i="1"/>
  <c r="K349" i="1"/>
  <c r="L349" i="1"/>
  <c r="M349" i="1"/>
  <c r="N349" i="1"/>
  <c r="O349" i="1"/>
  <c r="K285" i="1"/>
  <c r="L285" i="1"/>
  <c r="M285" i="1"/>
  <c r="N285" i="1"/>
  <c r="O285" i="1"/>
  <c r="K323" i="1"/>
  <c r="L323" i="1"/>
  <c r="M323" i="1"/>
  <c r="N323" i="1"/>
  <c r="O323" i="1"/>
  <c r="K47" i="1"/>
  <c r="L47" i="1"/>
  <c r="M47" i="1"/>
  <c r="N47" i="1"/>
  <c r="O47" i="1"/>
  <c r="K197" i="1"/>
  <c r="L197" i="1"/>
  <c r="M197" i="1"/>
  <c r="N197" i="1"/>
  <c r="O197" i="1"/>
  <c r="K283" i="1"/>
  <c r="L283" i="1"/>
  <c r="M283" i="1"/>
  <c r="N283" i="1"/>
  <c r="O283" i="1"/>
  <c r="K135" i="1"/>
  <c r="L135" i="1"/>
  <c r="M135" i="1"/>
  <c r="N135" i="1"/>
  <c r="O135" i="1"/>
  <c r="K39" i="1"/>
  <c r="L39" i="1"/>
  <c r="M39" i="1"/>
  <c r="N39" i="1"/>
  <c r="O39" i="1"/>
  <c r="K75" i="1"/>
  <c r="L75" i="1"/>
  <c r="M75" i="1"/>
  <c r="N75" i="1"/>
  <c r="O75" i="1"/>
  <c r="K134" i="1"/>
  <c r="L134" i="1"/>
  <c r="M134" i="1"/>
  <c r="N134" i="1"/>
  <c r="O134" i="1"/>
  <c r="K358" i="1"/>
  <c r="L358" i="1"/>
  <c r="M358" i="1"/>
  <c r="N358" i="1"/>
  <c r="O358" i="1"/>
  <c r="K344" i="1"/>
  <c r="L344" i="1"/>
  <c r="M344" i="1"/>
  <c r="N344" i="1"/>
  <c r="O344" i="1"/>
  <c r="K42" i="1"/>
  <c r="L42" i="1"/>
  <c r="M42" i="1"/>
  <c r="N42" i="1"/>
  <c r="O42" i="1"/>
  <c r="K361" i="1"/>
  <c r="L361" i="1"/>
  <c r="M361" i="1"/>
  <c r="N361" i="1"/>
  <c r="O361" i="1"/>
  <c r="K252" i="1"/>
  <c r="L252" i="1"/>
  <c r="M252" i="1"/>
  <c r="N252" i="1"/>
  <c r="O252" i="1"/>
  <c r="K216" i="1"/>
  <c r="L216" i="1"/>
  <c r="M216" i="1"/>
  <c r="N216" i="1"/>
  <c r="O216" i="1"/>
  <c r="K228" i="1"/>
  <c r="L228" i="1"/>
  <c r="M228" i="1"/>
  <c r="N228" i="1"/>
  <c r="O228" i="1"/>
  <c r="K54" i="1"/>
  <c r="L54" i="1"/>
  <c r="M54" i="1"/>
  <c r="N54" i="1"/>
  <c r="O54" i="1"/>
  <c r="K99" i="1"/>
  <c r="L99" i="1"/>
  <c r="M99" i="1"/>
  <c r="N99" i="1"/>
  <c r="O99" i="1"/>
  <c r="K251" i="1"/>
  <c r="L251" i="1"/>
  <c r="M251" i="1"/>
  <c r="N251" i="1"/>
  <c r="O251" i="1"/>
  <c r="K235" i="1"/>
  <c r="L235" i="1"/>
  <c r="M235" i="1"/>
  <c r="N235" i="1"/>
  <c r="O235" i="1"/>
  <c r="K207" i="1"/>
  <c r="L207" i="1"/>
  <c r="M207" i="1"/>
  <c r="N207" i="1"/>
  <c r="O207" i="1"/>
  <c r="K102" i="1"/>
  <c r="L102" i="1"/>
  <c r="M102" i="1"/>
  <c r="N102" i="1"/>
  <c r="O102" i="1"/>
  <c r="K187" i="1"/>
  <c r="L187" i="1"/>
  <c r="M187" i="1"/>
  <c r="N187" i="1"/>
  <c r="O187" i="1"/>
  <c r="K176" i="1"/>
  <c r="L176" i="1"/>
  <c r="M176" i="1"/>
  <c r="N176" i="1"/>
  <c r="O176" i="1"/>
  <c r="K189" i="1"/>
  <c r="L189" i="1"/>
  <c r="M189" i="1"/>
  <c r="N189" i="1"/>
  <c r="O189" i="1"/>
  <c r="K144" i="1"/>
  <c r="L144" i="1"/>
  <c r="M144" i="1"/>
  <c r="N144" i="1"/>
  <c r="O144" i="1"/>
  <c r="K262" i="1"/>
  <c r="L262" i="1"/>
  <c r="M262" i="1"/>
  <c r="N262" i="1"/>
  <c r="O262" i="1"/>
  <c r="K60" i="1"/>
  <c r="L60" i="1"/>
  <c r="M60" i="1"/>
  <c r="N60" i="1"/>
  <c r="O60" i="1"/>
  <c r="K244" i="1"/>
  <c r="L244" i="1"/>
  <c r="M244" i="1"/>
  <c r="N244" i="1"/>
  <c r="O244" i="1"/>
  <c r="K192" i="1"/>
  <c r="L192" i="1"/>
  <c r="M192" i="1"/>
  <c r="N192" i="1"/>
  <c r="O192" i="1"/>
  <c r="K22" i="1"/>
  <c r="L22" i="1"/>
  <c r="M22" i="1"/>
  <c r="N22" i="1"/>
  <c r="O22" i="1"/>
  <c r="K185" i="1"/>
  <c r="L185" i="1"/>
  <c r="M185" i="1"/>
  <c r="N185" i="1"/>
  <c r="O185" i="1"/>
  <c r="K225" i="1"/>
  <c r="L225" i="1"/>
  <c r="M225" i="1"/>
  <c r="N225" i="1"/>
  <c r="O225" i="1"/>
  <c r="K139" i="1"/>
  <c r="L139" i="1"/>
  <c r="M139" i="1"/>
  <c r="N139" i="1"/>
  <c r="O139" i="1"/>
  <c r="K209" i="1"/>
  <c r="L209" i="1"/>
  <c r="M209" i="1"/>
  <c r="N209" i="1"/>
  <c r="O209" i="1"/>
  <c r="K138" i="1"/>
  <c r="L138" i="1"/>
  <c r="M138" i="1"/>
  <c r="N138" i="1"/>
  <c r="O138" i="1"/>
  <c r="K259" i="1"/>
  <c r="L259" i="1"/>
  <c r="M259" i="1"/>
  <c r="N259" i="1"/>
  <c r="O259" i="1"/>
  <c r="K347" i="1"/>
  <c r="L347" i="1"/>
  <c r="M347" i="1"/>
  <c r="N347" i="1"/>
  <c r="O347" i="1"/>
  <c r="K98" i="1"/>
  <c r="L98" i="1"/>
  <c r="M98" i="1"/>
  <c r="N98" i="1"/>
  <c r="O98" i="1"/>
  <c r="K284" i="1"/>
  <c r="L284" i="1"/>
  <c r="M284" i="1"/>
  <c r="N284" i="1"/>
  <c r="O284" i="1"/>
  <c r="K340" i="1"/>
  <c r="L340" i="1"/>
  <c r="M340" i="1"/>
  <c r="N340" i="1"/>
  <c r="O340" i="1"/>
  <c r="K148" i="1"/>
  <c r="L148" i="1"/>
  <c r="M148" i="1"/>
  <c r="N148" i="1"/>
  <c r="O148" i="1"/>
  <c r="K129" i="1"/>
  <c r="L129" i="1"/>
  <c r="M129" i="1"/>
  <c r="N129" i="1"/>
  <c r="O129" i="1"/>
  <c r="K230" i="1"/>
  <c r="L230" i="1"/>
  <c r="M230" i="1"/>
  <c r="N230" i="1"/>
  <c r="O230" i="1"/>
  <c r="K345" i="1"/>
  <c r="L345" i="1"/>
  <c r="M345" i="1"/>
  <c r="N345" i="1"/>
  <c r="O345" i="1"/>
  <c r="K224" i="1"/>
  <c r="L224" i="1"/>
  <c r="M224" i="1"/>
  <c r="N224" i="1"/>
  <c r="O224" i="1"/>
  <c r="K21" i="1"/>
  <c r="L21" i="1"/>
  <c r="M21" i="1"/>
  <c r="N21" i="1"/>
  <c r="O21" i="1"/>
  <c r="K161" i="1"/>
  <c r="L161" i="1"/>
  <c r="M161" i="1"/>
  <c r="N161" i="1"/>
  <c r="O161" i="1"/>
  <c r="K17" i="1"/>
  <c r="L17" i="1"/>
  <c r="M17" i="1"/>
  <c r="N17" i="1"/>
  <c r="O17" i="1"/>
  <c r="K74" i="1"/>
  <c r="L74" i="1"/>
  <c r="M74" i="1"/>
  <c r="N74" i="1"/>
  <c r="O74" i="1"/>
  <c r="K132" i="1"/>
  <c r="L132" i="1"/>
  <c r="M132" i="1"/>
  <c r="N132" i="1"/>
  <c r="O132" i="1"/>
  <c r="K215" i="1"/>
  <c r="L215" i="1"/>
  <c r="M215" i="1"/>
  <c r="N215" i="1"/>
  <c r="O215" i="1"/>
  <c r="K118" i="1"/>
  <c r="L118" i="1"/>
  <c r="M118" i="1"/>
  <c r="N118" i="1"/>
  <c r="O118" i="1"/>
  <c r="K289" i="1"/>
  <c r="L289" i="1"/>
  <c r="M289" i="1"/>
  <c r="N289" i="1"/>
  <c r="O289" i="1"/>
  <c r="K274" i="1"/>
  <c r="L274" i="1"/>
  <c r="M274" i="1"/>
  <c r="N274" i="1"/>
  <c r="O274" i="1"/>
  <c r="K15" i="1"/>
  <c r="L15" i="1"/>
  <c r="M15" i="1"/>
  <c r="N15" i="1"/>
  <c r="O15" i="1"/>
  <c r="K20" i="1"/>
  <c r="L20" i="1"/>
  <c r="M20" i="1"/>
  <c r="N20" i="1"/>
  <c r="O20" i="1"/>
  <c r="K321" i="1"/>
  <c r="L321" i="1"/>
  <c r="M321" i="1"/>
  <c r="N321" i="1"/>
  <c r="O321" i="1"/>
  <c r="K362" i="1"/>
  <c r="L362" i="1"/>
  <c r="M362" i="1"/>
  <c r="N362" i="1"/>
  <c r="O362" i="1"/>
  <c r="K50" i="1"/>
  <c r="L50" i="1"/>
  <c r="M50" i="1"/>
  <c r="N50" i="1"/>
  <c r="O50" i="1"/>
  <c r="K212" i="1"/>
  <c r="L212" i="1"/>
  <c r="M212" i="1"/>
  <c r="N212" i="1"/>
  <c r="O212" i="1"/>
  <c r="K160" i="1"/>
  <c r="L160" i="1"/>
  <c r="M160" i="1"/>
  <c r="N160" i="1"/>
  <c r="O160" i="1"/>
  <c r="K294" i="1"/>
  <c r="L294" i="1"/>
  <c r="M294" i="1"/>
  <c r="N294" i="1"/>
  <c r="O294" i="1"/>
  <c r="K154" i="1"/>
  <c r="L154" i="1"/>
  <c r="M154" i="1"/>
  <c r="N154" i="1"/>
  <c r="O154" i="1"/>
  <c r="K43" i="1"/>
  <c r="L43" i="1"/>
  <c r="M43" i="1"/>
  <c r="N43" i="1"/>
  <c r="O43" i="1"/>
  <c r="K191" i="1"/>
  <c r="L191" i="1"/>
  <c r="M191" i="1"/>
  <c r="N191" i="1"/>
  <c r="O191" i="1"/>
  <c r="K14" i="1"/>
  <c r="L14" i="1"/>
  <c r="M14" i="1"/>
  <c r="N14" i="1"/>
  <c r="O14" i="1"/>
  <c r="K296" i="1"/>
  <c r="L296" i="1"/>
  <c r="M296" i="1"/>
  <c r="N296" i="1"/>
  <c r="O296" i="1"/>
  <c r="K275" i="1"/>
  <c r="L275" i="1"/>
  <c r="M275" i="1"/>
  <c r="N275" i="1"/>
  <c r="O275" i="1"/>
  <c r="K239" i="1"/>
  <c r="L239" i="1"/>
  <c r="M239" i="1"/>
  <c r="N239" i="1"/>
  <c r="O239" i="1"/>
  <c r="K114" i="1"/>
  <c r="L114" i="1"/>
  <c r="M114" i="1"/>
  <c r="N114" i="1"/>
  <c r="O114" i="1"/>
  <c r="K137" i="1"/>
  <c r="L137" i="1"/>
  <c r="M137" i="1"/>
  <c r="N137" i="1"/>
  <c r="O137" i="1"/>
  <c r="K308" i="1"/>
  <c r="L308" i="1"/>
  <c r="M308" i="1"/>
  <c r="N308" i="1"/>
  <c r="O308" i="1"/>
  <c r="K352" i="1"/>
  <c r="L352" i="1"/>
  <c r="M352" i="1"/>
  <c r="N352" i="1"/>
  <c r="O352" i="1"/>
  <c r="K237" i="1"/>
  <c r="L237" i="1"/>
  <c r="M237" i="1"/>
  <c r="N237" i="1"/>
  <c r="O237" i="1"/>
  <c r="K270" i="1"/>
  <c r="L270" i="1"/>
  <c r="M270" i="1"/>
  <c r="N270" i="1"/>
  <c r="O270" i="1"/>
  <c r="K80" i="1"/>
  <c r="L80" i="1"/>
  <c r="M80" i="1"/>
  <c r="N80" i="1"/>
  <c r="O80" i="1"/>
  <c r="K181" i="1"/>
  <c r="L181" i="1"/>
  <c r="M181" i="1"/>
  <c r="N181" i="1"/>
  <c r="O181" i="1"/>
  <c r="K175" i="1"/>
  <c r="L175" i="1"/>
  <c r="M175" i="1"/>
  <c r="N175" i="1"/>
  <c r="O175" i="1"/>
  <c r="K313" i="1"/>
  <c r="L313" i="1"/>
  <c r="M313" i="1"/>
  <c r="N313" i="1"/>
  <c r="O313" i="1"/>
  <c r="K328" i="1"/>
  <c r="L328" i="1"/>
  <c r="M328" i="1"/>
  <c r="N328" i="1"/>
  <c r="O328" i="1"/>
  <c r="K281" i="1"/>
  <c r="L281" i="1"/>
  <c r="M281" i="1"/>
  <c r="N281" i="1"/>
  <c r="O281" i="1"/>
  <c r="K346" i="1"/>
  <c r="L346" i="1"/>
  <c r="M346" i="1"/>
  <c r="N346" i="1"/>
  <c r="O346" i="1"/>
  <c r="K222" i="1"/>
  <c r="L222" i="1"/>
  <c r="M222" i="1"/>
  <c r="N222" i="1"/>
  <c r="O222" i="1"/>
  <c r="K264" i="1"/>
  <c r="L264" i="1"/>
  <c r="M264" i="1"/>
  <c r="N264" i="1"/>
  <c r="O264" i="1"/>
  <c r="K271" i="1"/>
  <c r="L271" i="1"/>
  <c r="M271" i="1"/>
  <c r="N271" i="1"/>
  <c r="O271" i="1"/>
  <c r="K260" i="1"/>
  <c r="L260" i="1"/>
  <c r="M260" i="1"/>
  <c r="N260" i="1"/>
  <c r="O260" i="1"/>
  <c r="K295" i="1"/>
  <c r="L295" i="1"/>
  <c r="M295" i="1"/>
  <c r="N295" i="1"/>
  <c r="O295" i="1"/>
  <c r="K241" i="1"/>
  <c r="L241" i="1"/>
  <c r="M241" i="1"/>
  <c r="N241" i="1"/>
  <c r="O241" i="1"/>
  <c r="K355" i="1"/>
  <c r="L355" i="1"/>
  <c r="M355" i="1"/>
  <c r="N355" i="1"/>
  <c r="O355" i="1"/>
  <c r="K335" i="1"/>
  <c r="L335" i="1"/>
  <c r="M335" i="1"/>
  <c r="N335" i="1"/>
  <c r="O335" i="1"/>
  <c r="K301" i="1"/>
  <c r="L301" i="1"/>
  <c r="M301" i="1"/>
  <c r="N301" i="1"/>
  <c r="O301" i="1"/>
  <c r="K91" i="1"/>
  <c r="L91" i="1"/>
  <c r="M91" i="1"/>
  <c r="N91" i="1"/>
  <c r="O91" i="1"/>
  <c r="K9" i="1"/>
  <c r="L9" i="1"/>
  <c r="M9" i="1"/>
  <c r="N9" i="1"/>
  <c r="O9" i="1"/>
  <c r="K286" i="1"/>
  <c r="L286" i="1"/>
  <c r="M286" i="1"/>
  <c r="N286" i="1"/>
  <c r="O286" i="1"/>
  <c r="K32" i="1"/>
  <c r="L32" i="1"/>
  <c r="M32" i="1"/>
  <c r="N32" i="1"/>
  <c r="O32" i="1"/>
  <c r="K223" i="1"/>
  <c r="L223" i="1"/>
  <c r="M223" i="1"/>
  <c r="N223" i="1"/>
  <c r="O223" i="1"/>
  <c r="K24" i="1"/>
  <c r="L24" i="1"/>
  <c r="M24" i="1"/>
  <c r="N24" i="1"/>
  <c r="O24" i="1"/>
  <c r="K81" i="1"/>
  <c r="L81" i="1"/>
  <c r="M81" i="1"/>
  <c r="N81" i="1"/>
  <c r="O81" i="1"/>
  <c r="K300" i="1"/>
  <c r="L300" i="1"/>
  <c r="M300" i="1"/>
  <c r="N300" i="1"/>
  <c r="O300" i="1"/>
  <c r="K19" i="1"/>
  <c r="L19" i="1"/>
  <c r="M19" i="1"/>
  <c r="N19" i="1"/>
  <c r="O19" i="1"/>
  <c r="K195" i="1"/>
  <c r="L195" i="1"/>
  <c r="M195" i="1"/>
  <c r="N195" i="1"/>
  <c r="O195" i="1"/>
  <c r="K111" i="1"/>
  <c r="L111" i="1"/>
  <c r="M111" i="1"/>
  <c r="N111" i="1"/>
  <c r="O111" i="1"/>
  <c r="K233" i="1"/>
  <c r="L233" i="1"/>
  <c r="M233" i="1"/>
  <c r="N233" i="1"/>
  <c r="O233" i="1"/>
  <c r="K334" i="1"/>
  <c r="L334" i="1"/>
  <c r="M334" i="1"/>
  <c r="N334" i="1"/>
  <c r="O334" i="1"/>
  <c r="K268" i="1"/>
  <c r="L268" i="1"/>
  <c r="M268" i="1"/>
  <c r="N268" i="1"/>
  <c r="O268" i="1"/>
  <c r="K336" i="1"/>
  <c r="L336" i="1"/>
  <c r="M336" i="1"/>
  <c r="N336" i="1"/>
  <c r="O336" i="1"/>
  <c r="K90" i="1"/>
  <c r="L90" i="1"/>
  <c r="M90" i="1"/>
  <c r="N90" i="1"/>
  <c r="O90" i="1"/>
  <c r="K67" i="1"/>
  <c r="L67" i="1"/>
  <c r="M67" i="1"/>
  <c r="N67" i="1"/>
  <c r="O67" i="1"/>
  <c r="K240" i="1"/>
  <c r="L240" i="1"/>
  <c r="M240" i="1"/>
  <c r="N240" i="1"/>
  <c r="O240" i="1"/>
  <c r="K87" i="1"/>
  <c r="L87" i="1"/>
  <c r="M87" i="1"/>
  <c r="N87" i="1"/>
  <c r="O87" i="1"/>
  <c r="K64" i="1"/>
  <c r="L64" i="1"/>
  <c r="M64" i="1"/>
  <c r="N64" i="1"/>
  <c r="O64" i="1"/>
  <c r="K188" i="1"/>
  <c r="L188" i="1"/>
  <c r="M188" i="1"/>
  <c r="N188" i="1"/>
  <c r="O188" i="1"/>
  <c r="K59" i="1"/>
  <c r="L59" i="1"/>
  <c r="M59" i="1"/>
  <c r="N59" i="1"/>
  <c r="O59" i="1"/>
  <c r="K130" i="1"/>
  <c r="L130" i="1"/>
  <c r="M130" i="1"/>
  <c r="N130" i="1"/>
  <c r="O130" i="1"/>
  <c r="K172" i="1"/>
  <c r="L172" i="1"/>
  <c r="M172" i="1"/>
  <c r="N172" i="1"/>
  <c r="O172" i="1"/>
  <c r="K62" i="1"/>
  <c r="L62" i="1"/>
  <c r="M62" i="1"/>
  <c r="N62" i="1"/>
  <c r="O62" i="1"/>
  <c r="K69" i="1"/>
  <c r="L69" i="1"/>
  <c r="M69" i="1"/>
  <c r="N69" i="1"/>
  <c r="O69" i="1"/>
  <c r="K198" i="1"/>
  <c r="L198" i="1"/>
  <c r="M198" i="1"/>
  <c r="N198" i="1"/>
  <c r="O198" i="1"/>
  <c r="K158" i="1"/>
  <c r="L158" i="1"/>
  <c r="M158" i="1"/>
  <c r="N158" i="1"/>
  <c r="O158" i="1"/>
  <c r="K55" i="1"/>
  <c r="L55" i="1"/>
  <c r="M55" i="1"/>
  <c r="N55" i="1"/>
  <c r="O55" i="1"/>
  <c r="K140" i="1"/>
  <c r="L140" i="1"/>
  <c r="M140" i="1"/>
  <c r="N140" i="1"/>
  <c r="O140" i="1"/>
  <c r="K203" i="1"/>
  <c r="L203" i="1"/>
  <c r="M203" i="1"/>
  <c r="N203" i="1"/>
  <c r="O203" i="1"/>
  <c r="K41" i="1"/>
  <c r="L41" i="1"/>
  <c r="M41" i="1"/>
  <c r="N41" i="1"/>
  <c r="O41" i="1"/>
  <c r="K253" i="1"/>
  <c r="L253" i="1"/>
  <c r="M253" i="1"/>
  <c r="N253" i="1"/>
  <c r="O253" i="1"/>
  <c r="K61" i="1"/>
  <c r="L61" i="1"/>
  <c r="M61" i="1"/>
  <c r="N61" i="1"/>
  <c r="O61" i="1"/>
  <c r="K183" i="1"/>
  <c r="L183" i="1"/>
  <c r="M183" i="1"/>
  <c r="N183" i="1"/>
  <c r="O183" i="1"/>
  <c r="K156" i="1"/>
  <c r="L156" i="1"/>
  <c r="M156" i="1"/>
  <c r="N156" i="1"/>
  <c r="O156" i="1"/>
  <c r="K77" i="1"/>
  <c r="L77" i="1"/>
  <c r="M77" i="1"/>
  <c r="N77" i="1"/>
  <c r="O77" i="1"/>
  <c r="K276" i="1"/>
  <c r="L276" i="1"/>
  <c r="M276" i="1"/>
  <c r="N276" i="1"/>
  <c r="O276" i="1"/>
  <c r="K8" i="1"/>
  <c r="L8" i="1"/>
  <c r="M8" i="1"/>
  <c r="N8" i="1"/>
  <c r="O8" i="1"/>
  <c r="K221" i="1"/>
  <c r="L221" i="1"/>
  <c r="M221" i="1"/>
  <c r="N221" i="1"/>
  <c r="O221" i="1"/>
  <c r="K89" i="1"/>
  <c r="L89" i="1"/>
  <c r="M89" i="1"/>
  <c r="N89" i="1"/>
  <c r="O89" i="1"/>
  <c r="K166" i="1"/>
  <c r="L166" i="1"/>
  <c r="M166" i="1"/>
  <c r="N166" i="1"/>
  <c r="O166" i="1"/>
  <c r="K201" i="1"/>
  <c r="L201" i="1"/>
  <c r="M201" i="1"/>
  <c r="N201" i="1"/>
  <c r="O201" i="1"/>
  <c r="K96" i="1"/>
  <c r="L96" i="1"/>
  <c r="M96" i="1"/>
  <c r="N96" i="1"/>
  <c r="O96" i="1"/>
  <c r="K297" i="1"/>
  <c r="L297" i="1"/>
  <c r="M297" i="1"/>
  <c r="N297" i="1"/>
  <c r="O297" i="1"/>
  <c r="K322" i="1"/>
  <c r="L322" i="1"/>
  <c r="M322" i="1"/>
  <c r="N322" i="1"/>
  <c r="O322" i="1"/>
  <c r="K49" i="1"/>
  <c r="L49" i="1"/>
  <c r="M49" i="1"/>
  <c r="N49" i="1"/>
  <c r="O49" i="1"/>
  <c r="K167" i="1"/>
  <c r="L167" i="1"/>
  <c r="M167" i="1"/>
  <c r="N167" i="1"/>
  <c r="O167" i="1"/>
  <c r="K351" i="1"/>
  <c r="L351" i="1"/>
  <c r="M351" i="1"/>
  <c r="N351" i="1"/>
  <c r="O351" i="1"/>
  <c r="K298" i="1"/>
  <c r="L298" i="1"/>
  <c r="M298" i="1"/>
  <c r="N298" i="1"/>
  <c r="O298" i="1"/>
  <c r="K29" i="1"/>
  <c r="L29" i="1"/>
  <c r="M29" i="1"/>
  <c r="N29" i="1"/>
  <c r="O29" i="1"/>
  <c r="K48" i="1"/>
  <c r="L48" i="1"/>
  <c r="M48" i="1"/>
  <c r="N48" i="1"/>
  <c r="O48" i="1"/>
  <c r="K217" i="1"/>
  <c r="L217" i="1"/>
  <c r="M217" i="1"/>
  <c r="N217" i="1"/>
  <c r="O217" i="1"/>
  <c r="K208" i="1"/>
  <c r="L208" i="1"/>
  <c r="M208" i="1"/>
  <c r="N208" i="1"/>
  <c r="O208" i="1"/>
  <c r="K120" i="1"/>
  <c r="L120" i="1"/>
  <c r="M120" i="1"/>
  <c r="N120" i="1"/>
  <c r="O120" i="1"/>
  <c r="K58" i="1"/>
  <c r="L58" i="1"/>
  <c r="M58" i="1"/>
  <c r="N58" i="1"/>
  <c r="O58" i="1"/>
  <c r="K70" i="1"/>
  <c r="L70" i="1"/>
  <c r="M70" i="1"/>
  <c r="N70" i="1"/>
  <c r="O70" i="1"/>
  <c r="K44" i="1"/>
  <c r="L44" i="1"/>
  <c r="M44" i="1"/>
  <c r="N44" i="1"/>
  <c r="O44" i="1"/>
  <c r="K157" i="1"/>
  <c r="L157" i="1"/>
  <c r="M157" i="1"/>
  <c r="N157" i="1"/>
  <c r="O157" i="1"/>
  <c r="K267" i="1"/>
  <c r="L267" i="1"/>
  <c r="M267" i="1"/>
  <c r="N267" i="1"/>
  <c r="O267" i="1"/>
  <c r="K150" i="1"/>
  <c r="L150" i="1"/>
  <c r="M150" i="1"/>
  <c r="N150" i="1"/>
  <c r="O150" i="1"/>
  <c r="K117" i="1"/>
  <c r="L117" i="1"/>
  <c r="M117" i="1"/>
  <c r="N117" i="1"/>
  <c r="O117" i="1"/>
  <c r="K199" i="1"/>
  <c r="L199" i="1"/>
  <c r="M199" i="1"/>
  <c r="N199" i="1"/>
  <c r="O199" i="1"/>
  <c r="K287" i="1"/>
  <c r="L287" i="1"/>
  <c r="M287" i="1"/>
  <c r="N287" i="1"/>
  <c r="O287" i="1"/>
  <c r="K220" i="1"/>
  <c r="L220" i="1"/>
  <c r="M220" i="1"/>
  <c r="N220" i="1"/>
  <c r="O220" i="1"/>
  <c r="K153" i="1"/>
  <c r="L153" i="1"/>
  <c r="M153" i="1"/>
  <c r="N153" i="1"/>
  <c r="O153" i="1"/>
  <c r="K247" i="1"/>
  <c r="L247" i="1"/>
  <c r="M247" i="1"/>
  <c r="N247" i="1"/>
  <c r="O247" i="1"/>
  <c r="K202" i="1"/>
  <c r="L202" i="1"/>
  <c r="M202" i="1"/>
  <c r="N202" i="1"/>
  <c r="O202" i="1"/>
  <c r="K182" i="1"/>
  <c r="L182" i="1"/>
  <c r="M182" i="1"/>
  <c r="N182" i="1"/>
  <c r="O182" i="1"/>
  <c r="K218" i="1"/>
  <c r="L218" i="1"/>
  <c r="M218" i="1"/>
  <c r="N218" i="1"/>
  <c r="O218" i="1"/>
  <c r="K143" i="1"/>
  <c r="L143" i="1"/>
  <c r="M143" i="1"/>
  <c r="N143" i="1"/>
  <c r="O143" i="1"/>
  <c r="K280" i="1"/>
  <c r="L280" i="1"/>
  <c r="M280" i="1"/>
  <c r="N280" i="1"/>
  <c r="O280" i="1"/>
  <c r="K123" i="1"/>
  <c r="L123" i="1"/>
  <c r="M123" i="1"/>
  <c r="N123" i="1"/>
  <c r="O123" i="1"/>
  <c r="K63" i="1"/>
  <c r="L63" i="1"/>
  <c r="M63" i="1"/>
  <c r="N63" i="1"/>
  <c r="O63" i="1"/>
  <c r="K306" i="1"/>
  <c r="L306" i="1"/>
  <c r="M306" i="1"/>
  <c r="N306" i="1"/>
  <c r="O306" i="1"/>
  <c r="K79" i="1"/>
  <c r="L79" i="1"/>
  <c r="M79" i="1"/>
  <c r="N79" i="1"/>
  <c r="O79" i="1"/>
  <c r="K35" i="1"/>
  <c r="L35" i="1"/>
  <c r="M35" i="1"/>
  <c r="N35" i="1"/>
  <c r="O35" i="1"/>
  <c r="K152" i="1"/>
  <c r="L152" i="1"/>
  <c r="M152" i="1"/>
  <c r="N152" i="1"/>
  <c r="O152" i="1"/>
  <c r="K142" i="1"/>
  <c r="L142" i="1"/>
  <c r="M142" i="1"/>
  <c r="N142" i="1"/>
  <c r="O142" i="1"/>
  <c r="K68" i="1"/>
  <c r="L68" i="1"/>
  <c r="M68" i="1"/>
  <c r="N68" i="1"/>
  <c r="O68" i="1"/>
  <c r="K210" i="1"/>
  <c r="L210" i="1"/>
  <c r="M210" i="1"/>
  <c r="N210" i="1"/>
  <c r="O210" i="1"/>
  <c r="K11" i="1"/>
  <c r="L11" i="1"/>
  <c r="M11" i="1"/>
  <c r="N11" i="1"/>
  <c r="O11" i="1"/>
  <c r="K107" i="1"/>
  <c r="L107" i="1"/>
  <c r="M107" i="1"/>
  <c r="N107" i="1"/>
  <c r="O107" i="1"/>
  <c r="K124" i="1"/>
  <c r="L124" i="1"/>
  <c r="M124" i="1"/>
  <c r="N124" i="1"/>
  <c r="O124" i="1"/>
  <c r="K356" i="1"/>
  <c r="L356" i="1"/>
  <c r="M356" i="1"/>
  <c r="N356" i="1"/>
  <c r="O356" i="1"/>
  <c r="K37" i="1"/>
  <c r="L37" i="1"/>
  <c r="M37" i="1"/>
  <c r="N37" i="1"/>
  <c r="O37" i="1"/>
  <c r="K141" i="1"/>
  <c r="L141" i="1"/>
  <c r="M141" i="1"/>
  <c r="N141" i="1"/>
  <c r="O141" i="1"/>
  <c r="K30" i="1"/>
  <c r="L30" i="1"/>
  <c r="M30" i="1"/>
  <c r="N30" i="1"/>
  <c r="O30" i="1"/>
  <c r="K51" i="1"/>
  <c r="L51" i="1"/>
  <c r="M51" i="1"/>
  <c r="N51" i="1"/>
  <c r="O51" i="1"/>
  <c r="K330" i="1"/>
  <c r="L330" i="1"/>
  <c r="M330" i="1"/>
  <c r="N330" i="1"/>
  <c r="O330" i="1"/>
  <c r="K127" i="1"/>
  <c r="L127" i="1"/>
  <c r="M127" i="1"/>
  <c r="N127" i="1"/>
  <c r="O127" i="1"/>
  <c r="K238" i="1"/>
  <c r="L238" i="1"/>
  <c r="M238" i="1"/>
  <c r="N238" i="1"/>
  <c r="O238" i="1"/>
  <c r="K115" i="1"/>
  <c r="L115" i="1"/>
  <c r="M115" i="1"/>
  <c r="N115" i="1"/>
  <c r="O115" i="1"/>
  <c r="K109" i="1"/>
  <c r="L109" i="1"/>
  <c r="M109" i="1"/>
  <c r="N109" i="1"/>
  <c r="O109" i="1"/>
  <c r="K131" i="1"/>
  <c r="L131" i="1"/>
  <c r="M131" i="1"/>
  <c r="N131" i="1"/>
  <c r="O131" i="1"/>
  <c r="K255" i="1"/>
  <c r="L255" i="1"/>
  <c r="M255" i="1"/>
  <c r="N255" i="1"/>
  <c r="O255" i="1"/>
  <c r="K350" i="1"/>
  <c r="L350" i="1"/>
  <c r="M350" i="1"/>
  <c r="N350" i="1"/>
  <c r="O350" i="1"/>
  <c r="K184" i="1"/>
  <c r="L184" i="1"/>
  <c r="M184" i="1"/>
  <c r="N184" i="1"/>
  <c r="O184" i="1"/>
  <c r="K100" i="1"/>
  <c r="L100" i="1"/>
  <c r="M100" i="1"/>
  <c r="N100" i="1"/>
  <c r="O100" i="1"/>
  <c r="K227" i="1"/>
  <c r="L227" i="1"/>
  <c r="M227" i="1"/>
  <c r="N227" i="1"/>
  <c r="O227" i="1"/>
  <c r="K76" i="1"/>
  <c r="L76" i="1"/>
  <c r="M76" i="1"/>
  <c r="N76" i="1"/>
  <c r="O76" i="1"/>
  <c r="K258" i="1"/>
  <c r="L258" i="1"/>
  <c r="M258" i="1"/>
  <c r="N258" i="1"/>
  <c r="O258" i="1"/>
  <c r="K211" i="1"/>
  <c r="L211" i="1"/>
  <c r="M211" i="1"/>
  <c r="N211" i="1"/>
  <c r="O211" i="1"/>
  <c r="K302" i="1"/>
  <c r="L302" i="1"/>
  <c r="M302" i="1"/>
  <c r="N302" i="1"/>
  <c r="O302" i="1"/>
  <c r="K279" i="1"/>
  <c r="L279" i="1"/>
  <c r="M279" i="1"/>
  <c r="N279" i="1"/>
  <c r="O279" i="1"/>
  <c r="K339" i="1"/>
  <c r="L339" i="1"/>
  <c r="M339" i="1"/>
  <c r="N339" i="1"/>
  <c r="O339" i="1"/>
  <c r="K214" i="1"/>
  <c r="L214" i="1"/>
  <c r="M214" i="1"/>
  <c r="N214" i="1"/>
  <c r="O214" i="1"/>
  <c r="K101" i="1"/>
  <c r="L101" i="1"/>
  <c r="M101" i="1"/>
  <c r="N101" i="1"/>
  <c r="O101" i="1"/>
  <c r="K151" i="1"/>
  <c r="L151" i="1"/>
  <c r="M151" i="1"/>
  <c r="N151" i="1"/>
  <c r="O151" i="1"/>
  <c r="K180" i="1"/>
  <c r="L180" i="1"/>
  <c r="M180" i="1"/>
  <c r="N180" i="1"/>
  <c r="O180" i="1"/>
  <c r="K190" i="1"/>
  <c r="L190" i="1"/>
  <c r="M190" i="1"/>
  <c r="N190" i="1"/>
  <c r="O190" i="1"/>
  <c r="K40" i="1"/>
  <c r="L40" i="1"/>
  <c r="M40" i="1"/>
  <c r="N40" i="1"/>
  <c r="O40" i="1"/>
  <c r="K163" i="1"/>
  <c r="L163" i="1"/>
  <c r="M163" i="1"/>
  <c r="N163" i="1"/>
  <c r="O163" i="1"/>
  <c r="K305" i="1"/>
  <c r="L305" i="1"/>
  <c r="M305" i="1"/>
  <c r="N305" i="1"/>
  <c r="O305" i="1"/>
  <c r="K353" i="1"/>
  <c r="L353" i="1"/>
  <c r="M353" i="1"/>
  <c r="N353" i="1"/>
  <c r="O353" i="1"/>
  <c r="K122" i="1"/>
  <c r="L122" i="1"/>
  <c r="M122" i="1"/>
  <c r="N122" i="1"/>
  <c r="O122" i="1"/>
  <c r="K28" i="1"/>
  <c r="L28" i="1"/>
  <c r="M28" i="1"/>
  <c r="N28" i="1"/>
  <c r="O28" i="1"/>
  <c r="K315" i="1"/>
  <c r="L315" i="1"/>
  <c r="M315" i="1"/>
  <c r="N315" i="1"/>
  <c r="O315" i="1"/>
  <c r="K18" i="1"/>
  <c r="L18" i="1"/>
  <c r="M18" i="1"/>
  <c r="N18" i="1"/>
  <c r="O18" i="1"/>
  <c r="K105" i="1"/>
  <c r="L105" i="1"/>
  <c r="M105" i="1"/>
  <c r="N105" i="1"/>
  <c r="O105" i="1"/>
  <c r="K155" i="1"/>
  <c r="L155" i="1"/>
  <c r="M155" i="1"/>
  <c r="N155" i="1"/>
  <c r="O155" i="1"/>
  <c r="K288" i="1"/>
  <c r="L288" i="1"/>
  <c r="M288" i="1"/>
  <c r="N288" i="1"/>
  <c r="O288" i="1"/>
  <c r="K95" i="1"/>
  <c r="L95" i="1"/>
  <c r="M95" i="1"/>
  <c r="N95" i="1"/>
  <c r="O95" i="1"/>
  <c r="K205" i="1"/>
  <c r="L205" i="1"/>
  <c r="M205" i="1"/>
  <c r="N205" i="1"/>
  <c r="O205" i="1"/>
  <c r="K147" i="1"/>
  <c r="L147" i="1"/>
  <c r="M147" i="1"/>
  <c r="N147" i="1"/>
  <c r="O147" i="1"/>
  <c r="K53" i="1"/>
  <c r="L53" i="1"/>
  <c r="M53" i="1"/>
  <c r="N53" i="1"/>
  <c r="O53" i="1"/>
  <c r="K338" i="1"/>
  <c r="L338" i="1"/>
  <c r="M338" i="1"/>
  <c r="N338" i="1"/>
  <c r="O338" i="1"/>
  <c r="K116" i="1"/>
  <c r="L116" i="1"/>
  <c r="M116" i="1"/>
  <c r="N116" i="1"/>
  <c r="O116" i="1"/>
  <c r="K200" i="1"/>
  <c r="L200" i="1"/>
  <c r="M200" i="1"/>
  <c r="N200" i="1"/>
  <c r="O200" i="1"/>
  <c r="K256" i="1"/>
  <c r="L256" i="1"/>
  <c r="M256" i="1"/>
  <c r="N256" i="1"/>
  <c r="O256" i="1"/>
  <c r="K128" i="1"/>
  <c r="L128" i="1"/>
  <c r="M128" i="1"/>
  <c r="N128" i="1"/>
  <c r="O128" i="1"/>
  <c r="K278" i="1"/>
  <c r="L278" i="1"/>
  <c r="M278" i="1"/>
  <c r="N278" i="1"/>
  <c r="O278" i="1"/>
  <c r="K292" i="1"/>
  <c r="L292" i="1"/>
  <c r="M292" i="1"/>
  <c r="N292" i="1"/>
  <c r="O292" i="1"/>
  <c r="K265" i="1"/>
  <c r="L265" i="1"/>
  <c r="M265" i="1"/>
  <c r="N265" i="1"/>
  <c r="O265" i="1"/>
  <c r="K97" i="1"/>
  <c r="L97" i="1"/>
  <c r="M97" i="1"/>
  <c r="N97" i="1"/>
  <c r="O97" i="1"/>
  <c r="K71" i="1"/>
  <c r="L71" i="1"/>
  <c r="M71" i="1"/>
  <c r="N71" i="1"/>
  <c r="O71" i="1"/>
  <c r="K173" i="1"/>
  <c r="L173" i="1"/>
  <c r="M173" i="1"/>
  <c r="N173" i="1"/>
  <c r="O173" i="1"/>
  <c r="K27" i="1"/>
  <c r="L27" i="1"/>
  <c r="M27" i="1"/>
  <c r="N27" i="1"/>
  <c r="O27" i="1"/>
  <c r="K145" i="1"/>
  <c r="L145" i="1"/>
  <c r="M145" i="1"/>
  <c r="N145" i="1"/>
  <c r="O145" i="1"/>
  <c r="K219" i="1"/>
  <c r="L219" i="1"/>
  <c r="M219" i="1"/>
  <c r="N219" i="1"/>
  <c r="O219" i="1"/>
  <c r="K84" i="1"/>
  <c r="L84" i="1"/>
  <c r="M84" i="1"/>
  <c r="N84" i="1"/>
  <c r="O84" i="1"/>
  <c r="K78" i="1"/>
  <c r="L78" i="1"/>
  <c r="M78" i="1"/>
  <c r="N78" i="1"/>
  <c r="O78" i="1"/>
  <c r="K348" i="1"/>
  <c r="L348" i="1"/>
  <c r="M348" i="1"/>
  <c r="N348" i="1"/>
  <c r="O348" i="1"/>
  <c r="K359" i="1"/>
  <c r="L359" i="1"/>
  <c r="M359" i="1"/>
  <c r="N359" i="1"/>
  <c r="O359" i="1"/>
  <c r="K329" i="1"/>
  <c r="L329" i="1"/>
  <c r="M329" i="1"/>
  <c r="N329" i="1"/>
  <c r="O329" i="1"/>
  <c r="K250" i="1"/>
  <c r="L250" i="1"/>
  <c r="M250" i="1"/>
  <c r="N250" i="1"/>
  <c r="O250" i="1"/>
  <c r="K248" i="1"/>
  <c r="L248" i="1"/>
  <c r="M248" i="1"/>
  <c r="N248" i="1"/>
  <c r="O248" i="1"/>
  <c r="K363" i="1"/>
  <c r="L363" i="1"/>
  <c r="M363" i="1"/>
  <c r="N363" i="1"/>
  <c r="O363" i="1"/>
  <c r="K231" i="1"/>
  <c r="L231" i="1"/>
  <c r="M231" i="1"/>
  <c r="N231" i="1"/>
  <c r="O231" i="1"/>
  <c r="K357" i="1"/>
  <c r="L357" i="1"/>
  <c r="M357" i="1"/>
  <c r="N357" i="1"/>
  <c r="O357" i="1"/>
  <c r="K165" i="1"/>
  <c r="L165" i="1"/>
  <c r="M165" i="1"/>
  <c r="N165" i="1"/>
  <c r="O165" i="1"/>
  <c r="K83" i="1"/>
  <c r="L83" i="1"/>
  <c r="M83" i="1"/>
  <c r="N83" i="1"/>
  <c r="O83" i="1"/>
  <c r="L365" i="1"/>
  <c r="M7" i="1"/>
  <c r="N7" i="1"/>
  <c r="M365" i="1"/>
  <c r="N365" i="1"/>
  <c r="O365" i="1"/>
  <c r="O7" i="1"/>
  <c r="P365" i="1"/>
  <c r="P55" i="1"/>
  <c r="P113" i="1"/>
  <c r="P178" i="1"/>
  <c r="P281" i="1"/>
  <c r="P201" i="1"/>
  <c r="P167" i="1"/>
  <c r="P348" i="1"/>
  <c r="P98" i="1"/>
  <c r="P165" i="1"/>
  <c r="P117" i="1"/>
  <c r="P326" i="1"/>
  <c r="P9" i="1"/>
  <c r="P269" i="1"/>
  <c r="P301" i="1"/>
  <c r="P72" i="1"/>
  <c r="P17" i="1"/>
  <c r="P27" i="1"/>
  <c r="P139" i="1"/>
  <c r="P43" i="1"/>
  <c r="P34" i="1"/>
  <c r="P153" i="1"/>
  <c r="P110" i="1"/>
  <c r="P77" i="1"/>
  <c r="P36" i="1"/>
  <c r="P300" i="1"/>
  <c r="P331" i="1"/>
  <c r="P132" i="1"/>
  <c r="P250" i="1"/>
  <c r="P320" i="1"/>
  <c r="P296" i="1"/>
  <c r="P259" i="1"/>
  <c r="P24" i="1"/>
  <c r="P200" i="1"/>
  <c r="P189" i="1"/>
  <c r="P210" i="1"/>
  <c r="P64" i="1"/>
  <c r="P66" i="1"/>
  <c r="P313" i="1"/>
  <c r="P163" i="1"/>
  <c r="P181" i="1"/>
  <c r="P145" i="1"/>
  <c r="P209" i="1"/>
  <c r="P205" i="1"/>
  <c r="P235" i="1"/>
  <c r="P187" i="1"/>
  <c r="P108" i="1"/>
  <c r="P48" i="1"/>
  <c r="P112" i="1"/>
  <c r="P130" i="1"/>
  <c r="P25" i="1"/>
  <c r="P271" i="1"/>
  <c r="P303" i="1"/>
  <c r="P204" i="1"/>
  <c r="P302" i="1"/>
  <c r="P174" i="1"/>
  <c r="P289" i="1"/>
  <c r="P254" i="1"/>
  <c r="P15" i="1"/>
  <c r="P353" i="1"/>
  <c r="P344" i="1"/>
  <c r="P237" i="1"/>
  <c r="P239" i="1"/>
  <c r="P82" i="1"/>
  <c r="P191" i="1"/>
  <c r="P147" i="1"/>
  <c r="P180" i="1"/>
  <c r="P135" i="1"/>
  <c r="P134" i="1"/>
  <c r="P276" i="1"/>
  <c r="P19" i="1"/>
  <c r="P70" i="1"/>
  <c r="P95" i="1"/>
  <c r="P79" i="1"/>
  <c r="P359" i="1"/>
  <c r="P284" i="1"/>
  <c r="P131" i="1"/>
  <c r="P252" i="1"/>
  <c r="P76" i="1"/>
  <c r="P86" i="1"/>
  <c r="P127" i="1"/>
  <c r="P60" i="1"/>
  <c r="P342" i="1"/>
  <c r="P215" i="1"/>
  <c r="P10" i="1"/>
  <c r="P74" i="1"/>
  <c r="P190" i="1"/>
  <c r="P39" i="1"/>
  <c r="P255" i="1"/>
  <c r="P206" i="1"/>
  <c r="P125" i="1"/>
  <c r="P312" i="1"/>
  <c r="P172" i="1"/>
  <c r="P293" i="1"/>
  <c r="P260" i="1"/>
  <c r="P277" i="1"/>
  <c r="P321" i="1"/>
  <c r="P291" i="1"/>
  <c r="P169" i="1"/>
  <c r="P150" i="1"/>
  <c r="P73" i="1"/>
  <c r="P216" i="1"/>
  <c r="P37" i="1"/>
  <c r="P12" i="1"/>
  <c r="P62" i="1"/>
  <c r="P54" i="1"/>
  <c r="P103" i="1"/>
  <c r="P87" i="1"/>
  <c r="P49" i="1"/>
  <c r="P85" i="1"/>
  <c r="P198" i="1"/>
  <c r="P111" i="1"/>
  <c r="P214" i="1"/>
  <c r="P152" i="1"/>
  <c r="P84" i="1"/>
  <c r="P249" i="1"/>
  <c r="P90" i="1"/>
  <c r="P196" i="1"/>
  <c r="P294" i="1"/>
  <c r="P161" i="1"/>
  <c r="P283" i="1"/>
  <c r="P29" i="1"/>
  <c r="P179" i="1"/>
  <c r="P154" i="1"/>
  <c r="P137" i="1"/>
  <c r="P247" i="1"/>
  <c r="P61" i="1"/>
  <c r="P256" i="1"/>
  <c r="P144" i="1"/>
  <c r="P212" i="1"/>
  <c r="P317" i="1"/>
  <c r="P141" i="1"/>
  <c r="P310" i="1"/>
  <c r="P351" i="1"/>
  <c r="P170" i="1"/>
  <c r="P78" i="1"/>
  <c r="P347" i="1"/>
  <c r="P219" i="1"/>
  <c r="P138" i="1"/>
  <c r="P350" i="1"/>
  <c r="P31" i="1"/>
  <c r="P11" i="1"/>
  <c r="P23" i="1"/>
  <c r="P173" i="1"/>
  <c r="P290" i="1"/>
  <c r="P195" i="1"/>
  <c r="P226" i="1"/>
  <c r="P308" i="1"/>
  <c r="P363" i="1"/>
  <c r="P230" i="1"/>
  <c r="P266" i="1"/>
  <c r="P63" i="1"/>
  <c r="P124" i="1"/>
  <c r="P93" i="1"/>
  <c r="P155" i="1"/>
  <c r="P183" i="1"/>
  <c r="P67" i="1"/>
  <c r="P218" i="1"/>
  <c r="P233" i="1"/>
  <c r="P71" i="1"/>
  <c r="P194" i="1"/>
  <c r="P253" i="1"/>
  <c r="P282" i="1"/>
  <c r="P330" i="1"/>
  <c r="P106" i="1"/>
  <c r="P68" i="1"/>
  <c r="P207" i="1"/>
  <c r="P225" i="1"/>
  <c r="P222" i="1"/>
  <c r="P122" i="1"/>
  <c r="P42" i="1"/>
  <c r="P248" i="1"/>
  <c r="P257" i="1"/>
  <c r="P123" i="1"/>
  <c r="P273" i="1"/>
  <c r="P188" i="1"/>
  <c r="P94" i="1"/>
  <c r="P116" i="1"/>
  <c r="P176" i="1"/>
  <c r="P53" i="1"/>
  <c r="P102" i="1"/>
  <c r="P107" i="1"/>
  <c r="P65" i="1"/>
  <c r="P202" i="1"/>
  <c r="P318" i="1"/>
  <c r="P151" i="1"/>
  <c r="P261" i="1"/>
  <c r="P295" i="1"/>
  <c r="P171" i="1"/>
  <c r="P362" i="1"/>
  <c r="P265" i="1"/>
  <c r="P192" i="1"/>
  <c r="P356" i="1"/>
  <c r="P121" i="1"/>
  <c r="P89" i="1"/>
  <c r="P357" i="1"/>
  <c r="P213" i="1"/>
  <c r="P272" i="1"/>
  <c r="P168" i="1"/>
  <c r="P280" i="1"/>
  <c r="P146" i="1"/>
  <c r="P292" i="1"/>
  <c r="P148" i="1"/>
  <c r="P258" i="1"/>
  <c r="P13" i="1"/>
  <c r="P18" i="1"/>
  <c r="P128" i="1"/>
  <c r="P157" i="1"/>
  <c r="P164" i="1"/>
  <c r="P264" i="1"/>
  <c r="P232" i="1"/>
  <c r="P305" i="1"/>
  <c r="P358" i="1"/>
  <c r="P40" i="1"/>
  <c r="P75" i="1"/>
  <c r="P182" i="1"/>
  <c r="P236" i="1"/>
  <c r="P208" i="1"/>
  <c r="P57" i="1"/>
  <c r="P217" i="1"/>
  <c r="P136" i="1"/>
  <c r="P352" i="1"/>
  <c r="P231" i="1"/>
  <c r="P345" i="1"/>
  <c r="P105" i="1"/>
  <c r="P228" i="1"/>
  <c r="P229" i="1"/>
  <c r="P114" i="1"/>
  <c r="P129" i="1"/>
  <c r="P315" i="1"/>
  <c r="P279" i="1"/>
  <c r="P349" i="1"/>
  <c r="P30" i="1"/>
  <c r="P309" i="1"/>
  <c r="P35" i="1"/>
  <c r="P51" i="1"/>
  <c r="P297" i="1"/>
  <c r="P245" i="1"/>
  <c r="P20" i="1"/>
  <c r="P28" i="1"/>
  <c r="P227" i="1"/>
  <c r="P327" i="1"/>
  <c r="P184" i="1"/>
  <c r="P319" i="1"/>
  <c r="P120" i="1"/>
  <c r="P159" i="1"/>
  <c r="P221" i="1"/>
  <c r="P337" i="1"/>
  <c r="P8" i="1"/>
  <c r="P46" i="1"/>
  <c r="P50" i="1"/>
  <c r="P97" i="1"/>
  <c r="P22" i="1"/>
  <c r="P339" i="1"/>
  <c r="P323" i="1"/>
  <c r="P199" i="1"/>
  <c r="P203" i="1"/>
  <c r="P306" i="1"/>
  <c r="P88" i="1"/>
  <c r="P234" i="1"/>
  <c r="P69" i="1"/>
  <c r="P224" i="1"/>
  <c r="P238" i="1"/>
  <c r="P267" i="1"/>
  <c r="P126" i="1"/>
  <c r="P38" i="1"/>
  <c r="P243" i="1"/>
  <c r="P185" i="1"/>
  <c r="P47" i="1"/>
  <c r="P332" i="1"/>
  <c r="P118" i="1"/>
  <c r="P262" i="1"/>
  <c r="P268" i="1"/>
  <c r="P83" i="1"/>
  <c r="P336" i="1"/>
  <c r="P59" i="1"/>
  <c r="P175" i="1"/>
  <c r="P81" i="1"/>
  <c r="P246" i="1"/>
  <c r="P322" i="1"/>
  <c r="P33" i="1"/>
  <c r="P285" i="1"/>
  <c r="P346" i="1"/>
  <c r="P286" i="1"/>
  <c r="P311" i="1"/>
  <c r="P341" i="1"/>
  <c r="P223" i="1"/>
  <c r="P44" i="1"/>
  <c r="P343" i="1"/>
  <c r="P58" i="1"/>
  <c r="P307" i="1"/>
  <c r="P334" i="1"/>
  <c r="P355" i="1"/>
  <c r="P299" i="1"/>
  <c r="P241" i="1"/>
  <c r="P288" i="1"/>
  <c r="P99" i="1"/>
  <c r="P115" i="1"/>
  <c r="P56" i="1"/>
  <c r="P287" i="1"/>
  <c r="P119" i="1"/>
  <c r="P360" i="1"/>
  <c r="P240" i="1"/>
  <c r="P333" i="1"/>
  <c r="P91" i="1"/>
  <c r="P274" i="1"/>
  <c r="P314" i="1"/>
  <c r="P354" i="1"/>
  <c r="P92" i="1"/>
  <c r="P143" i="1"/>
  <c r="P109" i="1"/>
  <c r="P220" i="1"/>
  <c r="P156" i="1"/>
  <c r="P32" i="1"/>
  <c r="P104" i="1"/>
  <c r="P263" i="1"/>
  <c r="P244" i="1"/>
  <c r="P329" i="1"/>
  <c r="P41" i="1"/>
  <c r="P316" i="1"/>
  <c r="P16" i="1"/>
  <c r="P340" i="1"/>
  <c r="P328" i="1"/>
  <c r="P100" i="1"/>
  <c r="P242" i="1"/>
  <c r="P275" i="1"/>
  <c r="P96" i="1"/>
  <c r="P133" i="1"/>
  <c r="P166" i="1"/>
  <c r="P26" i="1"/>
  <c r="P335" i="1"/>
  <c r="P193" i="1"/>
  <c r="P270" i="1"/>
  <c r="P338" i="1"/>
  <c r="P21" i="1"/>
  <c r="P101" i="1"/>
  <c r="P197" i="1"/>
  <c r="P142" i="1"/>
  <c r="P304" i="1"/>
  <c r="P298" i="1"/>
  <c r="P325" i="1"/>
  <c r="P211" i="1"/>
  <c r="P162" i="1"/>
  <c r="P361" i="1"/>
  <c r="P14" i="1"/>
  <c r="P278" i="1"/>
  <c r="P140" i="1"/>
  <c r="P158" i="1"/>
  <c r="P80" i="1"/>
  <c r="P160" i="1"/>
  <c r="P251" i="1"/>
  <c r="P186" i="1"/>
  <c r="P52" i="1"/>
  <c r="P177" i="1"/>
  <c r="P149" i="1"/>
  <c r="P324" i="1"/>
  <c r="P45" i="1"/>
  <c r="P7" i="1"/>
</calcChain>
</file>

<file path=xl/sharedStrings.xml><?xml version="1.0" encoding="utf-8"?>
<sst xmlns="http://schemas.openxmlformats.org/spreadsheetml/2006/main" count="498" uniqueCount="448">
  <si>
    <t>Nr</t>
  </si>
  <si>
    <t>Kommunenavn</t>
  </si>
  <si>
    <t>Skatter 2026</t>
  </si>
  <si>
    <t>Symmetrisk</t>
  </si>
  <si>
    <t>Skatt under 90% av landsgjennomsnittet</t>
  </si>
  <si>
    <t>Netto utjevn. 26</t>
  </si>
  <si>
    <t>Skatt og netto skatteutjevning</t>
  </si>
  <si>
    <t>Nto skatteutj.</t>
  </si>
  <si>
    <t>Endring fra 2025</t>
  </si>
  <si>
    <t>Innb.-</t>
  </si>
  <si>
    <t>Skatt 2025</t>
  </si>
  <si>
    <t>Korreksjon av inntektsutjevning</t>
  </si>
  <si>
    <t>1) Finansieringstrekk</t>
  </si>
  <si>
    <t>inntektsutjevning</t>
  </si>
  <si>
    <t>Tilleggskomp med 35%</t>
  </si>
  <si>
    <t>i prosent</t>
  </si>
  <si>
    <t>tall pr.</t>
  </si>
  <si>
    <t>for lavere skattesats formue</t>
  </si>
  <si>
    <t xml:space="preserve">   for perioden</t>
  </si>
  <si>
    <t>Pst av</t>
  </si>
  <si>
    <t>(trekk/komp 64%)</t>
  </si>
  <si>
    <t>Brutto</t>
  </si>
  <si>
    <t>Netto 1)</t>
  </si>
  <si>
    <t xml:space="preserve">(kol 5+9) </t>
  </si>
  <si>
    <t>(kol 1+10)</t>
  </si>
  <si>
    <t>pst av</t>
  </si>
  <si>
    <t>2026   2)</t>
  </si>
  <si>
    <t>Skatt</t>
  </si>
  <si>
    <t xml:space="preserve">Skatt </t>
  </si>
  <si>
    <t>1000 kr</t>
  </si>
  <si>
    <t>kr pr innb</t>
  </si>
  <si>
    <t>landsgj.</t>
  </si>
  <si>
    <t>kr.pr.innb.</t>
  </si>
  <si>
    <t>landsgj</t>
  </si>
  <si>
    <t>i 1000 kr</t>
  </si>
  <si>
    <t>Oslo</t>
  </si>
  <si>
    <t>Eigersund</t>
  </si>
  <si>
    <t>Stavanger</t>
  </si>
  <si>
    <t>Haugesund</t>
  </si>
  <si>
    <t>Sandnes</t>
  </si>
  <si>
    <t>Sokndal</t>
  </si>
  <si>
    <t>Lund</t>
  </si>
  <si>
    <t>Bjerkreim</t>
  </si>
  <si>
    <t>Hå</t>
  </si>
  <si>
    <t>Klepp</t>
  </si>
  <si>
    <t>Time</t>
  </si>
  <si>
    <t>Gjesdal</t>
  </si>
  <si>
    <t>Sola</t>
  </si>
  <si>
    <t>Randaberg</t>
  </si>
  <si>
    <t>Strand</t>
  </si>
  <si>
    <t>Hjelmeland</t>
  </si>
  <si>
    <t>Suldal</t>
  </si>
  <si>
    <t>Sauda</t>
  </si>
  <si>
    <t>Kvitsøy</t>
  </si>
  <si>
    <t>Bokn</t>
  </si>
  <si>
    <t>Tysvær</t>
  </si>
  <si>
    <t>Karmøy</t>
  </si>
  <si>
    <t>Utsira</t>
  </si>
  <si>
    <t>Vindafjord</t>
  </si>
  <si>
    <t>Kristiansund</t>
  </si>
  <si>
    <t>Molde</t>
  </si>
  <si>
    <t>Ålesund*</t>
  </si>
  <si>
    <t>Vanylven</t>
  </si>
  <si>
    <t>Sande</t>
  </si>
  <si>
    <t>Herøy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</si>
  <si>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</si>
  <si>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</si>
  <si>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</si>
  <si>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</si>
  <si>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</si>
  <si>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</si>
  <si>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</si>
  <si>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</si>
  <si>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</si>
  <si>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</si>
  <si>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</si>
  <si>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</si>
  <si>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</si>
  <si>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</si>
  <si>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</si>
  <si>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</si>
  <si>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Aure</t>
  </si>
  <si>
    <t>Volda</t>
  </si>
  <si>
    <t>Fjord</t>
  </si>
  <si>
    <t>Hustadvika</t>
  </si>
  <si>
    <t>Haram*</t>
  </si>
  <si>
    <t>Bodø</t>
  </si>
  <si>
    <t>Narvik</t>
  </si>
  <si>
    <t>Bindal</t>
  </si>
  <si>
    <t>Sømna</t>
  </si>
  <si>
    <t>Brønnøy</t>
  </si>
  <si>
    <t>Vega</t>
  </si>
  <si>
    <t>Vevelstad</t>
  </si>
  <si>
    <t>Alstahaug</t>
  </si>
  <si>
    <t>Leirfjord</t>
  </si>
  <si>
    <t>Vefsn</t>
  </si>
  <si>
    <t>Grane</t>
  </si>
  <si>
    <t>Hattfjelldal</t>
  </si>
  <si>
    <t>Dønna</t>
  </si>
  <si>
    <t>Nesna</t>
  </si>
  <si>
    <t>Hemnes</t>
  </si>
  <si>
    <t>Rana</t>
  </si>
  <si>
    <t>Lurøy</t>
  </si>
  <si>
    <t>Træna</t>
  </si>
  <si>
    <t>Rødøy</t>
  </si>
  <si>
    <t>Meløy</t>
  </si>
  <si>
    <t>Gildeskål</t>
  </si>
  <si>
    <t>Beiarn</t>
  </si>
  <si>
    <t>Saltdal</t>
  </si>
  <si>
    <t>Fauske</t>
  </si>
  <si>
    <t>Sørfold</t>
  </si>
  <si>
    <t>Steigen</t>
  </si>
  <si>
    <t>Lødingen</t>
  </si>
  <si>
    <t>Evenes</t>
  </si>
  <si>
    <t>Røst</t>
  </si>
  <si>
    <t>Værøy</t>
  </si>
  <si>
    <t>Flakstad</t>
  </si>
  <si>
    <t>Vestvågøy</t>
  </si>
  <si>
    <t>Vågan</t>
  </si>
  <si>
    <t>Hadsel</t>
  </si>
  <si>
    <t>Bø</t>
  </si>
  <si>
    <t>Øksnes</t>
  </si>
  <si>
    <t>Sortland</t>
  </si>
  <si>
    <t>Andøy</t>
  </si>
  <si>
    <t>Moskenes</t>
  </si>
  <si>
    <t>Hamarøy</t>
  </si>
  <si>
    <t>Halden</t>
  </si>
  <si>
    <t>Moss</t>
  </si>
  <si>
    <t>Sarpsborg</t>
  </si>
  <si>
    <t>Fredrikstad</t>
  </si>
  <si>
    <t>Hvaler</t>
  </si>
  <si>
    <t>Råde</t>
  </si>
  <si>
    <t>Våler (Østfold)</t>
  </si>
  <si>
    <t>Skiptvet</t>
  </si>
  <si>
    <t>Indre Østfold</t>
  </si>
  <si>
    <t>Rakkestad</t>
  </si>
  <si>
    <t>Marker</t>
  </si>
  <si>
    <t>Aremark</t>
  </si>
  <si>
    <t>Bærum</t>
  </si>
  <si>
    <t>Asker</t>
  </si>
  <si>
    <t>Lillestrøm</t>
  </si>
  <si>
    <t>Nordre Follo</t>
  </si>
  <si>
    <t>Ullensaker</t>
  </si>
  <si>
    <t>Nesodden</t>
  </si>
  <si>
    <t>Frogn</t>
  </si>
  <si>
    <t>Vestby</t>
  </si>
  <si>
    <t>Ås</t>
  </si>
  <si>
    <t>Enebakk</t>
  </si>
  <si>
    <t>Lørenskog</t>
  </si>
  <si>
    <t>Rælingen</t>
  </si>
  <si>
    <t>Aurskog-Høland</t>
  </si>
  <si>
    <t>Nes</t>
  </si>
  <si>
    <t>Gjerdrum</t>
  </si>
  <si>
    <t>Nittedal</t>
  </si>
  <si>
    <t>Lunner</t>
  </si>
  <si>
    <t>Jevnaker</t>
  </si>
  <si>
    <t>Nannestad</t>
  </si>
  <si>
    <t>Eidsvoll</t>
  </si>
  <si>
    <t>Hurdal</t>
  </si>
  <si>
    <t>Drammen</t>
  </si>
  <si>
    <t>Kongsberg</t>
  </si>
  <si>
    <t>Ringerike</t>
  </si>
  <si>
    <t>Hole</t>
  </si>
  <si>
    <t>Lier</t>
  </si>
  <si>
    <t>Øvre Eiker</t>
  </si>
  <si>
    <t>Modum</t>
  </si>
  <si>
    <t>Krødsherad</t>
  </si>
  <si>
    <t>Flå</t>
  </si>
  <si>
    <t>Nesbyen</t>
  </si>
  <si>
    <t>Gol</t>
  </si>
  <si>
    <t>Hemsedal</t>
  </si>
  <si>
    <t>Ål</t>
  </si>
  <si>
    <t>Hol</t>
  </si>
  <si>
    <t>Sigdal</t>
  </si>
  <si>
    <t>Flesberg</t>
  </si>
  <si>
    <t>Rollag</t>
  </si>
  <si>
    <t>Nore og Uvdal</t>
  </si>
  <si>
    <t>Kongsvinger</t>
  </si>
  <si>
    <t>Hamar</t>
  </si>
  <si>
    <t>Lillehammer</t>
  </si>
  <si>
    <t>Gjøvik</t>
  </si>
  <si>
    <t>Ringsaker</t>
  </si>
  <si>
    <t>Løten</t>
  </si>
  <si>
    <t>Stange</t>
  </si>
  <si>
    <t>Nord-Odal</t>
  </si>
  <si>
    <t>Sør-Odal</t>
  </si>
  <si>
    <t>Eidskog</t>
  </si>
  <si>
    <t>Grue</t>
  </si>
  <si>
    <t>Åsnes</t>
  </si>
  <si>
    <t>Våler</t>
  </si>
  <si>
    <t>Elverum</t>
  </si>
  <si>
    <t>Trysil</t>
  </si>
  <si>
    <t>Åmot</t>
  </si>
  <si>
    <t>Stor-Elvdal</t>
  </si>
  <si>
    <t>Rendalen</t>
  </si>
  <si>
    <t>Engerdal</t>
  </si>
  <si>
    <t>Tolga</t>
  </si>
  <si>
    <t>Tynset</t>
  </si>
  <si>
    <t>Alvdal</t>
  </si>
  <si>
    <t>Folldal</t>
  </si>
  <si>
    <t>Os</t>
  </si>
  <si>
    <t>Dovre</t>
  </si>
  <si>
    <t>Lesja</t>
  </si>
  <si>
    <t>Skjåk</t>
  </si>
  <si>
    <t>Lom</t>
  </si>
  <si>
    <t>Vågå</t>
  </si>
  <si>
    <t>Nord-Fron</t>
  </si>
  <si>
    <t>Sel</t>
  </si>
  <si>
    <t>Sør-Fron</t>
  </si>
  <si>
    <t>Ringebu</t>
  </si>
  <si>
    <t>Øyer</t>
  </si>
  <si>
    <t>Gausdal</t>
  </si>
  <si>
    <t>Østre Toten</t>
  </si>
  <si>
    <t>Vestre Toten</t>
  </si>
  <si>
    <t>Gran</t>
  </si>
  <si>
    <t>Søndre Land</t>
  </si>
  <si>
    <t>Nordre Land</t>
  </si>
  <si>
    <t>Sør-Aurdal</t>
  </si>
  <si>
    <t>Etnedal</t>
  </si>
  <si>
    <t>Nord-Aurdal</t>
  </si>
  <si>
    <t>Vestre Slidre</t>
  </si>
  <si>
    <t>Øystre Slidre</t>
  </si>
  <si>
    <t>Vang</t>
  </si>
  <si>
    <t>Horten</t>
  </si>
  <si>
    <t>Holmestrand</t>
  </si>
  <si>
    <t>Tønsberg</t>
  </si>
  <si>
    <t>Sandefjord</t>
  </si>
  <si>
    <t>Larvik</t>
  </si>
  <si>
    <t>Færder</t>
  </si>
  <si>
    <t>Porsgrunn</t>
  </si>
  <si>
    <t>Skien</t>
  </si>
  <si>
    <t>Notodden</t>
  </si>
  <si>
    <t>Siljan</t>
  </si>
  <si>
    <t>Bamble</t>
  </si>
  <si>
    <t>Kragerø</t>
  </si>
  <si>
    <t>Drangedal</t>
  </si>
  <si>
    <t>Nome</t>
  </si>
  <si>
    <t>Midt-Telemark</t>
  </si>
  <si>
    <t>Seljord</t>
  </si>
  <si>
    <t>Hjartdal</t>
  </si>
  <si>
    <t>Tinn</t>
  </si>
  <si>
    <t>Kviteseid</t>
  </si>
  <si>
    <t>Nissedal</t>
  </si>
  <si>
    <t>Fyresdal</t>
  </si>
  <si>
    <t>Tokke</t>
  </si>
  <si>
    <t>Vinje</t>
  </si>
  <si>
    <t>Risør</t>
  </si>
  <si>
    <t>Grimstad</t>
  </si>
  <si>
    <t>Arendal</t>
  </si>
  <si>
    <t>Kristiansand</t>
  </si>
  <si>
    <t>Lindesnes</t>
  </si>
  <si>
    <t>Farsund</t>
  </si>
  <si>
    <t>Flekkefjord</t>
  </si>
  <si>
    <t>Gjerstad</t>
  </si>
  <si>
    <t>Vegårshei</t>
  </si>
  <si>
    <t>Tvedestrand</t>
  </si>
  <si>
    <t>Froland</t>
  </si>
  <si>
    <t>Lillesand</t>
  </si>
  <si>
    <t>Birkenes</t>
  </si>
  <si>
    <t>Åmli</t>
  </si>
  <si>
    <t>Iveland</t>
  </si>
  <si>
    <t>Evje og Hornnes</t>
  </si>
  <si>
    <t>Bygland</t>
  </si>
  <si>
    <t>Valle</t>
  </si>
  <si>
    <t>Bykle</t>
  </si>
  <si>
    <t>Vennesla</t>
  </si>
  <si>
    <t>Åseral</t>
  </si>
  <si>
    <t>Lyngdal</t>
  </si>
  <si>
    <t>Hægebostad</t>
  </si>
  <si>
    <t>Kvinesdal</t>
  </si>
  <si>
    <t>Sirdal</t>
  </si>
  <si>
    <t>Bergen</t>
  </si>
  <si>
    <t>Kinn</t>
  </si>
  <si>
    <t>Etne</t>
  </si>
  <si>
    <t>Sveio</t>
  </si>
  <si>
    <t>Bømlo</t>
  </si>
  <si>
    <t>Stord</t>
  </si>
  <si>
    <t>Fitjar</t>
  </si>
  <si>
    <t>Tysnes</t>
  </si>
  <si>
    <t>Kvinnherad</t>
  </si>
  <si>
    <t>Ullensvang</t>
  </si>
  <si>
    <t>Eidfjord</t>
  </si>
  <si>
    <t>Ulvik</t>
  </si>
  <si>
    <t>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</si>
  <si>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</si>
  <si>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</si>
  <si>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</si>
  <si>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</si>
  <si>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</si>
  <si>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</si>
  <si>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</si>
  <si>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</si>
  <si>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</si>
  <si>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</si>
  <si>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</si>
  <si>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Fedje</t>
  </si>
  <si>
    <t>Masfjorden</t>
  </si>
  <si>
    <t>Gulen</t>
  </si>
  <si>
    <t>Solund</t>
  </si>
  <si>
    <t>Hyllestad</t>
  </si>
  <si>
    <t>Høyanger</t>
  </si>
  <si>
    <t>Vik</t>
  </si>
  <si>
    <t>Sogndal</t>
  </si>
  <si>
    <t>Aurland</t>
  </si>
  <si>
    <t>Lærdal</t>
  </si>
  <si>
    <t>Årdal</t>
  </si>
  <si>
    <t>Luster</t>
  </si>
  <si>
    <t>Askvoll</t>
  </si>
  <si>
    <t>Fjaler</t>
  </si>
  <si>
    <t>Sunnfjord</t>
  </si>
  <si>
    <t>Bremanger</t>
  </si>
  <si>
    <t>Stad</t>
  </si>
  <si>
    <t>Gloppen</t>
  </si>
  <si>
    <t>Stryn</t>
  </si>
  <si>
    <t>Trondheim</t>
  </si>
  <si>
    <t>Steinkjer</t>
  </si>
  <si>
    <t>Namsos</t>
  </si>
  <si>
    <t>Frøya</t>
  </si>
  <si>
    <t>Osen</t>
  </si>
  <si>
    <t>Oppdal</t>
  </si>
  <si>
    <t>Rennebu</t>
  </si>
  <si>
    <t>Røros</t>
  </si>
  <si>
    <t>Holtålen</t>
  </si>
  <si>
    <t>Midtre Gauldal</t>
  </si>
  <si>
    <t>Melhus</t>
  </si>
  <si>
    <t>Skaun</t>
  </si>
  <si>
    <t>Malvik</t>
  </si>
  <si>
    <t>Selbu</t>
  </si>
  <si>
    <t>Tydal</t>
  </si>
  <si>
    <t>Meråker</t>
  </si>
  <si>
    <t>Stjørdal</t>
  </si>
  <si>
    <t>Frosta</t>
  </si>
  <si>
    <t>Levanger</t>
  </si>
  <si>
    <t>Verdal</t>
  </si>
  <si>
    <t>Snåsa</t>
  </si>
  <si>
    <t>Lierne</t>
  </si>
  <si>
    <t>Røyrvik</t>
  </si>
  <si>
    <t>Namsskogan</t>
  </si>
  <si>
    <t>Grong</t>
  </si>
  <si>
    <t>Høylandet</t>
  </si>
  <si>
    <t>Overhalla</t>
  </si>
  <si>
    <t>Flatanger</t>
  </si>
  <si>
    <t>Leka</t>
  </si>
  <si>
    <t>Inderøy</t>
  </si>
  <si>
    <t>Indre Fosen</t>
  </si>
  <si>
    <t>Heim</t>
  </si>
  <si>
    <t>Hitra</t>
  </si>
  <si>
    <t>Ørland</t>
  </si>
  <si>
    <t>Åfjord</t>
  </si>
  <si>
    <t>Orkland</t>
  </si>
  <si>
    <t>Nærøysund</t>
  </si>
  <si>
    <t>Rindal</t>
  </si>
  <si>
    <t>Tromsø</t>
  </si>
  <si>
    <t>Harstad</t>
  </si>
  <si>
    <t>Kvæfjord</t>
  </si>
  <si>
    <t>Tjeldsund</t>
  </si>
  <si>
    <t>Ibestad</t>
  </si>
  <si>
    <t>Gratangen</t>
  </si>
  <si>
    <t>Lavangen</t>
  </si>
  <si>
    <t>Bardu</t>
  </si>
  <si>
    <t>Salangen</t>
  </si>
  <si>
    <t>Målselv</t>
  </si>
  <si>
    <t>Sørreisa</t>
  </si>
  <si>
    <t>Dyrøy</t>
  </si>
  <si>
    <t>Senja</t>
  </si>
  <si>
    <t>Balsfjord</t>
  </si>
  <si>
    <t>Karlsøy</t>
  </si>
  <si>
    <t>Lyngen</t>
  </si>
  <si>
    <t>Storfjord</t>
  </si>
  <si>
    <t>Kåfjord</t>
  </si>
  <si>
    <t>Skjervøy</t>
  </si>
  <si>
    <t>Nordreisa</t>
  </si>
  <si>
    <t>Kvænangen</t>
  </si>
  <si>
    <t>Alta</t>
  </si>
  <si>
    <t>Hammerfest</t>
  </si>
  <si>
    <t>Sør-Varanger</t>
  </si>
  <si>
    <t>Vadsø</t>
  </si>
  <si>
    <t>Karasjok</t>
  </si>
  <si>
    <t>Kautokeino</t>
  </si>
  <si>
    <t>Loppa</t>
  </si>
  <si>
    <t>Hasvik</t>
  </si>
  <si>
    <t>Måsøy</t>
  </si>
  <si>
    <t>Nordkapp</t>
  </si>
  <si>
    <t>Porsanger</t>
  </si>
  <si>
    <t>Lebesby</t>
  </si>
  <si>
    <t>Gamvik</t>
  </si>
  <si>
    <t>Tana</t>
  </si>
  <si>
    <t>Berlevåg</t>
  </si>
  <si>
    <t>Båtsfjord</t>
  </si>
  <si>
    <t>Vardø</t>
  </si>
  <si>
    <t>Nesseby</t>
  </si>
  <si>
    <t>Hele landet</t>
  </si>
  <si>
    <t>1)</t>
  </si>
  <si>
    <t>Trekk for finansiering av inntektsutjevningen - kr pr innb:</t>
  </si>
  <si>
    <t xml:space="preserve">Finansieringstrekk i prosent av samlet skatteinngang </t>
  </si>
  <si>
    <t>2)</t>
  </si>
  <si>
    <t>Skatt 2026</t>
  </si>
  <si>
    <t>Skatteutjevning (87,5 pst utjevning)</t>
  </si>
  <si>
    <t>Skatt og netto skatteutjevning 2026</t>
  </si>
  <si>
    <t>Netto skatte-</t>
  </si>
  <si>
    <t>Endring fra i fjor</t>
  </si>
  <si>
    <t>Januar</t>
  </si>
  <si>
    <t>utjevning for</t>
  </si>
  <si>
    <t xml:space="preserve">skatt </t>
  </si>
  <si>
    <t>Nr.</t>
  </si>
  <si>
    <t>Fylkeskommune</t>
  </si>
  <si>
    <t>1000 kr   1)</t>
  </si>
  <si>
    <t>i kr pr innb.</t>
  </si>
  <si>
    <t>kr pr innb.</t>
  </si>
  <si>
    <t>Rogaland</t>
  </si>
  <si>
    <t>Møre og Romsdal</t>
  </si>
  <si>
    <t>Nordland</t>
  </si>
  <si>
    <t>Østfold</t>
  </si>
  <si>
    <t>Akershus</t>
  </si>
  <si>
    <t>Buskerud</t>
  </si>
  <si>
    <t>Innlandet</t>
  </si>
  <si>
    <t>Vestfold</t>
  </si>
  <si>
    <t>Telemark</t>
  </si>
  <si>
    <t>Agder</t>
  </si>
  <si>
    <t>Vestland</t>
  </si>
  <si>
    <t>Trøndelag</t>
  </si>
  <si>
    <t>Troms</t>
  </si>
  <si>
    <t>Finnmark</t>
  </si>
  <si>
    <t>Alle tall i 1000 kr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</si>
  <si>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</si>
  <si>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</si>
  <si>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</si>
  <si>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</si>
  <si>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</si>
  <si>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</si>
  <si>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</si>
  <si>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</si>
  <si>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</si>
  <si>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</si>
  <si>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Desember</t>
  </si>
  <si>
    <t>Anslag SB2026</t>
  </si>
  <si>
    <t>Anslag RNB2026</t>
  </si>
  <si>
    <t>Anslag NB2027</t>
  </si>
  <si>
    <t>Pst-vis endring</t>
  </si>
  <si>
    <t>fra året før</t>
  </si>
  <si>
    <t>Analyse pr måned:</t>
  </si>
  <si>
    <t>Hele året</t>
  </si>
  <si>
    <t xml:space="preserve">*Skatteinntekter for Ålesund og Haram kommune er korrigert for tidligere skatteår som blir bokført i 2026. Haram kommune skal ha en andel av disse skatteinntektene. Andelen er fordelt med 12,84 prosent til Haram, og 87,16 prosent til Ålesund kommune. </t>
  </si>
  <si>
    <t>endring 25-26</t>
  </si>
  <si>
    <t>1.1.2026</t>
  </si>
  <si>
    <t>Folketall 1.1.2026</t>
  </si>
  <si>
    <t>Sept</t>
  </si>
  <si>
    <t>Utbetales/trekkes ved 10. termin rammetilskudd i november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</si>
</sst>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5" formatCode="&quot;kr&quot;\ #,##0;&quot;kr&quot;\ \-#,##0"/>
    <numFmt numFmtId="7" formatCode="&quot;kr&quot;\ #,##0.00;&quot;kr&quot;\ \-#,##0.00"/>
    <numFmt numFmtId="43" formatCode="_ * #,##0.00_ ;_ * \-#,##0.00_ ;_ * &quot;-&quot;??_ ;_ @_ "/>
    <numFmt numFmtId="164" formatCode="_(* #,##0.00_);_(* \(#,##0.00\);_(* &quot;-&quot;??_);_(@_)"/>
    <numFmt numFmtId="165" formatCode="_-* #,##0.00_-;\-* #,##0.00_-;_-* &quot;-&quot;??_-;_-@_-"/>
    <numFmt numFmtId="166" formatCode="_ * #,##0_ ;_ * \-#,##0_ ;_ * &quot;-&quot;??_ ;_ @_ "/>
    <numFmt numFmtId="167" formatCode="_ * #,##0.00000000_ ;_ * \-#,##0.00000000_ ;_ * &quot;-&quot;??_ ;_ @_ "/>
    <numFmt numFmtId="168" formatCode="0.0\ %"/>
    <numFmt numFmtId="169" formatCode="_-* #,##0_-;\-* #,##0_-;_-* &quot;-&quot;??_-;_-@_-"/>
    <numFmt numFmtId="170" formatCode="&quot; &quot;#,##0.00&quot; &quot;;&quot; -&quot;#,##0.00&quot; &quot;;&quot; -&quot;00&quot; &quot;;&quot; &quot;@&quot; &quot;"/>
    <numFmt numFmtId="171" formatCode="#,##0_ ;\-#,##0\ "/>
    <numFmt numFmtId="172" formatCode="0000"/>
    <numFmt numFmtId="173" formatCode="_ * #,##0.0_ ;_ * \-#,##0.0_ ;_ * &quot;-&quot;??_ ;_ @_ "/>
  </numFmts>
  <fonts count="4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Tms Rmn"/>
    </font>
    <font>
      <sz val="10"/>
      <name val="MS Sans Serif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9"/>
      <name val="Times New Roman"/>
      <family val="1"/>
    </font>
    <font>
      <b/>
      <sz val="9"/>
      <name val="Times New Roman"/>
      <family val="1"/>
    </font>
    <font>
      <sz val="11"/>
      <color rgb="FF0070C0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Arial"/>
      <family val="2"/>
    </font>
    <font>
      <i/>
      <sz val="9"/>
      <name val="Times New Roman"/>
      <family val="1"/>
    </font>
    <font>
      <sz val="10"/>
      <color rgb="FFFF0000"/>
      <name val="Arial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11"/>
      <color rgb="FF00B05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 Light"/>
      <family val="2"/>
      <scheme val="major"/>
    </font>
    <font>
      <b/>
      <sz val="11"/>
      <name val="Calibri Light"/>
      <family val="2"/>
      <scheme val="major"/>
    </font>
    <font>
      <i/>
      <sz val="11"/>
      <name val="Calibri Light"/>
      <family val="2"/>
      <scheme val="major"/>
    </font>
    <font>
      <sz val="11"/>
      <color rgb="FFFF0000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1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9"/>
      <color indexed="1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8"/>
      <name val="Calibri"/>
      <family val="2"/>
      <scheme val="minor"/>
    </font>
    <font>
      <sz val="10"/>
      <color rgb="FF00B050"/>
      <name val="Calibri"/>
      <family val="2"/>
    </font>
    <font>
      <sz val="9"/>
      <color rgb="FF00B050"/>
      <name val="Calibri"/>
      <family val="2"/>
    </font>
    <font>
      <sz val="10"/>
      <color rgb="FF000000"/>
      <name val="DepCentury Old Style"/>
      <family val="1"/>
    </font>
    <font>
      <sz val="10"/>
      <color rgb="FFBFBFBF"/>
      <name val="DepCentury Old Style"/>
      <family val="1"/>
    </font>
    <font>
      <sz val="10"/>
      <color rgb="FFBFBFBF"/>
      <name val="Times New Roman"/>
      <family val="1"/>
    </font>
    <font>
      <i/>
      <sz val="11"/>
      <color rgb="FFFF0000"/>
      <name val="Calibri Light"/>
      <family val="2"/>
      <scheme val="major"/>
    </font>
  </fonts>
  <fills count="1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gray0625"/>
    </fill>
    <fill>
      <patternFill patternType="gray0625">
        <bgColor rgb="FFCCFFCC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gray0625">
        <bgColor theme="2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0625">
        <bgColor theme="6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165" fontId="1" fillId="0" borderId="0" applyFont="0" applyFill="0" applyBorder="0" applyAlignment="0" applyProtection="0"/>
    <xf numFmtId="0" fontId="3" fillId="0" borderId="0"/>
    <xf numFmtId="4" fontId="4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2" fillId="0" borderId="0"/>
    <xf numFmtId="170" fontId="12" fillId="0" borderId="0" applyFont="0" applyFill="0" applyBorder="0" applyAlignment="0" applyProtection="0"/>
    <xf numFmtId="0" fontId="13" fillId="0" borderId="0" applyNumberFormat="0" applyBorder="0" applyProtection="0"/>
    <xf numFmtId="0" fontId="3" fillId="0" borderId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" fillId="0" borderId="0"/>
  </cellStyleXfs>
  <cellXfs count="267">
    <xf numFmtId="0" fontId="0" fillId="0" borderId="0" xfId="0"/>
    <xf numFmtId="3" fontId="0" fillId="0" borderId="0" xfId="0" applyNumberFormat="1"/>
    <xf numFmtId="0" fontId="6" fillId="0" borderId="1" xfId="2" applyFont="1" applyBorder="1" applyAlignment="1">
      <alignment horizontal="left"/>
    </xf>
    <xf numFmtId="0" fontId="6" fillId="0" borderId="0" xfId="2" applyFont="1" applyAlignment="1">
      <alignment horizontal="centerContinuous"/>
    </xf>
    <xf numFmtId="0" fontId="7" fillId="0" borderId="0" xfId="2" applyFont="1" applyAlignment="1">
      <alignment horizontal="center"/>
    </xf>
    <xf numFmtId="0" fontId="8" fillId="3" borderId="3" xfId="2" applyFont="1" applyFill="1" applyBorder="1" applyAlignment="1">
      <alignment horizontal="right"/>
    </xf>
    <xf numFmtId="0" fontId="8" fillId="3" borderId="3" xfId="2" applyFont="1" applyFill="1" applyBorder="1" applyAlignment="1">
      <alignment horizontal="center"/>
    </xf>
    <xf numFmtId="166" fontId="6" fillId="0" borderId="0" xfId="1" applyNumberFormat="1" applyFont="1"/>
    <xf numFmtId="0" fontId="17" fillId="3" borderId="3" xfId="2" applyFont="1" applyFill="1" applyBorder="1" applyAlignment="1">
      <alignment horizontal="center"/>
    </xf>
    <xf numFmtId="0" fontId="9" fillId="0" borderId="0" xfId="2" applyFont="1"/>
    <xf numFmtId="0" fontId="17" fillId="0" borderId="0" xfId="2" applyFont="1" applyAlignment="1">
      <alignment horizontal="right"/>
    </xf>
    <xf numFmtId="0" fontId="14" fillId="0" borderId="0" xfId="2" applyFont="1"/>
    <xf numFmtId="0" fontId="15" fillId="0" borderId="0" xfId="2" applyFont="1"/>
    <xf numFmtId="0" fontId="18" fillId="8" borderId="0" xfId="0" applyFont="1" applyFill="1"/>
    <xf numFmtId="172" fontId="9" fillId="0" borderId="0" xfId="2" applyNumberFormat="1" applyFont="1"/>
    <xf numFmtId="0" fontId="0" fillId="8" borderId="0" xfId="0" applyFill="1"/>
    <xf numFmtId="166" fontId="16" fillId="0" borderId="0" xfId="0" applyNumberFormat="1" applyFont="1"/>
    <xf numFmtId="0" fontId="10" fillId="0" borderId="4" xfId="2" applyFont="1" applyBorder="1"/>
    <xf numFmtId="0" fontId="9" fillId="0" borderId="4" xfId="2" applyFont="1" applyBorder="1"/>
    <xf numFmtId="3" fontId="0" fillId="8" borderId="4" xfId="0" applyNumberFormat="1" applyFill="1" applyBorder="1"/>
    <xf numFmtId="1" fontId="6" fillId="0" borderId="0" xfId="9" applyNumberFormat="1" applyFont="1"/>
    <xf numFmtId="0" fontId="6" fillId="0" borderId="0" xfId="9" applyFont="1"/>
    <xf numFmtId="0" fontId="16" fillId="0" borderId="0" xfId="0" applyFont="1" applyAlignment="1">
      <alignment horizontal="center"/>
    </xf>
    <xf numFmtId="0" fontId="17" fillId="0" borderId="0" xfId="2" applyFont="1" applyAlignment="1">
      <alignment horizontal="center"/>
    </xf>
    <xf numFmtId="0" fontId="16" fillId="0" borderId="0" xfId="0" applyFont="1"/>
    <xf numFmtId="166" fontId="0" fillId="0" borderId="0" xfId="0" applyNumberFormat="1"/>
    <xf numFmtId="3" fontId="16" fillId="0" borderId="0" xfId="0" applyNumberFormat="1" applyFont="1"/>
    <xf numFmtId="0" fontId="0" fillId="0" borderId="3" xfId="0" applyBorder="1"/>
    <xf numFmtId="168" fontId="0" fillId="0" borderId="0" xfId="5" applyNumberFormat="1" applyFont="1" applyBorder="1"/>
    <xf numFmtId="3" fontId="6" fillId="0" borderId="0" xfId="11" applyNumberFormat="1" applyFont="1" applyFill="1"/>
    <xf numFmtId="0" fontId="1" fillId="0" borderId="0" xfId="0" applyFont="1"/>
    <xf numFmtId="166" fontId="19" fillId="0" borderId="5" xfId="1" applyNumberFormat="1" applyFont="1" applyBorder="1"/>
    <xf numFmtId="166" fontId="1" fillId="0" borderId="0" xfId="0" applyNumberFormat="1" applyFont="1"/>
    <xf numFmtId="0" fontId="19" fillId="0" borderId="0" xfId="0" applyFont="1"/>
    <xf numFmtId="166" fontId="19" fillId="0" borderId="0" xfId="0" applyNumberFormat="1" applyFont="1"/>
    <xf numFmtId="166" fontId="6" fillId="0" borderId="1" xfId="1" applyNumberFormat="1" applyFont="1" applyBorder="1" applyAlignment="1">
      <alignment horizontal="center"/>
    </xf>
    <xf numFmtId="166" fontId="1" fillId="0" borderId="1" xfId="0" applyNumberFormat="1" applyFont="1" applyBorder="1"/>
    <xf numFmtId="0" fontId="1" fillId="0" borderId="3" xfId="0" applyFont="1" applyBorder="1" applyAlignment="1">
      <alignment horizontal="center"/>
    </xf>
    <xf numFmtId="168" fontId="6" fillId="0" borderId="0" xfId="5" applyNumberFormat="1" applyFont="1"/>
    <xf numFmtId="166" fontId="6" fillId="0" borderId="0" xfId="1" applyNumberFormat="1" applyFont="1" applyBorder="1"/>
    <xf numFmtId="168" fontId="6" fillId="0" borderId="0" xfId="5" applyNumberFormat="1" applyFont="1" applyBorder="1"/>
    <xf numFmtId="166" fontId="6" fillId="0" borderId="0" xfId="11" applyNumberFormat="1" applyFont="1"/>
    <xf numFmtId="166" fontId="6" fillId="0" borderId="6" xfId="1" applyNumberFormat="1" applyFont="1" applyBorder="1"/>
    <xf numFmtId="166" fontId="6" fillId="0" borderId="0" xfId="1" applyNumberFormat="1" applyFont="1" applyFill="1" applyBorder="1"/>
    <xf numFmtId="166" fontId="21" fillId="0" borderId="0" xfId="0" applyNumberFormat="1" applyFont="1"/>
    <xf numFmtId="0" fontId="6" fillId="0" borderId="0" xfId="0" applyFont="1"/>
    <xf numFmtId="1" fontId="0" fillId="0" borderId="0" xfId="0" applyNumberFormat="1"/>
    <xf numFmtId="3" fontId="6" fillId="0" borderId="0" xfId="3" applyNumberFormat="1" applyFont="1" applyBorder="1" applyAlignment="1">
      <alignment horizontal="center"/>
    </xf>
    <xf numFmtId="0" fontId="6" fillId="0" borderId="0" xfId="2" applyFont="1" applyAlignment="1">
      <alignment horizontal="center"/>
    </xf>
    <xf numFmtId="0" fontId="6" fillId="0" borderId="1" xfId="2" applyFont="1" applyBorder="1"/>
    <xf numFmtId="3" fontId="6" fillId="8" borderId="1" xfId="3" applyNumberFormat="1" applyFont="1" applyFill="1" applyBorder="1" applyAlignment="1">
      <alignment horizontal="center"/>
    </xf>
    <xf numFmtId="3" fontId="6" fillId="9" borderId="0" xfId="3" applyNumberFormat="1" applyFont="1" applyFill="1" applyBorder="1" applyAlignment="1">
      <alignment horizontal="center"/>
    </xf>
    <xf numFmtId="0" fontId="22" fillId="10" borderId="3" xfId="2" applyFont="1" applyFill="1" applyBorder="1" applyAlignment="1">
      <alignment horizontal="center"/>
    </xf>
    <xf numFmtId="166" fontId="6" fillId="0" borderId="0" xfId="7" applyNumberFormat="1" applyFont="1"/>
    <xf numFmtId="166" fontId="6" fillId="0" borderId="0" xfId="10" applyNumberFormat="1" applyFont="1"/>
    <xf numFmtId="3" fontId="6" fillId="0" borderId="0" xfId="3" applyNumberFormat="1" applyFont="1"/>
    <xf numFmtId="166" fontId="2" fillId="0" borderId="0" xfId="7" applyNumberFormat="1" applyFont="1"/>
    <xf numFmtId="173" fontId="6" fillId="0" borderId="0" xfId="7" applyNumberFormat="1" applyFont="1"/>
    <xf numFmtId="168" fontId="7" fillId="0" borderId="0" xfId="5" applyNumberFormat="1" applyFont="1" applyFill="1"/>
    <xf numFmtId="166" fontId="6" fillId="0" borderId="4" xfId="7" applyNumberFormat="1" applyFont="1" applyBorder="1"/>
    <xf numFmtId="168" fontId="6" fillId="0" borderId="4" xfId="5" applyNumberFormat="1" applyFont="1" applyBorder="1"/>
    <xf numFmtId="173" fontId="6" fillId="0" borderId="4" xfId="7" applyNumberFormat="1" applyFont="1" applyBorder="1"/>
    <xf numFmtId="3" fontId="6" fillId="0" borderId="4" xfId="3" applyNumberFormat="1" applyFont="1" applyBorder="1"/>
    <xf numFmtId="166" fontId="7" fillId="0" borderId="4" xfId="7" applyNumberFormat="1" applyFont="1" applyFill="1" applyBorder="1"/>
    <xf numFmtId="3" fontId="6" fillId="8" borderId="0" xfId="0" applyNumberFormat="1" applyFont="1" applyFill="1"/>
    <xf numFmtId="0" fontId="23" fillId="0" borderId="0" xfId="0" applyFont="1" applyAlignment="1">
      <alignment horizontal="right"/>
    </xf>
    <xf numFmtId="0" fontId="23" fillId="0" borderId="0" xfId="0" applyFont="1"/>
    <xf numFmtId="10" fontId="0" fillId="0" borderId="0" xfId="0" applyNumberFormat="1"/>
    <xf numFmtId="0" fontId="24" fillId="0" borderId="1" xfId="2" applyFont="1" applyBorder="1" applyAlignment="1">
      <alignment horizontal="left"/>
    </xf>
    <xf numFmtId="0" fontId="25" fillId="0" borderId="1" xfId="2" applyFont="1" applyBorder="1" applyAlignment="1">
      <alignment horizontal="center"/>
    </xf>
    <xf numFmtId="0" fontId="25" fillId="0" borderId="1" xfId="2" applyFont="1" applyBorder="1" applyAlignment="1">
      <alignment horizontal="center" wrapText="1"/>
    </xf>
    <xf numFmtId="3" fontId="24" fillId="2" borderId="1" xfId="3" applyNumberFormat="1" applyFont="1" applyFill="1" applyBorder="1" applyAlignment="1">
      <alignment horizontal="center"/>
    </xf>
    <xf numFmtId="3" fontId="24" fillId="0" borderId="1" xfId="3" applyNumberFormat="1" applyFont="1" applyFill="1" applyBorder="1" applyAlignment="1">
      <alignment horizontal="center"/>
    </xf>
    <xf numFmtId="3" fontId="24" fillId="2" borderId="0" xfId="3" applyNumberFormat="1" applyFont="1" applyFill="1" applyBorder="1" applyAlignment="1">
      <alignment horizontal="center"/>
    </xf>
    <xf numFmtId="166" fontId="24" fillId="0" borderId="0" xfId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Continuous"/>
    </xf>
    <xf numFmtId="3" fontId="24" fillId="0" borderId="0" xfId="3" quotePrefix="1" applyNumberFormat="1" applyFont="1" applyFill="1" applyBorder="1" applyAlignment="1">
      <alignment horizontal="center"/>
    </xf>
    <xf numFmtId="7" fontId="25" fillId="2" borderId="2" xfId="2" applyNumberFormat="1" applyFont="1" applyFill="1" applyBorder="1" applyAlignment="1">
      <alignment horizontal="left"/>
    </xf>
    <xf numFmtId="167" fontId="24" fillId="0" borderId="0" xfId="1" applyNumberFormat="1" applyFont="1" applyFill="1" applyBorder="1" applyAlignment="1">
      <alignment horizontal="center"/>
    </xf>
    <xf numFmtId="0" fontId="26" fillId="3" borderId="3" xfId="2" applyFont="1" applyFill="1" applyBorder="1" applyAlignment="1">
      <alignment horizontal="right"/>
    </xf>
    <xf numFmtId="0" fontId="26" fillId="3" borderId="3" xfId="2" applyFont="1" applyFill="1" applyBorder="1" applyAlignment="1">
      <alignment horizontal="center"/>
    </xf>
    <xf numFmtId="0" fontId="26" fillId="7" borderId="3" xfId="2" applyFont="1" applyFill="1" applyBorder="1" applyAlignment="1">
      <alignment horizontal="center"/>
    </xf>
    <xf numFmtId="0" fontId="26" fillId="4" borderId="3" xfId="2" applyFont="1" applyFill="1" applyBorder="1" applyAlignment="1">
      <alignment horizontal="center"/>
    </xf>
    <xf numFmtId="0" fontId="27" fillId="0" borderId="0" xfId="0" applyFont="1"/>
    <xf numFmtId="0" fontId="28" fillId="0" borderId="0" xfId="0" applyFont="1"/>
    <xf numFmtId="0" fontId="28" fillId="5" borderId="0" xfId="0" applyFont="1" applyFill="1"/>
    <xf numFmtId="169" fontId="24" fillId="0" borderId="0" xfId="1" applyNumberFormat="1" applyFont="1" applyBorder="1"/>
    <xf numFmtId="9" fontId="28" fillId="0" borderId="0" xfId="5" applyFont="1"/>
    <xf numFmtId="166" fontId="24" fillId="0" borderId="0" xfId="1" applyNumberFormat="1" applyFont="1"/>
    <xf numFmtId="166" fontId="28" fillId="0" borderId="0" xfId="0" applyNumberFormat="1" applyFont="1"/>
    <xf numFmtId="168" fontId="28" fillId="0" borderId="0" xfId="5" applyNumberFormat="1" applyFont="1"/>
    <xf numFmtId="171" fontId="29" fillId="0" borderId="0" xfId="1" applyNumberFormat="1" applyFont="1"/>
    <xf numFmtId="3" fontId="24" fillId="2" borderId="0" xfId="8" applyNumberFormat="1" applyFont="1" applyFill="1" applyBorder="1" applyAlignment="1" applyProtection="1">
      <alignment horizontal="right"/>
    </xf>
    <xf numFmtId="168" fontId="28" fillId="0" borderId="0" xfId="5" applyNumberFormat="1" applyFont="1" applyFill="1"/>
    <xf numFmtId="168" fontId="24" fillId="0" borderId="0" xfId="5" applyNumberFormat="1" applyFont="1" applyFill="1"/>
    <xf numFmtId="0" fontId="29" fillId="0" borderId="4" xfId="0" applyFont="1" applyBorder="1"/>
    <xf numFmtId="3" fontId="29" fillId="0" borderId="4" xfId="0" applyNumberFormat="1" applyFont="1" applyBorder="1"/>
    <xf numFmtId="166" fontId="29" fillId="0" borderId="4" xfId="0" applyNumberFormat="1" applyFont="1" applyBorder="1"/>
    <xf numFmtId="3" fontId="31" fillId="2" borderId="0" xfId="3" applyNumberFormat="1" applyFont="1" applyFill="1" applyBorder="1"/>
    <xf numFmtId="4" fontId="31" fillId="2" borderId="0" xfId="1" applyNumberFormat="1" applyFont="1" applyFill="1" applyBorder="1"/>
    <xf numFmtId="10" fontId="28" fillId="0" borderId="0" xfId="0" applyNumberFormat="1" applyFont="1"/>
    <xf numFmtId="0" fontId="32" fillId="2" borderId="0" xfId="0" applyFont="1" applyFill="1" applyAlignment="1">
      <alignment horizontal="right"/>
    </xf>
    <xf numFmtId="0" fontId="31" fillId="2" borderId="0" xfId="2" applyFont="1" applyFill="1"/>
    <xf numFmtId="168" fontId="31" fillId="2" borderId="0" xfId="5" applyNumberFormat="1" applyFont="1" applyFill="1"/>
    <xf numFmtId="0" fontId="32" fillId="2" borderId="0" xfId="0" applyFont="1" applyFill="1"/>
    <xf numFmtId="3" fontId="7" fillId="0" borderId="0" xfId="2" applyNumberFormat="1" applyFont="1" applyAlignment="1">
      <alignment horizontal="center"/>
    </xf>
    <xf numFmtId="0" fontId="7" fillId="0" borderId="3" xfId="2" applyFont="1" applyBorder="1" applyAlignment="1">
      <alignment horizontal="center"/>
    </xf>
    <xf numFmtId="3" fontId="6" fillId="8" borderId="3" xfId="3" applyNumberFormat="1" applyFont="1" applyFill="1" applyBorder="1" applyAlignment="1">
      <alignment horizontal="center"/>
    </xf>
    <xf numFmtId="0" fontId="6" fillId="0" borderId="3" xfId="0" applyFont="1" applyBorder="1"/>
    <xf numFmtId="0" fontId="6" fillId="0" borderId="3" xfId="2" applyFont="1" applyBorder="1"/>
    <xf numFmtId="5" fontId="6" fillId="0" borderId="3" xfId="2" applyNumberFormat="1" applyFont="1" applyBorder="1" applyAlignment="1">
      <alignment horizontal="left"/>
    </xf>
    <xf numFmtId="0" fontId="6" fillId="0" borderId="1" xfId="2" applyFont="1" applyBorder="1" applyAlignment="1">
      <alignment horizontal="center"/>
    </xf>
    <xf numFmtId="0" fontId="7" fillId="0" borderId="1" xfId="2" applyFont="1" applyBorder="1" applyAlignment="1">
      <alignment horizontal="center"/>
    </xf>
    <xf numFmtId="0" fontId="2" fillId="8" borderId="1" xfId="2" applyFont="1" applyFill="1" applyBorder="1" applyAlignment="1">
      <alignment horizontal="center"/>
    </xf>
    <xf numFmtId="0" fontId="6" fillId="0" borderId="1" xfId="0" applyFont="1" applyBorder="1"/>
    <xf numFmtId="0" fontId="6" fillId="9" borderId="1" xfId="0" applyFont="1" applyFill="1" applyBorder="1" applyAlignment="1">
      <alignment horizontal="center"/>
    </xf>
    <xf numFmtId="0" fontId="0" fillId="0" borderId="1" xfId="0" applyBorder="1"/>
    <xf numFmtId="0" fontId="16" fillId="0" borderId="1" xfId="0" applyFont="1" applyBorder="1" applyAlignment="1">
      <alignment horizontal="center"/>
    </xf>
    <xf numFmtId="3" fontId="6" fillId="9" borderId="9" xfId="3" applyNumberFormat="1" applyFont="1" applyFill="1" applyBorder="1" applyAlignment="1">
      <alignment horizontal="center"/>
    </xf>
    <xf numFmtId="0" fontId="6" fillId="9" borderId="10" xfId="0" applyFont="1" applyFill="1" applyBorder="1" applyAlignment="1">
      <alignment horizontal="center"/>
    </xf>
    <xf numFmtId="0" fontId="8" fillId="3" borderId="8" xfId="2" applyFont="1" applyFill="1" applyBorder="1" applyAlignment="1">
      <alignment horizontal="center"/>
    </xf>
    <xf numFmtId="0" fontId="0" fillId="0" borderId="9" xfId="0" applyBorder="1"/>
    <xf numFmtId="168" fontId="0" fillId="0" borderId="9" xfId="5" applyNumberFormat="1" applyFont="1" applyBorder="1"/>
    <xf numFmtId="0" fontId="16" fillId="0" borderId="10" xfId="0" applyFont="1" applyBorder="1" applyAlignment="1">
      <alignment horizontal="center"/>
    </xf>
    <xf numFmtId="0" fontId="17" fillId="3" borderId="8" xfId="2" applyFont="1" applyFill="1" applyBorder="1" applyAlignment="1">
      <alignment horizontal="center"/>
    </xf>
    <xf numFmtId="0" fontId="16" fillId="0" borderId="9" xfId="0" applyFont="1" applyBorder="1"/>
    <xf numFmtId="169" fontId="10" fillId="0" borderId="0" xfId="1" applyNumberFormat="1" applyFont="1" applyBorder="1"/>
    <xf numFmtId="166" fontId="16" fillId="0" borderId="4" xfId="0" applyNumberFormat="1" applyFont="1" applyBorder="1"/>
    <xf numFmtId="168" fontId="0" fillId="0" borderId="4" xfId="5" applyNumberFormat="1" applyFont="1" applyBorder="1"/>
    <xf numFmtId="168" fontId="28" fillId="5" borderId="0" xfId="0" applyNumberFormat="1" applyFont="1" applyFill="1"/>
    <xf numFmtId="0" fontId="1" fillId="0" borderId="1" xfId="0" applyFont="1" applyBorder="1" applyAlignment="1">
      <alignment horizontal="center"/>
    </xf>
    <xf numFmtId="166" fontId="6" fillId="0" borderId="1" xfId="11" applyNumberFormat="1" applyFont="1" applyBorder="1"/>
    <xf numFmtId="0" fontId="1" fillId="0" borderId="1" xfId="0" applyFont="1" applyBorder="1"/>
    <xf numFmtId="168" fontId="6" fillId="0" borderId="1" xfId="5" applyNumberFormat="1" applyFont="1" applyBorder="1"/>
    <xf numFmtId="0" fontId="7" fillId="0" borderId="3" xfId="0" applyFont="1" applyBorder="1" applyAlignment="1">
      <alignment horizontal="center"/>
    </xf>
    <xf numFmtId="166" fontId="6" fillId="0" borderId="1" xfId="1" applyNumberFormat="1" applyFont="1" applyBorder="1"/>
    <xf numFmtId="0" fontId="1" fillId="0" borderId="3" xfId="0" applyFont="1" applyBorder="1"/>
    <xf numFmtId="166" fontId="34" fillId="0" borderId="0" xfId="0" applyNumberFormat="1" applyFont="1"/>
    <xf numFmtId="3" fontId="6" fillId="0" borderId="0" xfId="1" applyNumberFormat="1" applyFont="1" applyFill="1" applyAlignment="1">
      <alignment horizontal="right"/>
    </xf>
    <xf numFmtId="166" fontId="35" fillId="0" borderId="0" xfId="11" applyNumberFormat="1" applyFont="1"/>
    <xf numFmtId="166" fontId="36" fillId="0" borderId="0" xfId="0" applyNumberFormat="1" applyFont="1"/>
    <xf numFmtId="168" fontId="35" fillId="0" borderId="0" xfId="5" applyNumberFormat="1" applyFont="1"/>
    <xf numFmtId="166" fontId="19" fillId="0" borderId="0" xfId="1" applyNumberFormat="1" applyFont="1" applyBorder="1"/>
    <xf numFmtId="166" fontId="37" fillId="0" borderId="0" xfId="1" applyNumberFormat="1" applyFont="1" applyBorder="1"/>
    <xf numFmtId="166" fontId="35" fillId="0" borderId="0" xfId="1" applyNumberFormat="1" applyFont="1"/>
    <xf numFmtId="10" fontId="19" fillId="0" borderId="0" xfId="5" applyNumberFormat="1" applyFont="1"/>
    <xf numFmtId="168" fontId="1" fillId="0" borderId="0" xfId="0" applyNumberFormat="1" applyFont="1"/>
    <xf numFmtId="168" fontId="1" fillId="0" borderId="0" xfId="5" applyNumberFormat="1" applyFont="1"/>
    <xf numFmtId="168" fontId="19" fillId="0" borderId="0" xfId="5" applyNumberFormat="1" applyFont="1"/>
    <xf numFmtId="166" fontId="19" fillId="0" borderId="0" xfId="11" applyNumberFormat="1" applyFont="1"/>
    <xf numFmtId="0" fontId="38" fillId="0" borderId="0" xfId="0" applyFont="1"/>
    <xf numFmtId="3" fontId="38" fillId="0" borderId="0" xfId="0" applyNumberFormat="1" applyFont="1"/>
    <xf numFmtId="0" fontId="39" fillId="0" borderId="3" xfId="0" applyFont="1" applyBorder="1" applyAlignment="1">
      <alignment horizontal="center"/>
    </xf>
    <xf numFmtId="168" fontId="1" fillId="0" borderId="0" xfId="5" applyNumberFormat="1" applyFont="1" applyBorder="1"/>
    <xf numFmtId="10" fontId="1" fillId="0" borderId="0" xfId="5" applyNumberFormat="1" applyFont="1"/>
    <xf numFmtId="166" fontId="1" fillId="0" borderId="4" xfId="0" applyNumberFormat="1" applyFont="1" applyBorder="1"/>
    <xf numFmtId="168" fontId="1" fillId="0" borderId="4" xfId="5" applyNumberFormat="1" applyFont="1" applyBorder="1"/>
    <xf numFmtId="168" fontId="1" fillId="0" borderId="1" xfId="0" applyNumberFormat="1" applyFont="1" applyBorder="1"/>
    <xf numFmtId="0" fontId="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3" fontId="40" fillId="0" borderId="0" xfId="0" applyNumberFormat="1" applyFont="1" applyAlignment="1">
      <alignment horizontal="right"/>
    </xf>
    <xf numFmtId="166" fontId="41" fillId="0" borderId="0" xfId="11" applyNumberFormat="1" applyFont="1" applyFill="1" applyAlignment="1">
      <alignment horizontal="right"/>
    </xf>
    <xf numFmtId="166" fontId="41" fillId="0" borderId="0" xfId="0" applyNumberFormat="1" applyFont="1" applyAlignment="1">
      <alignment horizontal="right"/>
    </xf>
    <xf numFmtId="166" fontId="41" fillId="0" borderId="0" xfId="1" applyNumberFormat="1" applyFont="1" applyFill="1" applyAlignment="1">
      <alignment horizontal="right"/>
    </xf>
    <xf numFmtId="3" fontId="1" fillId="0" borderId="0" xfId="0" applyNumberFormat="1" applyFont="1"/>
    <xf numFmtId="14" fontId="7" fillId="5" borderId="0" xfId="3" quotePrefix="1" applyNumberFormat="1" applyFont="1" applyFill="1" applyBorder="1" applyAlignment="1">
      <alignment horizontal="center"/>
    </xf>
    <xf numFmtId="166" fontId="19" fillId="0" borderId="3" xfId="1" applyNumberFormat="1" applyFont="1" applyBorder="1" applyAlignment="1">
      <alignment horizontal="center"/>
    </xf>
    <xf numFmtId="0" fontId="31" fillId="2" borderId="0" xfId="0" applyFont="1" applyFill="1"/>
    <xf numFmtId="3" fontId="33" fillId="0" borderId="4" xfId="0" applyNumberFormat="1" applyFont="1" applyBorder="1"/>
    <xf numFmtId="166" fontId="6" fillId="0" borderId="0" xfId="7" applyNumberFormat="1" applyFont="1" applyBorder="1" applyProtection="1"/>
    <xf numFmtId="166" fontId="6" fillId="0" borderId="0" xfId="7" applyNumberFormat="1" applyFont="1" applyFill="1" applyBorder="1" applyAlignment="1" applyProtection="1">
      <alignment horizontal="center"/>
    </xf>
    <xf numFmtId="171" fontId="6" fillId="0" borderId="0" xfId="1" applyNumberFormat="1" applyFont="1" applyBorder="1"/>
    <xf numFmtId="166" fontId="6" fillId="0" borderId="7" xfId="1" applyNumberFormat="1" applyFont="1" applyBorder="1"/>
    <xf numFmtId="169" fontId="1" fillId="0" borderId="0" xfId="1" applyNumberFormat="1" applyFont="1"/>
    <xf numFmtId="0" fontId="20" fillId="0" borderId="12" xfId="2" applyFont="1" applyBorder="1"/>
    <xf numFmtId="3" fontId="24" fillId="0" borderId="0" xfId="3" applyNumberFormat="1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0" fontId="26" fillId="0" borderId="0" xfId="2" applyFont="1" applyAlignment="1">
      <alignment horizontal="left"/>
    </xf>
    <xf numFmtId="0" fontId="24" fillId="0" borderId="0" xfId="2" applyFont="1"/>
    <xf numFmtId="0" fontId="24" fillId="0" borderId="0" xfId="2" applyFont="1" applyAlignment="1">
      <alignment horizontal="centerContinuous"/>
    </xf>
    <xf numFmtId="49" fontId="25" fillId="0" borderId="0" xfId="2" applyNumberFormat="1" applyFont="1" applyAlignment="1">
      <alignment horizontal="center"/>
    </xf>
    <xf numFmtId="0" fontId="25" fillId="0" borderId="0" xfId="2" applyFont="1" applyAlignment="1">
      <alignment horizontal="center"/>
    </xf>
    <xf numFmtId="0" fontId="26" fillId="0" borderId="0" xfId="2" applyFont="1"/>
    <xf numFmtId="0" fontId="24" fillId="0" borderId="0" xfId="2" applyFont="1" applyAlignment="1">
      <alignment horizontal="right"/>
    </xf>
    <xf numFmtId="0" fontId="24" fillId="0" borderId="0" xfId="2" applyFont="1" applyAlignment="1">
      <alignment horizontal="center"/>
    </xf>
    <xf numFmtId="17" fontId="25" fillId="0" borderId="0" xfId="2" applyNumberFormat="1" applyFont="1" applyAlignment="1">
      <alignment horizontal="center"/>
    </xf>
    <xf numFmtId="0" fontId="24" fillId="6" borderId="0" xfId="2" applyFont="1" applyFill="1" applyAlignment="1">
      <alignment horizontal="center"/>
    </xf>
    <xf numFmtId="0" fontId="24" fillId="0" borderId="0" xfId="4" applyFont="1" applyAlignment="1">
      <alignment horizontal="center"/>
    </xf>
    <xf numFmtId="14" fontId="27" fillId="2" borderId="0" xfId="2" applyNumberFormat="1" applyFont="1" applyFill="1" applyAlignment="1">
      <alignment horizontal="center"/>
    </xf>
    <xf numFmtId="3" fontId="24" fillId="0" borderId="0" xfId="2" applyNumberFormat="1" applyFont="1"/>
    <xf numFmtId="0" fontId="30" fillId="2" borderId="0" xfId="0" applyFont="1" applyFill="1" applyAlignment="1">
      <alignment horizontal="right"/>
    </xf>
    <xf numFmtId="0" fontId="1" fillId="5" borderId="0" xfId="0" applyFont="1" applyFill="1"/>
    <xf numFmtId="3" fontId="6" fillId="5" borderId="0" xfId="1" applyNumberFormat="1" applyFont="1" applyFill="1" applyAlignment="1">
      <alignment horizontal="right"/>
    </xf>
    <xf numFmtId="3" fontId="11" fillId="0" borderId="0" xfId="7" applyNumberFormat="1" applyFont="1" applyAlignment="1">
      <alignment horizontal="right" indent="1"/>
    </xf>
    <xf numFmtId="168" fontId="11" fillId="0" borderId="0" xfId="5" applyNumberFormat="1" applyFont="1"/>
    <xf numFmtId="171" fontId="0" fillId="0" borderId="0" xfId="0" applyNumberFormat="1"/>
    <xf numFmtId="166" fontId="19" fillId="0" borderId="6" xfId="1" applyNumberFormat="1" applyFont="1" applyBorder="1"/>
    <xf numFmtId="166" fontId="6" fillId="0" borderId="1" xfId="7" applyNumberFormat="1" applyFont="1" applyBorder="1" applyProtection="1"/>
    <xf numFmtId="166" fontId="6" fillId="0" borderId="13" xfId="1" applyNumberFormat="1" applyFont="1" applyBorder="1"/>
    <xf numFmtId="166" fontId="6" fillId="0" borderId="1" xfId="7" applyNumberFormat="1" applyFont="1" applyFill="1" applyBorder="1" applyAlignment="1" applyProtection="1">
      <alignment horizontal="center"/>
    </xf>
    <xf numFmtId="166" fontId="6" fillId="0" borderId="1" xfId="1" applyNumberFormat="1" applyFont="1" applyFill="1" applyBorder="1"/>
    <xf numFmtId="0" fontId="28" fillId="0" borderId="4" xfId="0" applyFont="1" applyBorder="1"/>
    <xf numFmtId="3" fontId="0" fillId="0" borderId="4" xfId="0" applyNumberFormat="1" applyBorder="1"/>
    <xf numFmtId="0" fontId="39" fillId="0" borderId="3" xfId="0" applyFont="1" applyBorder="1"/>
    <xf numFmtId="0" fontId="42" fillId="0" borderId="0" xfId="0" applyFont="1" applyAlignment="1">
      <alignment horizontal="center"/>
    </xf>
    <xf numFmtId="0" fontId="42" fillId="5" borderId="0" xfId="0" applyFont="1" applyFill="1" applyAlignment="1">
      <alignment horizontal="center"/>
    </xf>
    <xf numFmtId="0" fontId="0" fillId="5" borderId="0" xfId="0" applyFill="1"/>
    <xf numFmtId="0" fontId="42" fillId="12" borderId="0" xfId="0" applyFont="1" applyFill="1" applyAlignment="1">
      <alignment horizontal="center"/>
    </xf>
    <xf numFmtId="0" fontId="0" fillId="12" borderId="0" xfId="0" applyFill="1"/>
    <xf numFmtId="0" fontId="0" fillId="13" borderId="0" xfId="0" applyFill="1"/>
    <xf numFmtId="0" fontId="33" fillId="0" borderId="4" xfId="0" applyFont="1" applyBorder="1"/>
    <xf numFmtId="169" fontId="10" fillId="0" borderId="4" xfId="1" applyNumberFormat="1" applyFont="1" applyBorder="1"/>
    <xf numFmtId="9" fontId="33" fillId="0" borderId="4" xfId="5" applyFont="1" applyBorder="1"/>
    <xf numFmtId="3" fontId="7" fillId="0" borderId="4" xfId="2" applyNumberFormat="1" applyFont="1" applyBorder="1"/>
    <xf numFmtId="3" fontId="10" fillId="0" borderId="4" xfId="2" applyNumberFormat="1" applyFont="1" applyBorder="1"/>
    <xf numFmtId="166" fontId="33" fillId="0" borderId="4" xfId="0" applyNumberFormat="1" applyFont="1" applyBorder="1"/>
    <xf numFmtId="168" fontId="33" fillId="0" borderId="4" xfId="5" applyNumberFormat="1" applyFont="1" applyBorder="1"/>
    <xf numFmtId="169" fontId="24" fillId="5" borderId="0" xfId="1" applyNumberFormat="1" applyFont="1" applyFill="1" applyBorder="1"/>
    <xf numFmtId="9" fontId="28" fillId="5" borderId="0" xfId="5" applyFont="1" applyFill="1"/>
    <xf numFmtId="3" fontId="24" fillId="5" borderId="0" xfId="2" applyNumberFormat="1" applyFont="1" applyFill="1"/>
    <xf numFmtId="166" fontId="24" fillId="5" borderId="0" xfId="1" applyNumberFormat="1" applyFont="1" applyFill="1"/>
    <xf numFmtId="166" fontId="28" fillId="5" borderId="0" xfId="0" applyNumberFormat="1" applyFont="1" applyFill="1"/>
    <xf numFmtId="168" fontId="28" fillId="5" borderId="0" xfId="5" applyNumberFormat="1" applyFont="1" applyFill="1"/>
    <xf numFmtId="171" fontId="0" fillId="5" borderId="0" xfId="0" applyNumberFormat="1" applyFill="1"/>
    <xf numFmtId="168" fontId="0" fillId="0" borderId="11" xfId="5" applyNumberFormat="1" applyFont="1" applyBorder="1"/>
    <xf numFmtId="0" fontId="0" fillId="14" borderId="0" xfId="0" applyFill="1"/>
    <xf numFmtId="166" fontId="43" fillId="0" borderId="0" xfId="7" applyNumberFormat="1" applyFont="1" applyFill="1" applyBorder="1" applyProtection="1"/>
    <xf numFmtId="166" fontId="44" fillId="0" borderId="0" xfId="1" applyNumberFormat="1" applyFont="1" applyFill="1" applyBorder="1"/>
    <xf numFmtId="166" fontId="44" fillId="0" borderId="0" xfId="7" applyNumberFormat="1" applyFont="1" applyFill="1" applyBorder="1" applyAlignment="1" applyProtection="1">
      <alignment horizontal="center"/>
    </xf>
    <xf numFmtId="49" fontId="6" fillId="0" borderId="0" xfId="3" quotePrefix="1" applyNumberFormat="1" applyFont="1" applyFill="1" applyBorder="1" applyAlignment="1">
      <alignment horizontal="center"/>
    </xf>
    <xf numFmtId="3" fontId="2" fillId="5" borderId="9" xfId="0" applyNumberFormat="1" applyFont="1" applyFill="1" applyBorder="1"/>
    <xf numFmtId="166" fontId="7" fillId="0" borderId="0" xfId="7" applyNumberFormat="1" applyFont="1" applyFill="1"/>
    <xf numFmtId="0" fontId="45" fillId="0" borderId="0" xfId="0" applyFont="1"/>
    <xf numFmtId="169" fontId="0" fillId="0" borderId="0" xfId="1" applyNumberFormat="1" applyFont="1"/>
    <xf numFmtId="169" fontId="0" fillId="0" borderId="0" xfId="0" applyNumberFormat="1"/>
    <xf numFmtId="166" fontId="14" fillId="0" borderId="0" xfId="1" applyNumberFormat="1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3" fontId="24" fillId="6" borderId="1" xfId="3" applyNumberFormat="1" applyFont="1" applyFill="1" applyBorder="1" applyAlignment="1">
      <alignment horizontal="center"/>
    </xf>
    <xf numFmtId="49" fontId="24" fillId="11" borderId="0" xfId="3" applyNumberFormat="1" applyFont="1" applyFill="1" applyBorder="1" applyAlignment="1">
      <alignment horizontal="center"/>
    </xf>
    <xf numFmtId="49" fontId="24" fillId="11" borderId="0" xfId="3" quotePrefix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"/>
    </xf>
    <xf numFmtId="49" fontId="24" fillId="0" borderId="0" xfId="2" applyNumberFormat="1" applyFont="1" applyAlignment="1">
      <alignment horizontal="center"/>
    </xf>
    <xf numFmtId="0" fontId="24" fillId="0" borderId="0" xfId="2" applyFont="1" applyAlignment="1">
      <alignment horizontal="center"/>
    </xf>
    <xf numFmtId="3" fontId="24" fillId="5" borderId="1" xfId="3" applyNumberFormat="1" applyFont="1" applyFill="1" applyBorder="1" applyAlignment="1">
      <alignment horizontal="center"/>
    </xf>
    <xf numFmtId="3" fontId="24" fillId="0" borderId="1" xfId="3" applyNumberFormat="1" applyFont="1" applyBorder="1" applyAlignment="1">
      <alignment horizontal="center"/>
    </xf>
    <xf numFmtId="0" fontId="24" fillId="0" borderId="1" xfId="2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3" fontId="6" fillId="0" borderId="0" xfId="3" applyNumberFormat="1" applyFont="1" applyBorder="1" applyAlignment="1">
      <alignment horizontal="center"/>
    </xf>
    <xf numFmtId="3" fontId="6" fillId="0" borderId="0" xfId="3" quotePrefix="1" applyNumberFormat="1" applyFont="1" applyBorder="1" applyAlignment="1">
      <alignment horizontal="center"/>
    </xf>
    <xf numFmtId="3" fontId="6" fillId="0" borderId="0" xfId="2" applyNumberFormat="1" applyFont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3" fontId="6" fillId="0" borderId="1" xfId="3" applyNumberFormat="1" applyFont="1" applyBorder="1" applyAlignment="1">
      <alignment horizontal="center"/>
    </xf>
    <xf numFmtId="0" fontId="6" fillId="0" borderId="1" xfId="2" applyFont="1" applyBorder="1" applyAlignment="1">
      <alignment horizontal="center" wrapText="1"/>
    </xf>
    <xf numFmtId="0" fontId="6" fillId="9" borderId="9" xfId="0" applyFont="1" applyFill="1" applyBorder="1" applyAlignment="1">
      <alignment horizontal="center"/>
    </xf>
    <xf numFmtId="0" fontId="6" fillId="9" borderId="0" xfId="0" applyFont="1" applyFill="1" applyAlignment="1">
      <alignment horizontal="center"/>
    </xf>
    <xf numFmtId="3" fontId="6" fillId="0" borderId="3" xfId="3" applyNumberFormat="1" applyFont="1" applyBorder="1" applyAlignment="1">
      <alignment horizontal="center"/>
    </xf>
    <xf numFmtId="3" fontId="6" fillId="0" borderId="3" xfId="2" applyNumberFormat="1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3" fontId="6" fillId="9" borderId="8" xfId="3" applyNumberFormat="1" applyFont="1" applyFill="1" applyBorder="1" applyAlignment="1">
      <alignment horizontal="center"/>
    </xf>
    <xf numFmtId="3" fontId="6" fillId="9" borderId="3" xfId="3" applyNumberFormat="1" applyFont="1" applyFill="1" applyBorder="1" applyAlignment="1">
      <alignment horizontal="center"/>
    </xf>
  </cellXfs>
  <cellStyles count="13">
    <cellStyle name="Komma" xfId="1" builtinId="3"/>
    <cellStyle name="Komma 2" xfId="7" xr:uid="{EC602C58-7580-47B2-B498-B1E97BE359C7}"/>
    <cellStyle name="Normal" xfId="0" builtinId="0"/>
    <cellStyle name="Normal 2" xfId="4" xr:uid="{00000000-0005-0000-0000-000002000000}"/>
    <cellStyle name="Normal 2 2" xfId="8" xr:uid="{9E6F5070-3409-446B-83C2-B458A4E05EA4}"/>
    <cellStyle name="Normal 3" xfId="6" xr:uid="{2059A852-F784-4533-BC28-A20721E26FCF}"/>
    <cellStyle name="Normal 9" xfId="12" xr:uid="{62AAA706-6D88-467B-AF04-F80280B3D3CE}"/>
    <cellStyle name="Normal_innutj" xfId="2" xr:uid="{00000000-0005-0000-0000-000003000000}"/>
    <cellStyle name="Normal_TABELL1" xfId="9" xr:uid="{A1C4BA26-A61B-411F-92AF-498F6E660ACA}"/>
    <cellStyle name="Prosent" xfId="5" builtinId="5"/>
    <cellStyle name="Tusenskille_innutj" xfId="3" xr:uid="{00000000-0005-0000-0000-000004000000}"/>
    <cellStyle name="Tusenskille_sammenligningskatt08okt" xfId="11" xr:uid="{C640C5B1-DD01-4EFA-A317-120298FABF41}"/>
    <cellStyle name="Tusenskille_skatt04analyserev" xfId="10" xr:uid="{D8129143-4A6A-4CA6-9202-C5BF1BB25AFB}"/>
  </cellStyles>
  <dxfs count="0"/>
  <tableStyles count="0" defaultTableStyle="TableStyleMedium2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chartsheet" Target="chartsheets/sheet2.xml"/><Relationship Id="rId10" Type="http://schemas.openxmlformats.org/officeDocument/2006/relationships/customXml" Target="../customXml/item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 Møre og Romsdal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komm!$C$31:$C$57</c:f>
              <c:strCache>
                <c:ptCount val="27"/>
                <c:pt idx="0">
                  <c:v>Kristiansund</c:v>
                </c:pt>
                <c:pt idx="1">
                  <c:v>Molde</c:v>
                </c:pt>
                <c:pt idx="2">
                  <c:v>Ålesund*</c:v>
                </c:pt>
                <c:pt idx="3">
                  <c:v>Vanylven</c:v>
                </c:pt>
                <c:pt idx="4">
                  <c:v>Sande</c:v>
                </c:pt>
                <c:pt idx="5">
                  <c:v>Herøy</c:v>
                </c:pt>
                <c:pt idx="6">
                  <c:v>Ulstein</c:v>
                </c:pt>
                <c:pt idx="7">
                  <c:v>Hareid</c:v>
                </c:pt>
                <c:pt idx="8">
                  <c:v>Ørsta</c:v>
                </c:pt>
                <c:pt idx="9">
                  <c:v>Stranda</c:v>
                </c:pt>
                <c:pt idx="10">
                  <c:v>Sykkylven</c:v>
                </c:pt>
                <c:pt idx="11">
                  <c:v>Sula</c:v>
                </c:pt>
                <c:pt idx="12">
                  <c:v>Giske</c:v>
                </c:pt>
                <c:pt idx="13">
                  <c:v>Vestnes</c:v>
                </c:pt>
                <c:pt idx="14">
                  <c:v>Rauma</c:v>
                </c:pt>
                <c:pt idx="15">
                  <c:v>Aukra</c:v>
                </c:pt>
                <c:pt idx="16">
                  <c:v>Averøy</c:v>
                </c:pt>
                <c:pt idx="17">
                  <c:v>Gjemnes</c:v>
                </c:pt>
                <c:pt idx="18">
                  <c:v>Tingvoll</c:v>
                </c:pt>
                <c:pt idx="19">
                  <c:v>Sunndal</c:v>
                </c:pt>
                <c:pt idx="20">
                  <c:v>Surnadal</c:v>
                </c:pt>
                <c:pt idx="21">
                  <c:v>Smøla</c:v>
                </c:pt>
                <c:pt idx="22">
                  <c:v>Aure</c:v>
                </c:pt>
                <c:pt idx="23">
                  <c:v>Volda</c:v>
                </c:pt>
                <c:pt idx="24">
                  <c:v>Fjord</c:v>
                </c:pt>
                <c:pt idx="25">
                  <c:v>Hustadvika</c:v>
                </c:pt>
                <c:pt idx="26">
                  <c:v>Haram*</c:v>
                </c:pt>
              </c:strCache>
            </c:strRef>
          </c:cat>
          <c:val>
            <c:numRef>
              <c:f>komm!$F$31:$F$57</c:f>
              <c:numCache>
                <c:formatCode>0%</c:formatCode>
                <c:ptCount val="27"/>
                <c:pt idx="0">
                  <c:v>0.89188279193299136</c:v>
                </c:pt>
                <c:pt idx="1">
                  <c:v>0.94375942237487531</c:v>
                </c:pt>
                <c:pt idx="2">
                  <c:v>0.9880472900381233</c:v>
                </c:pt>
                <c:pt idx="3">
                  <c:v>0.94675781750354193</c:v>
                </c:pt>
                <c:pt idx="4">
                  <c:v>1.0605542839373203</c:v>
                </c:pt>
                <c:pt idx="5">
                  <c:v>1.0229925364072183</c:v>
                </c:pt>
                <c:pt idx="6">
                  <c:v>1.0217756752428935</c:v>
                </c:pt>
                <c:pt idx="7">
                  <c:v>0.82932786444084716</c:v>
                </c:pt>
                <c:pt idx="8">
                  <c:v>0.83643457868711768</c:v>
                </c:pt>
                <c:pt idx="9">
                  <c:v>0.94575091836207226</c:v>
                </c:pt>
                <c:pt idx="10">
                  <c:v>0.83995651328883292</c:v>
                </c:pt>
                <c:pt idx="11">
                  <c:v>0.83013014971490628</c:v>
                </c:pt>
                <c:pt idx="12">
                  <c:v>0.93775189716380303</c:v>
                </c:pt>
                <c:pt idx="13">
                  <c:v>0.93298571515497541</c:v>
                </c:pt>
                <c:pt idx="14">
                  <c:v>0.90251213378714668</c:v>
                </c:pt>
                <c:pt idx="15">
                  <c:v>0.98449383930457146</c:v>
                </c:pt>
                <c:pt idx="16">
                  <c:v>0.9363497038434222</c:v>
                </c:pt>
                <c:pt idx="17">
                  <c:v>0.76413086423886822</c:v>
                </c:pt>
                <c:pt idx="18">
                  <c:v>0.81151760831016839</c:v>
                </c:pt>
                <c:pt idx="19">
                  <c:v>1.0203474407025115</c:v>
                </c:pt>
                <c:pt idx="20">
                  <c:v>0.83503120647895779</c:v>
                </c:pt>
                <c:pt idx="21">
                  <c:v>0.93476299520863115</c:v>
                </c:pt>
                <c:pt idx="22">
                  <c:v>0.91784001201523491</c:v>
                </c:pt>
                <c:pt idx="23">
                  <c:v>0.79447595044786146</c:v>
                </c:pt>
                <c:pt idx="24">
                  <c:v>0.8914336479442061</c:v>
                </c:pt>
                <c:pt idx="25">
                  <c:v>0.87902799183254954</c:v>
                </c:pt>
                <c:pt idx="26">
                  <c:v>0.87984086155079655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C1-4CE3-80F6-79062E1F762B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komm!$C$31:$C$57</c:f>
              <c:strCache>
                <c:ptCount val="27"/>
                <c:pt idx="0">
                  <c:v>Kristiansund</c:v>
                </c:pt>
                <c:pt idx="1">
                  <c:v>Molde</c:v>
                </c:pt>
                <c:pt idx="2">
                  <c:v>Ålesund*</c:v>
                </c:pt>
                <c:pt idx="3">
                  <c:v>Vanylven</c:v>
                </c:pt>
                <c:pt idx="4">
                  <c:v>Sande</c:v>
                </c:pt>
                <c:pt idx="5">
                  <c:v>Herøy</c:v>
                </c:pt>
                <c:pt idx="6">
                  <c:v>Ulstein</c:v>
                </c:pt>
                <c:pt idx="7">
                  <c:v>Hareid</c:v>
                </c:pt>
                <c:pt idx="8">
                  <c:v>Ørsta</c:v>
                </c:pt>
                <c:pt idx="9">
                  <c:v>Stranda</c:v>
                </c:pt>
                <c:pt idx="10">
                  <c:v>Sykkylven</c:v>
                </c:pt>
                <c:pt idx="11">
                  <c:v>Sula</c:v>
                </c:pt>
                <c:pt idx="12">
                  <c:v>Giske</c:v>
                </c:pt>
                <c:pt idx="13">
                  <c:v>Vestnes</c:v>
                </c:pt>
                <c:pt idx="14">
                  <c:v>Rauma</c:v>
                </c:pt>
                <c:pt idx="15">
                  <c:v>Aukra</c:v>
                </c:pt>
                <c:pt idx="16">
                  <c:v>Averøy</c:v>
                </c:pt>
                <c:pt idx="17">
                  <c:v>Gjemnes</c:v>
                </c:pt>
                <c:pt idx="18">
                  <c:v>Tingvoll</c:v>
                </c:pt>
                <c:pt idx="19">
                  <c:v>Sunndal</c:v>
                </c:pt>
                <c:pt idx="20">
                  <c:v>Surnadal</c:v>
                </c:pt>
                <c:pt idx="21">
                  <c:v>Smøla</c:v>
                </c:pt>
                <c:pt idx="22">
                  <c:v>Aure</c:v>
                </c:pt>
                <c:pt idx="23">
                  <c:v>Volda</c:v>
                </c:pt>
                <c:pt idx="24">
                  <c:v>Fjord</c:v>
                </c:pt>
                <c:pt idx="25">
                  <c:v>Hustadvika</c:v>
                </c:pt>
                <c:pt idx="26">
                  <c:v>Haram*</c:v>
                </c:pt>
              </c:strCache>
            </c:strRef>
          </c:cat>
          <c:val>
            <c:numRef>
              <c:f>komm!$P$31:$P$57</c:f>
              <c:numCache>
                <c:formatCode>0.0\ %</c:formatCode>
                <c:ptCount val="27"/>
                <c:pt idx="0">
                  <c:v>0.95549711970533313</c:v>
                </c:pt>
                <c:pt idx="1">
                  <c:v>0.97132418207339577</c:v>
                </c:pt>
                <c:pt idx="2">
                  <c:v>0.98726781443216505</c:v>
                </c:pt>
                <c:pt idx="3">
                  <c:v>0.97240360431971584</c:v>
                </c:pt>
                <c:pt idx="4">
                  <c:v>1.0057774174411089</c:v>
                </c:pt>
                <c:pt idx="5">
                  <c:v>0.99984810312503902</c:v>
                </c:pt>
                <c:pt idx="6">
                  <c:v>0.99941003310588228</c:v>
                </c:pt>
                <c:pt idx="7">
                  <c:v>0.95487157043041149</c:v>
                </c:pt>
                <c:pt idx="8">
                  <c:v>0.95494263757287445</c:v>
                </c:pt>
                <c:pt idx="9">
                  <c:v>0.972041120628787</c:v>
                </c:pt>
                <c:pt idx="10">
                  <c:v>0.95497785691889137</c:v>
                </c:pt>
                <c:pt idx="11">
                  <c:v>0.95487959328315208</c:v>
                </c:pt>
                <c:pt idx="12">
                  <c:v>0.96916147299740951</c:v>
                </c:pt>
                <c:pt idx="13">
                  <c:v>0.96744564747423167</c:v>
                </c:pt>
                <c:pt idx="14">
                  <c:v>0.95647515818181339</c:v>
                </c:pt>
                <c:pt idx="15">
                  <c:v>0.98598857216808611</c:v>
                </c:pt>
                <c:pt idx="16">
                  <c:v>0.96865668340207256</c:v>
                </c:pt>
                <c:pt idx="17">
                  <c:v>0.95421960042839182</c:v>
                </c:pt>
                <c:pt idx="18">
                  <c:v>0.95469346786910458</c:v>
                </c:pt>
                <c:pt idx="19">
                  <c:v>0.99889586867134483</c:v>
                </c:pt>
                <c:pt idx="20">
                  <c:v>0.95492860385079292</c:v>
                </c:pt>
                <c:pt idx="21">
                  <c:v>0.96808546829354758</c:v>
                </c:pt>
                <c:pt idx="22">
                  <c:v>0.96199319434392505</c:v>
                </c:pt>
                <c:pt idx="23">
                  <c:v>0.95452305129048176</c:v>
                </c:pt>
                <c:pt idx="24">
                  <c:v>0.95549262826544523</c:v>
                </c:pt>
                <c:pt idx="25">
                  <c:v>0.95536857170432854</c:v>
                </c:pt>
                <c:pt idx="26">
                  <c:v>0.95537670040151124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C1-4CE3-80F6-79062E1F76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in val="0.7000000000000000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Rogaland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komm!$F$8:$F$30</c:f>
              <c:numCache>
                <c:formatCode>0%</c:formatCode>
                <c:ptCount val="23"/>
                <c:pt idx="0">
                  <c:v>1.0218638622323519</c:v>
                </c:pt>
                <c:pt idx="1">
                  <c:v>1.2461434576196377</c:v>
                </c:pt>
                <c:pt idx="2">
                  <c:v>1.0319209124555095</c:v>
                </c:pt>
                <c:pt idx="3">
                  <c:v>1.0324912622623683</c:v>
                </c:pt>
                <c:pt idx="4">
                  <c:v>0.83548629488679294</c:v>
                </c:pt>
                <c:pt idx="5">
                  <c:v>0.85725116241667909</c:v>
                </c:pt>
                <c:pt idx="6">
                  <c:v>0.9301302837365667</c:v>
                </c:pt>
                <c:pt idx="7">
                  <c:v>0.88940680248223369</c:v>
                </c:pt>
                <c:pt idx="8">
                  <c:v>0.96747761019846212</c:v>
                </c:pt>
                <c:pt idx="9">
                  <c:v>1.0134650687922235</c:v>
                </c:pt>
                <c:pt idx="10">
                  <c:v>0.86157226764270423</c:v>
                </c:pt>
                <c:pt idx="11">
                  <c:v>1.2609402989911624</c:v>
                </c:pt>
                <c:pt idx="12">
                  <c:v>1.0920036124634616</c:v>
                </c:pt>
                <c:pt idx="13">
                  <c:v>0.91152117279812428</c:v>
                </c:pt>
                <c:pt idx="14">
                  <c:v>1.2491839490915007</c:v>
                </c:pt>
                <c:pt idx="15">
                  <c:v>1.2759772441717339</c:v>
                </c:pt>
                <c:pt idx="16">
                  <c:v>0.99810147595593235</c:v>
                </c:pt>
                <c:pt idx="17">
                  <c:v>1.0529340710636474</c:v>
                </c:pt>
                <c:pt idx="18">
                  <c:v>1.0486095136658657</c:v>
                </c:pt>
                <c:pt idx="19">
                  <c:v>0.9592571771005578</c:v>
                </c:pt>
                <c:pt idx="20">
                  <c:v>0.93609205511907201</c:v>
                </c:pt>
                <c:pt idx="21">
                  <c:v>0.96825016065240288</c:v>
                </c:pt>
                <c:pt idx="22">
                  <c:v>1.0501343957816571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9B-49EC-8EAF-B9DEE56447C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komm!$P$8:$P$30</c:f>
              <c:numCache>
                <c:formatCode>0.0\ %</c:formatCode>
                <c:ptCount val="23"/>
                <c:pt idx="0">
                  <c:v>0.99944178042208698</c:v>
                </c:pt>
                <c:pt idx="1">
                  <c:v>1.0801824347615103</c:v>
                </c:pt>
                <c:pt idx="2">
                  <c:v>1.0030623185024241</c:v>
                </c:pt>
                <c:pt idx="3">
                  <c:v>1.0032676444328932</c:v>
                </c:pt>
                <c:pt idx="4">
                  <c:v>0.95493315473487095</c:v>
                </c:pt>
                <c:pt idx="5">
                  <c:v>0.95515080341017</c:v>
                </c:pt>
                <c:pt idx="6">
                  <c:v>0.96641769216360474</c:v>
                </c:pt>
                <c:pt idx="7">
                  <c:v>0.95547235981082534</c:v>
                </c:pt>
                <c:pt idx="8">
                  <c:v>0.97986272968988686</c:v>
                </c:pt>
                <c:pt idx="9">
                  <c:v>0.9964182147836409</c:v>
                </c:pt>
                <c:pt idx="10">
                  <c:v>0.95519401446243013</c:v>
                </c:pt>
                <c:pt idx="11">
                  <c:v>1.0855092976552592</c:v>
                </c:pt>
                <c:pt idx="12">
                  <c:v>1.0246920905052868</c:v>
                </c:pt>
                <c:pt idx="13">
                  <c:v>0.95971841222576526</c:v>
                </c:pt>
                <c:pt idx="14">
                  <c:v>1.081277011691381</c:v>
                </c:pt>
                <c:pt idx="15">
                  <c:v>1.0909225979202648</c:v>
                </c:pt>
                <c:pt idx="16">
                  <c:v>0.99088732136257618</c:v>
                </c:pt>
                <c:pt idx="17">
                  <c:v>1.0106270556013535</c:v>
                </c:pt>
                <c:pt idx="18">
                  <c:v>1.0090702149381523</c:v>
                </c:pt>
                <c:pt idx="19">
                  <c:v>0.97690337377464143</c:v>
                </c:pt>
                <c:pt idx="20">
                  <c:v>0.96856392986130635</c:v>
                </c:pt>
                <c:pt idx="21">
                  <c:v>0.98014084785330591</c:v>
                </c:pt>
                <c:pt idx="22">
                  <c:v>1.0096191724998373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9B-49EC-8EAF-B9DEE56447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</a:t>
            </a:r>
          </a:p>
          <a:p>
            <a:pPr>
              <a:defRPr/>
            </a:pPr>
            <a:r>
              <a:rPr lang="nb-NO"/>
              <a:t>Prosent av landsgjennomsnittet. Nordland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komm!$C$58:$C$98</c:f>
              <c:strCache>
                <c:ptCount val="41"/>
                <c:pt idx="0">
                  <c:v>Bodø</c:v>
                </c:pt>
                <c:pt idx="1">
                  <c:v>Narvik</c:v>
                </c:pt>
                <c:pt idx="2">
                  <c:v>Bindal</c:v>
                </c:pt>
                <c:pt idx="3">
                  <c:v>Sømna</c:v>
                </c:pt>
                <c:pt idx="4">
                  <c:v>Brønnøy</c:v>
                </c:pt>
                <c:pt idx="5">
                  <c:v>Vega</c:v>
                </c:pt>
                <c:pt idx="6">
                  <c:v>Vevelstad</c:v>
                </c:pt>
                <c:pt idx="7">
                  <c:v>Herøy</c:v>
                </c:pt>
                <c:pt idx="8">
                  <c:v>Alstahaug</c:v>
                </c:pt>
                <c:pt idx="9">
                  <c:v>Leirfjord</c:v>
                </c:pt>
                <c:pt idx="10">
                  <c:v>Vefsn</c:v>
                </c:pt>
                <c:pt idx="11">
                  <c:v>Grane</c:v>
                </c:pt>
                <c:pt idx="12">
                  <c:v>Hattfjelldal</c:v>
                </c:pt>
                <c:pt idx="13">
                  <c:v>Dønna</c:v>
                </c:pt>
                <c:pt idx="14">
                  <c:v>Nesna</c:v>
                </c:pt>
                <c:pt idx="15">
                  <c:v>Hemnes</c:v>
                </c:pt>
                <c:pt idx="16">
                  <c:v>Rana</c:v>
                </c:pt>
                <c:pt idx="17">
                  <c:v>Lurøy</c:v>
                </c:pt>
                <c:pt idx="18">
                  <c:v>Træna</c:v>
                </c:pt>
                <c:pt idx="19">
                  <c:v>Rødøy</c:v>
                </c:pt>
                <c:pt idx="20">
                  <c:v>Meløy</c:v>
                </c:pt>
                <c:pt idx="21">
                  <c:v>Gildeskål</c:v>
                </c:pt>
                <c:pt idx="22">
                  <c:v>Beiarn</c:v>
                </c:pt>
                <c:pt idx="23">
                  <c:v>Saltdal</c:v>
                </c:pt>
                <c:pt idx="24">
                  <c:v>Fauske</c:v>
                </c:pt>
                <c:pt idx="25">
                  <c:v>Sørfold</c:v>
                </c:pt>
                <c:pt idx="26">
                  <c:v>Steigen</c:v>
                </c:pt>
                <c:pt idx="27">
                  <c:v>Lødingen</c:v>
                </c:pt>
                <c:pt idx="28">
                  <c:v>Evenes</c:v>
                </c:pt>
                <c:pt idx="29">
                  <c:v>Røst</c:v>
                </c:pt>
                <c:pt idx="30">
                  <c:v>Værøy</c:v>
                </c:pt>
                <c:pt idx="31">
                  <c:v>Flakstad</c:v>
                </c:pt>
                <c:pt idx="32">
                  <c:v>Vestvågøy</c:v>
                </c:pt>
                <c:pt idx="33">
                  <c:v>Vågan</c:v>
                </c:pt>
                <c:pt idx="34">
                  <c:v>Hadsel</c:v>
                </c:pt>
                <c:pt idx="35">
                  <c:v>Bø</c:v>
                </c:pt>
                <c:pt idx="36">
                  <c:v>Øksnes</c:v>
                </c:pt>
                <c:pt idx="37">
                  <c:v>Sortland</c:v>
                </c:pt>
                <c:pt idx="38">
                  <c:v>Andøy</c:v>
                </c:pt>
                <c:pt idx="39">
                  <c:v>Moskenes</c:v>
                </c:pt>
                <c:pt idx="40">
                  <c:v>Hamarøy</c:v>
                </c:pt>
              </c:strCache>
            </c:strRef>
          </c:cat>
          <c:val>
            <c:numRef>
              <c:f>komm!$F$58:$F$98</c:f>
              <c:numCache>
                <c:formatCode>0%</c:formatCode>
                <c:ptCount val="41"/>
                <c:pt idx="0">
                  <c:v>0.9794873293742451</c:v>
                </c:pt>
                <c:pt idx="1">
                  <c:v>0.93383101504910893</c:v>
                </c:pt>
                <c:pt idx="2">
                  <c:v>0.85514445358702829</c:v>
                </c:pt>
                <c:pt idx="3">
                  <c:v>0.7976226503227305</c:v>
                </c:pt>
                <c:pt idx="4">
                  <c:v>0.83742658189487407</c:v>
                </c:pt>
                <c:pt idx="5">
                  <c:v>0.79649710210588709</c:v>
                </c:pt>
                <c:pt idx="6">
                  <c:v>0.91706409388410692</c:v>
                </c:pt>
                <c:pt idx="7">
                  <c:v>0.87863938530725139</c:v>
                </c:pt>
                <c:pt idx="8">
                  <c:v>0.93595184683976018</c:v>
                </c:pt>
                <c:pt idx="9">
                  <c:v>0.74327379179064912</c:v>
                </c:pt>
                <c:pt idx="10">
                  <c:v>0.86603600350716115</c:v>
                </c:pt>
                <c:pt idx="11">
                  <c:v>0.82376484079306411</c:v>
                </c:pt>
                <c:pt idx="12">
                  <c:v>0.78214333539509173</c:v>
                </c:pt>
                <c:pt idx="13">
                  <c:v>0.8503252917342855</c:v>
                </c:pt>
                <c:pt idx="14">
                  <c:v>0.87562530315107745</c:v>
                </c:pt>
                <c:pt idx="15">
                  <c:v>0.97279142084638981</c:v>
                </c:pt>
                <c:pt idx="16">
                  <c:v>0.92191476298694519</c:v>
                </c:pt>
                <c:pt idx="17">
                  <c:v>1.3066529092047092</c:v>
                </c:pt>
                <c:pt idx="18">
                  <c:v>1.0471192374834439</c:v>
                </c:pt>
                <c:pt idx="19">
                  <c:v>0.93234101667506686</c:v>
                </c:pt>
                <c:pt idx="20">
                  <c:v>1.0421304109819898</c:v>
                </c:pt>
                <c:pt idx="21">
                  <c:v>0.89492746787844824</c:v>
                </c:pt>
                <c:pt idx="22">
                  <c:v>0.86512351396204545</c:v>
                </c:pt>
                <c:pt idx="23">
                  <c:v>0.80121696401836628</c:v>
                </c:pt>
                <c:pt idx="24">
                  <c:v>0.88113564827715141</c:v>
                </c:pt>
                <c:pt idx="25">
                  <c:v>1.0960942203563722</c:v>
                </c:pt>
                <c:pt idx="26">
                  <c:v>0.87912223730208416</c:v>
                </c:pt>
                <c:pt idx="27">
                  <c:v>0.87130253404212332</c:v>
                </c:pt>
                <c:pt idx="28">
                  <c:v>0.87277667487583277</c:v>
                </c:pt>
                <c:pt idx="29">
                  <c:v>1.0104085097123878</c:v>
                </c:pt>
                <c:pt idx="30">
                  <c:v>1.0087561886528744</c:v>
                </c:pt>
                <c:pt idx="31">
                  <c:v>1.0341754683446687</c:v>
                </c:pt>
                <c:pt idx="32">
                  <c:v>0.83621833109940635</c:v>
                </c:pt>
                <c:pt idx="33">
                  <c:v>0.84065071889145482</c:v>
                </c:pt>
                <c:pt idx="34">
                  <c:v>0.91733921782433969</c:v>
                </c:pt>
                <c:pt idx="35">
                  <c:v>0.88558484824631167</c:v>
                </c:pt>
                <c:pt idx="36">
                  <c:v>0.92919717636020827</c:v>
                </c:pt>
                <c:pt idx="37">
                  <c:v>0.89956990340517273</c:v>
                </c:pt>
                <c:pt idx="38">
                  <c:v>0.96530588320891908</c:v>
                </c:pt>
                <c:pt idx="39">
                  <c:v>1.104762464373227</c:v>
                </c:pt>
                <c:pt idx="40">
                  <c:v>0.89941054156867728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26-4346-AB1E-3EE180AF388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komm!$C$58:$C$98</c:f>
              <c:strCache>
                <c:ptCount val="41"/>
                <c:pt idx="0">
                  <c:v>Bodø</c:v>
                </c:pt>
                <c:pt idx="1">
                  <c:v>Narvik</c:v>
                </c:pt>
                <c:pt idx="2">
                  <c:v>Bindal</c:v>
                </c:pt>
                <c:pt idx="3">
                  <c:v>Sømna</c:v>
                </c:pt>
                <c:pt idx="4">
                  <c:v>Brønnøy</c:v>
                </c:pt>
                <c:pt idx="5">
                  <c:v>Vega</c:v>
                </c:pt>
                <c:pt idx="6">
                  <c:v>Vevelstad</c:v>
                </c:pt>
                <c:pt idx="7">
                  <c:v>Herøy</c:v>
                </c:pt>
                <c:pt idx="8">
                  <c:v>Alstahaug</c:v>
                </c:pt>
                <c:pt idx="9">
                  <c:v>Leirfjord</c:v>
                </c:pt>
                <c:pt idx="10">
                  <c:v>Vefsn</c:v>
                </c:pt>
                <c:pt idx="11">
                  <c:v>Grane</c:v>
                </c:pt>
                <c:pt idx="12">
                  <c:v>Hattfjelldal</c:v>
                </c:pt>
                <c:pt idx="13">
                  <c:v>Dønna</c:v>
                </c:pt>
                <c:pt idx="14">
                  <c:v>Nesna</c:v>
                </c:pt>
                <c:pt idx="15">
                  <c:v>Hemnes</c:v>
                </c:pt>
                <c:pt idx="16">
                  <c:v>Rana</c:v>
                </c:pt>
                <c:pt idx="17">
                  <c:v>Lurøy</c:v>
                </c:pt>
                <c:pt idx="18">
                  <c:v>Træna</c:v>
                </c:pt>
                <c:pt idx="19">
                  <c:v>Rødøy</c:v>
                </c:pt>
                <c:pt idx="20">
                  <c:v>Meløy</c:v>
                </c:pt>
                <c:pt idx="21">
                  <c:v>Gildeskål</c:v>
                </c:pt>
                <c:pt idx="22">
                  <c:v>Beiarn</c:v>
                </c:pt>
                <c:pt idx="23">
                  <c:v>Saltdal</c:v>
                </c:pt>
                <c:pt idx="24">
                  <c:v>Fauske</c:v>
                </c:pt>
                <c:pt idx="25">
                  <c:v>Sørfold</c:v>
                </c:pt>
                <c:pt idx="26">
                  <c:v>Steigen</c:v>
                </c:pt>
                <c:pt idx="27">
                  <c:v>Lødingen</c:v>
                </c:pt>
                <c:pt idx="28">
                  <c:v>Evenes</c:v>
                </c:pt>
                <c:pt idx="29">
                  <c:v>Røst</c:v>
                </c:pt>
                <c:pt idx="30">
                  <c:v>Værøy</c:v>
                </c:pt>
                <c:pt idx="31">
                  <c:v>Flakstad</c:v>
                </c:pt>
                <c:pt idx="32">
                  <c:v>Vestvågøy</c:v>
                </c:pt>
                <c:pt idx="33">
                  <c:v>Vågan</c:v>
                </c:pt>
                <c:pt idx="34">
                  <c:v>Hadsel</c:v>
                </c:pt>
                <c:pt idx="35">
                  <c:v>Bø</c:v>
                </c:pt>
                <c:pt idx="36">
                  <c:v>Øksnes</c:v>
                </c:pt>
                <c:pt idx="37">
                  <c:v>Sortland</c:v>
                </c:pt>
                <c:pt idx="38">
                  <c:v>Andøy</c:v>
                </c:pt>
                <c:pt idx="39">
                  <c:v>Moskenes</c:v>
                </c:pt>
                <c:pt idx="40">
                  <c:v>Hamarøy</c:v>
                </c:pt>
              </c:strCache>
            </c:strRef>
          </c:cat>
          <c:val>
            <c:numRef>
              <c:f>komm!$P$58:$P$98</c:f>
              <c:numCache>
                <c:formatCode>0.0\ %</c:formatCode>
                <c:ptCount val="41"/>
                <c:pt idx="0">
                  <c:v>0.98418622859316873</c:v>
                </c:pt>
                <c:pt idx="1">
                  <c:v>0.96774995543611975</c:v>
                </c:pt>
                <c:pt idx="2">
                  <c:v>0.95512973632187348</c:v>
                </c:pt>
                <c:pt idx="3">
                  <c:v>0.95455451828923044</c:v>
                </c:pt>
                <c:pt idx="4">
                  <c:v>0.95495255760495179</c:v>
                </c:pt>
                <c:pt idx="5">
                  <c:v>0.95454326280706225</c:v>
                </c:pt>
                <c:pt idx="6">
                  <c:v>0.96171386381671908</c:v>
                </c:pt>
                <c:pt idx="7">
                  <c:v>0.95536468563907573</c:v>
                </c:pt>
                <c:pt idx="8">
                  <c:v>0.96851345488075424</c:v>
                </c:pt>
                <c:pt idx="9">
                  <c:v>0.95401102970390961</c:v>
                </c:pt>
                <c:pt idx="10">
                  <c:v>0.9552386518210747</c:v>
                </c:pt>
                <c:pt idx="11">
                  <c:v>0.9548159401939339</c:v>
                </c:pt>
                <c:pt idx="12">
                  <c:v>0.95439972513995419</c:v>
                </c:pt>
                <c:pt idx="13">
                  <c:v>0.95508154470334594</c:v>
                </c:pt>
                <c:pt idx="14">
                  <c:v>0.9553345448175139</c:v>
                </c:pt>
                <c:pt idx="15">
                  <c:v>0.98177570152314109</c:v>
                </c:pt>
                <c:pt idx="16">
                  <c:v>0.96346010469374099</c:v>
                </c:pt>
                <c:pt idx="17">
                  <c:v>1.1019658373321359</c:v>
                </c:pt>
                <c:pt idx="18">
                  <c:v>1.0085337155124805</c:v>
                </c:pt>
                <c:pt idx="19">
                  <c:v>0.96721355602146475</c:v>
                </c:pt>
                <c:pt idx="20">
                  <c:v>1.0067377379719569</c:v>
                </c:pt>
                <c:pt idx="21">
                  <c:v>0.95552756646478754</c:v>
                </c:pt>
                <c:pt idx="22">
                  <c:v>0.9552295269256238</c:v>
                </c:pt>
                <c:pt idx="23">
                  <c:v>0.95459046142618686</c:v>
                </c:pt>
                <c:pt idx="24">
                  <c:v>0.95538964826877459</c:v>
                </c:pt>
                <c:pt idx="25">
                  <c:v>1.0261647093467348</c:v>
                </c:pt>
                <c:pt idx="26">
                  <c:v>0.95536951415902394</c:v>
                </c:pt>
                <c:pt idx="27">
                  <c:v>0.95529131712642434</c:v>
                </c:pt>
                <c:pt idx="28">
                  <c:v>0.95530605853476147</c:v>
                </c:pt>
                <c:pt idx="29">
                  <c:v>0.99531785351490032</c:v>
                </c:pt>
                <c:pt idx="30">
                  <c:v>0.99472301793347528</c:v>
                </c:pt>
                <c:pt idx="31">
                  <c:v>1.0038739586225214</c:v>
                </c:pt>
                <c:pt idx="32">
                  <c:v>0.95494047509699731</c:v>
                </c:pt>
                <c:pt idx="33">
                  <c:v>0.95498479897491784</c:v>
                </c:pt>
                <c:pt idx="34">
                  <c:v>0.96181290843520273</c:v>
                </c:pt>
                <c:pt idx="35">
                  <c:v>0.92459860900861346</c:v>
                </c:pt>
                <c:pt idx="36">
                  <c:v>0.96608177350811564</c:v>
                </c:pt>
                <c:pt idx="37">
                  <c:v>0.95557399082005512</c:v>
                </c:pt>
                <c:pt idx="38">
                  <c:v>0.97908090797365122</c:v>
                </c:pt>
                <c:pt idx="39">
                  <c:v>1.0292852771928025</c:v>
                </c:pt>
                <c:pt idx="40">
                  <c:v>0.95557239720168996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26-4346-AB1E-3EE180AF38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8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Østfold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komm!$C$99:$C$110</c:f>
              <c:strCache>
                <c:ptCount val="12"/>
                <c:pt idx="0">
                  <c:v>Halden</c:v>
                </c:pt>
                <c:pt idx="1">
                  <c:v>Moss</c:v>
                </c:pt>
                <c:pt idx="2">
                  <c:v>Sarpsborg</c:v>
                </c:pt>
                <c:pt idx="3">
                  <c:v>Fredrikstad</c:v>
                </c:pt>
                <c:pt idx="4">
                  <c:v>Hvaler</c:v>
                </c:pt>
                <c:pt idx="5">
                  <c:v>Råde</c:v>
                </c:pt>
                <c:pt idx="6">
                  <c:v>Våler (Østfold)</c:v>
                </c:pt>
                <c:pt idx="7">
                  <c:v>Skiptvet</c:v>
                </c:pt>
                <c:pt idx="8">
                  <c:v>Indre Østfold</c:v>
                </c:pt>
                <c:pt idx="9">
                  <c:v>Rakkestad</c:v>
                </c:pt>
                <c:pt idx="10">
                  <c:v>Marker</c:v>
                </c:pt>
                <c:pt idx="11">
                  <c:v>Aremark</c:v>
                </c:pt>
              </c:strCache>
            </c:strRef>
          </c:cat>
          <c:val>
            <c:numRef>
              <c:f>komm!$F$99:$F$110</c:f>
              <c:numCache>
                <c:formatCode>0%</c:formatCode>
                <c:ptCount val="12"/>
                <c:pt idx="0">
                  <c:v>0.80130226176842934</c:v>
                </c:pt>
                <c:pt idx="1">
                  <c:v>0.88843351161730066</c:v>
                </c:pt>
                <c:pt idx="2">
                  <c:v>0.76855362227566004</c:v>
                </c:pt>
                <c:pt idx="3">
                  <c:v>0.8202892866070598</c:v>
                </c:pt>
                <c:pt idx="4">
                  <c:v>0.97374874102716025</c:v>
                </c:pt>
                <c:pt idx="5">
                  <c:v>0.88843022589272058</c:v>
                </c:pt>
                <c:pt idx="6">
                  <c:v>0.83076590760208169</c:v>
                </c:pt>
                <c:pt idx="7">
                  <c:v>0.82709248437645089</c:v>
                </c:pt>
                <c:pt idx="8">
                  <c:v>0.83015871936526264</c:v>
                </c:pt>
                <c:pt idx="9">
                  <c:v>0.81132876088539685</c:v>
                </c:pt>
                <c:pt idx="10">
                  <c:v>0.80138743387853406</c:v>
                </c:pt>
                <c:pt idx="11">
                  <c:v>0.81425835553778703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5F-48C2-A5D7-2400ED066F6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komm!$C$99:$C$110</c:f>
              <c:strCache>
                <c:ptCount val="12"/>
                <c:pt idx="0">
                  <c:v>Halden</c:v>
                </c:pt>
                <c:pt idx="1">
                  <c:v>Moss</c:v>
                </c:pt>
                <c:pt idx="2">
                  <c:v>Sarpsborg</c:v>
                </c:pt>
                <c:pt idx="3">
                  <c:v>Fredrikstad</c:v>
                </c:pt>
                <c:pt idx="4">
                  <c:v>Hvaler</c:v>
                </c:pt>
                <c:pt idx="5">
                  <c:v>Råde</c:v>
                </c:pt>
                <c:pt idx="6">
                  <c:v>Våler (Østfold)</c:v>
                </c:pt>
                <c:pt idx="7">
                  <c:v>Skiptvet</c:v>
                </c:pt>
                <c:pt idx="8">
                  <c:v>Indre Østfold</c:v>
                </c:pt>
                <c:pt idx="9">
                  <c:v>Rakkestad</c:v>
                </c:pt>
                <c:pt idx="10">
                  <c:v>Marker</c:v>
                </c:pt>
                <c:pt idx="11">
                  <c:v>Aremark</c:v>
                </c:pt>
              </c:strCache>
            </c:strRef>
          </c:cat>
          <c:val>
            <c:numRef>
              <c:f>komm!$P$99:$P$110</c:f>
              <c:numCache>
                <c:formatCode>0.0\ %</c:formatCode>
                <c:ptCount val="12"/>
                <c:pt idx="0">
                  <c:v>0.9545913144036875</c:v>
                </c:pt>
                <c:pt idx="1">
                  <c:v>0.9554626269021762</c:v>
                </c:pt>
                <c:pt idx="2">
                  <c:v>0.95426382800875964</c:v>
                </c:pt>
                <c:pt idx="3">
                  <c:v>0.95478118465207384</c:v>
                </c:pt>
                <c:pt idx="4">
                  <c:v>0.98212033678821842</c:v>
                </c:pt>
                <c:pt idx="5">
                  <c:v>0.95546259404493017</c:v>
                </c:pt>
                <c:pt idx="6">
                  <c:v>0.95488595086202377</c:v>
                </c:pt>
                <c:pt idx="7">
                  <c:v>0.95484921662976774</c:v>
                </c:pt>
                <c:pt idx="8">
                  <c:v>0.95487987897965587</c:v>
                </c:pt>
                <c:pt idx="9">
                  <c:v>0.95469157939485716</c:v>
                </c:pt>
                <c:pt idx="10">
                  <c:v>0.95459216612478837</c:v>
                </c:pt>
                <c:pt idx="11">
                  <c:v>0.95472087534138095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5F-48C2-A5D7-2400ED066F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Vestfold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komm!$C$196:$C$201</c:f>
              <c:strCache>
                <c:ptCount val="6"/>
                <c:pt idx="0">
                  <c:v>Horten</c:v>
                </c:pt>
                <c:pt idx="1">
                  <c:v>Holmestrand</c:v>
                </c:pt>
                <c:pt idx="2">
                  <c:v>Tønsberg</c:v>
                </c:pt>
                <c:pt idx="3">
                  <c:v>Sandefjord</c:v>
                </c:pt>
                <c:pt idx="4">
                  <c:v>Larvik</c:v>
                </c:pt>
                <c:pt idx="5">
                  <c:v>Færder</c:v>
                </c:pt>
              </c:strCache>
            </c:strRef>
          </c:cat>
          <c:val>
            <c:numRef>
              <c:f>komm!$F$196:$F$201</c:f>
              <c:numCache>
                <c:formatCode>0%</c:formatCode>
                <c:ptCount val="6"/>
                <c:pt idx="0">
                  <c:v>0.83790204545477254</c:v>
                </c:pt>
                <c:pt idx="1">
                  <c:v>0.89364915824938018</c:v>
                </c:pt>
                <c:pt idx="2">
                  <c:v>0.93015308206323744</c:v>
                </c:pt>
                <c:pt idx="3">
                  <c:v>0.86009220721553714</c:v>
                </c:pt>
                <c:pt idx="4">
                  <c:v>0.84859109646965769</c:v>
                </c:pt>
                <c:pt idx="5">
                  <c:v>0.99300564678135539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0F-424C-A36B-77AB81203F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komm!$C$196:$C$201</c:f>
              <c:strCache>
                <c:ptCount val="6"/>
                <c:pt idx="0">
                  <c:v>Horten</c:v>
                </c:pt>
                <c:pt idx="1">
                  <c:v>Holmestrand</c:v>
                </c:pt>
                <c:pt idx="2">
                  <c:v>Tønsberg</c:v>
                </c:pt>
                <c:pt idx="3">
                  <c:v>Sandefjord</c:v>
                </c:pt>
                <c:pt idx="4">
                  <c:v>Larvik</c:v>
                </c:pt>
                <c:pt idx="5">
                  <c:v>Færder</c:v>
                </c:pt>
              </c:strCache>
            </c:strRef>
          </c:cat>
          <c:val>
            <c:numRef>
              <c:f>komm!$P$196:$P$201</c:f>
              <c:numCache>
                <c:formatCode>0.0\ %</c:formatCode>
                <c:ptCount val="6"/>
                <c:pt idx="0">
                  <c:v>0.9549573122405508</c:v>
                </c:pt>
                <c:pt idx="1">
                  <c:v>0.95551478336849693</c:v>
                </c:pt>
                <c:pt idx="2">
                  <c:v>0.96642589956120606</c:v>
                </c:pt>
                <c:pt idx="3">
                  <c:v>0.95517921385815863</c:v>
                </c:pt>
                <c:pt idx="4">
                  <c:v>0.95506420275069959</c:v>
                </c:pt>
                <c:pt idx="5">
                  <c:v>0.98905282285972851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0F-424C-A36B-77AB81203F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</a:t>
            </a:r>
            <a:r>
              <a:rPr lang="nb-NO" baseline="0"/>
              <a:t> </a:t>
            </a:r>
            <a:r>
              <a:rPr lang="nb-NO"/>
              <a:t>Innlandet</a:t>
            </a:r>
          </a:p>
        </c:rich>
      </c:tx>
      <c:layout>
        <c:manualLayout>
          <c:xMode val="edge"/>
          <c:yMode val="edge"/>
          <c:x val="0.31285249343832022"/>
          <c:y val="2.38703039890376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komm!$C$150:$C$195</c:f>
              <c:strCache>
                <c:ptCount val="46"/>
                <c:pt idx="0">
                  <c:v>Kongsvinger</c:v>
                </c:pt>
                <c:pt idx="1">
                  <c:v>Hamar</c:v>
                </c:pt>
                <c:pt idx="2">
                  <c:v>Lillehammer</c:v>
                </c:pt>
                <c:pt idx="3">
                  <c:v>Gjøvik</c:v>
                </c:pt>
                <c:pt idx="4">
                  <c:v>Ringsaker</c:v>
                </c:pt>
                <c:pt idx="5">
                  <c:v>Løten</c:v>
                </c:pt>
                <c:pt idx="6">
                  <c:v>Stange</c:v>
                </c:pt>
                <c:pt idx="7">
                  <c:v>Nord-Odal</c:v>
                </c:pt>
                <c:pt idx="8">
                  <c:v>Sør-Odal</c:v>
                </c:pt>
                <c:pt idx="9">
                  <c:v>Eidskog</c:v>
                </c:pt>
                <c:pt idx="10">
                  <c:v>Grue</c:v>
                </c:pt>
                <c:pt idx="11">
                  <c:v>Åsnes</c:v>
                </c:pt>
                <c:pt idx="12">
                  <c:v>Våler</c:v>
                </c:pt>
                <c:pt idx="13">
                  <c:v>Elverum</c:v>
                </c:pt>
                <c:pt idx="14">
                  <c:v>Trysil</c:v>
                </c:pt>
                <c:pt idx="15">
                  <c:v>Åmot</c:v>
                </c:pt>
                <c:pt idx="16">
                  <c:v>Stor-Elvdal</c:v>
                </c:pt>
                <c:pt idx="17">
                  <c:v>Rendalen</c:v>
                </c:pt>
                <c:pt idx="18">
                  <c:v>Engerdal</c:v>
                </c:pt>
                <c:pt idx="19">
                  <c:v>Tolga</c:v>
                </c:pt>
                <c:pt idx="20">
                  <c:v>Tynset</c:v>
                </c:pt>
                <c:pt idx="21">
                  <c:v>Alvdal</c:v>
                </c:pt>
                <c:pt idx="22">
                  <c:v>Folldal</c:v>
                </c:pt>
                <c:pt idx="23">
                  <c:v>Os</c:v>
                </c:pt>
                <c:pt idx="24">
                  <c:v>Dovre</c:v>
                </c:pt>
                <c:pt idx="25">
                  <c:v>Lesja</c:v>
                </c:pt>
                <c:pt idx="26">
                  <c:v>Skjåk</c:v>
                </c:pt>
                <c:pt idx="27">
                  <c:v>Lom</c:v>
                </c:pt>
                <c:pt idx="28">
                  <c:v>Vågå</c:v>
                </c:pt>
                <c:pt idx="29">
                  <c:v>Nord-Fron</c:v>
                </c:pt>
                <c:pt idx="30">
                  <c:v>Sel</c:v>
                </c:pt>
                <c:pt idx="31">
                  <c:v>Sør-Fron</c:v>
                </c:pt>
                <c:pt idx="32">
                  <c:v>Ringebu</c:v>
                </c:pt>
                <c:pt idx="33">
                  <c:v>Øyer</c:v>
                </c:pt>
                <c:pt idx="34">
                  <c:v>Gausdal</c:v>
                </c:pt>
                <c:pt idx="35">
                  <c:v>Østre Toten</c:v>
                </c:pt>
                <c:pt idx="36">
                  <c:v>Vestre Toten</c:v>
                </c:pt>
                <c:pt idx="37">
                  <c:v>Gran</c:v>
                </c:pt>
                <c:pt idx="38">
                  <c:v>Søndre Land</c:v>
                </c:pt>
                <c:pt idx="39">
                  <c:v>Nordre Land</c:v>
                </c:pt>
                <c:pt idx="40">
                  <c:v>Sør-Aurdal</c:v>
                </c:pt>
                <c:pt idx="41">
                  <c:v>Etnedal</c:v>
                </c:pt>
                <c:pt idx="42">
                  <c:v>Nord-Aurdal</c:v>
                </c:pt>
                <c:pt idx="43">
                  <c:v>Vestre Slidre</c:v>
                </c:pt>
                <c:pt idx="44">
                  <c:v>Øystre Slidre</c:v>
                </c:pt>
                <c:pt idx="45">
                  <c:v>Vang</c:v>
                </c:pt>
              </c:strCache>
            </c:strRef>
          </c:cat>
          <c:val>
            <c:numRef>
              <c:f>komm!$F$150:$F$195</c:f>
              <c:numCache>
                <c:formatCode>0%</c:formatCode>
                <c:ptCount val="46"/>
                <c:pt idx="0">
                  <c:v>0.82326372163304429</c:v>
                </c:pt>
                <c:pt idx="1">
                  <c:v>0.90981470290105027</c:v>
                </c:pt>
                <c:pt idx="2">
                  <c:v>0.90742751057643245</c:v>
                </c:pt>
                <c:pt idx="3">
                  <c:v>0.83572042090732857</c:v>
                </c:pt>
                <c:pt idx="4">
                  <c:v>0.81084671410929576</c:v>
                </c:pt>
                <c:pt idx="5">
                  <c:v>0.74833680276114545</c:v>
                </c:pt>
                <c:pt idx="6">
                  <c:v>0.79875444961810249</c:v>
                </c:pt>
                <c:pt idx="7">
                  <c:v>0.75459130776676286</c:v>
                </c:pt>
                <c:pt idx="8">
                  <c:v>0.8140034100599518</c:v>
                </c:pt>
                <c:pt idx="9">
                  <c:v>0.71774701306928967</c:v>
                </c:pt>
                <c:pt idx="10">
                  <c:v>0.79905011783017921</c:v>
                </c:pt>
                <c:pt idx="11">
                  <c:v>0.75896236492572511</c:v>
                </c:pt>
                <c:pt idx="12">
                  <c:v>0.74881885561064387</c:v>
                </c:pt>
                <c:pt idx="13">
                  <c:v>0.81562557702673799</c:v>
                </c:pt>
                <c:pt idx="14">
                  <c:v>0.8417417779049986</c:v>
                </c:pt>
                <c:pt idx="15">
                  <c:v>0.88038927140267431</c:v>
                </c:pt>
                <c:pt idx="16">
                  <c:v>0.75524343783472936</c:v>
                </c:pt>
                <c:pt idx="17">
                  <c:v>0.77730633683022909</c:v>
                </c:pt>
                <c:pt idx="18">
                  <c:v>0.71296085889797822</c:v>
                </c:pt>
                <c:pt idx="19">
                  <c:v>0.79697524682736498</c:v>
                </c:pt>
                <c:pt idx="20">
                  <c:v>0.83471041658747425</c:v>
                </c:pt>
                <c:pt idx="21">
                  <c:v>0.82453459947821439</c:v>
                </c:pt>
                <c:pt idx="22">
                  <c:v>0.7483827430044564</c:v>
                </c:pt>
                <c:pt idx="23">
                  <c:v>0.82399379747779666</c:v>
                </c:pt>
                <c:pt idx="24">
                  <c:v>0.80574248549492267</c:v>
                </c:pt>
                <c:pt idx="25">
                  <c:v>0.88075901061851314</c:v>
                </c:pt>
                <c:pt idx="26">
                  <c:v>0.94342543872678641</c:v>
                </c:pt>
                <c:pt idx="27">
                  <c:v>0.83966533827692869</c:v>
                </c:pt>
                <c:pt idx="28">
                  <c:v>0.82300850685156257</c:v>
                </c:pt>
                <c:pt idx="29">
                  <c:v>0.92308001752985769</c:v>
                </c:pt>
                <c:pt idx="30">
                  <c:v>0.77675387396391493</c:v>
                </c:pt>
                <c:pt idx="31">
                  <c:v>0.89383222201445756</c:v>
                </c:pt>
                <c:pt idx="32">
                  <c:v>0.84533941884884234</c:v>
                </c:pt>
                <c:pt idx="33">
                  <c:v>0.91378954965385051</c:v>
                </c:pt>
                <c:pt idx="34">
                  <c:v>0.84769070426557391</c:v>
                </c:pt>
                <c:pt idx="35">
                  <c:v>0.82048253563223461</c:v>
                </c:pt>
                <c:pt idx="36">
                  <c:v>0.82275835370386363</c:v>
                </c:pt>
                <c:pt idx="37">
                  <c:v>0.86388158971062923</c:v>
                </c:pt>
                <c:pt idx="38">
                  <c:v>0.72521343291692064</c:v>
                </c:pt>
                <c:pt idx="39">
                  <c:v>0.77551867976889211</c:v>
                </c:pt>
                <c:pt idx="40">
                  <c:v>0.81556517875124412</c:v>
                </c:pt>
                <c:pt idx="41">
                  <c:v>0.610760050151262</c:v>
                </c:pt>
                <c:pt idx="42">
                  <c:v>0.85753962838722164</c:v>
                </c:pt>
                <c:pt idx="43">
                  <c:v>0.8853133357083518</c:v>
                </c:pt>
                <c:pt idx="44">
                  <c:v>0.91349448806765521</c:v>
                </c:pt>
                <c:pt idx="45">
                  <c:v>0.94912576890699252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16-4E0E-BEEE-1FDF92F335AD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komm!$C$150:$C$195</c:f>
              <c:strCache>
                <c:ptCount val="46"/>
                <c:pt idx="0">
                  <c:v>Kongsvinger</c:v>
                </c:pt>
                <c:pt idx="1">
                  <c:v>Hamar</c:v>
                </c:pt>
                <c:pt idx="2">
                  <c:v>Lillehammer</c:v>
                </c:pt>
                <c:pt idx="3">
                  <c:v>Gjøvik</c:v>
                </c:pt>
                <c:pt idx="4">
                  <c:v>Ringsaker</c:v>
                </c:pt>
                <c:pt idx="5">
                  <c:v>Løten</c:v>
                </c:pt>
                <c:pt idx="6">
                  <c:v>Stange</c:v>
                </c:pt>
                <c:pt idx="7">
                  <c:v>Nord-Odal</c:v>
                </c:pt>
                <c:pt idx="8">
                  <c:v>Sør-Odal</c:v>
                </c:pt>
                <c:pt idx="9">
                  <c:v>Eidskog</c:v>
                </c:pt>
                <c:pt idx="10">
                  <c:v>Grue</c:v>
                </c:pt>
                <c:pt idx="11">
                  <c:v>Åsnes</c:v>
                </c:pt>
                <c:pt idx="12">
                  <c:v>Våler</c:v>
                </c:pt>
                <c:pt idx="13">
                  <c:v>Elverum</c:v>
                </c:pt>
                <c:pt idx="14">
                  <c:v>Trysil</c:v>
                </c:pt>
                <c:pt idx="15">
                  <c:v>Åmot</c:v>
                </c:pt>
                <c:pt idx="16">
                  <c:v>Stor-Elvdal</c:v>
                </c:pt>
                <c:pt idx="17">
                  <c:v>Rendalen</c:v>
                </c:pt>
                <c:pt idx="18">
                  <c:v>Engerdal</c:v>
                </c:pt>
                <c:pt idx="19">
                  <c:v>Tolga</c:v>
                </c:pt>
                <c:pt idx="20">
                  <c:v>Tynset</c:v>
                </c:pt>
                <c:pt idx="21">
                  <c:v>Alvdal</c:v>
                </c:pt>
                <c:pt idx="22">
                  <c:v>Folldal</c:v>
                </c:pt>
                <c:pt idx="23">
                  <c:v>Os</c:v>
                </c:pt>
                <c:pt idx="24">
                  <c:v>Dovre</c:v>
                </c:pt>
                <c:pt idx="25">
                  <c:v>Lesja</c:v>
                </c:pt>
                <c:pt idx="26">
                  <c:v>Skjåk</c:v>
                </c:pt>
                <c:pt idx="27">
                  <c:v>Lom</c:v>
                </c:pt>
                <c:pt idx="28">
                  <c:v>Vågå</c:v>
                </c:pt>
                <c:pt idx="29">
                  <c:v>Nord-Fron</c:v>
                </c:pt>
                <c:pt idx="30">
                  <c:v>Sel</c:v>
                </c:pt>
                <c:pt idx="31">
                  <c:v>Sør-Fron</c:v>
                </c:pt>
                <c:pt idx="32">
                  <c:v>Ringebu</c:v>
                </c:pt>
                <c:pt idx="33">
                  <c:v>Øyer</c:v>
                </c:pt>
                <c:pt idx="34">
                  <c:v>Gausdal</c:v>
                </c:pt>
                <c:pt idx="35">
                  <c:v>Østre Toten</c:v>
                </c:pt>
                <c:pt idx="36">
                  <c:v>Vestre Toten</c:v>
                </c:pt>
                <c:pt idx="37">
                  <c:v>Gran</c:v>
                </c:pt>
                <c:pt idx="38">
                  <c:v>Søndre Land</c:v>
                </c:pt>
                <c:pt idx="39">
                  <c:v>Nordre Land</c:v>
                </c:pt>
                <c:pt idx="40">
                  <c:v>Sør-Aurdal</c:v>
                </c:pt>
                <c:pt idx="41">
                  <c:v>Etnedal</c:v>
                </c:pt>
                <c:pt idx="42">
                  <c:v>Nord-Aurdal</c:v>
                </c:pt>
                <c:pt idx="43">
                  <c:v>Vestre Slidre</c:v>
                </c:pt>
                <c:pt idx="44">
                  <c:v>Øystre Slidre</c:v>
                </c:pt>
                <c:pt idx="45">
                  <c:v>Vang</c:v>
                </c:pt>
              </c:strCache>
            </c:strRef>
          </c:cat>
          <c:val>
            <c:numRef>
              <c:f>komm!$P$150:$P$195</c:f>
              <c:numCache>
                <c:formatCode>0.0\ %</c:formatCode>
                <c:ptCount val="46"/>
                <c:pt idx="0">
                  <c:v>0.95481092900233355</c:v>
                </c:pt>
                <c:pt idx="1">
                  <c:v>0.9591040830628188</c:v>
                </c:pt>
                <c:pt idx="2">
                  <c:v>0.95824469382595634</c:v>
                </c:pt>
                <c:pt idx="3">
                  <c:v>0.95493549599507643</c:v>
                </c:pt>
                <c:pt idx="4">
                  <c:v>0.9546867589270962</c:v>
                </c:pt>
                <c:pt idx="5">
                  <c:v>0.95406165981361468</c:v>
                </c:pt>
                <c:pt idx="6">
                  <c:v>0.95456583628218405</c:v>
                </c:pt>
                <c:pt idx="7">
                  <c:v>0.95412420486367078</c:v>
                </c:pt>
                <c:pt idx="8">
                  <c:v>0.95471832588660244</c:v>
                </c:pt>
                <c:pt idx="9">
                  <c:v>0.95375576191669598</c:v>
                </c:pt>
                <c:pt idx="10">
                  <c:v>0.95456879296430486</c:v>
                </c:pt>
                <c:pt idx="11">
                  <c:v>0.95416791543526036</c:v>
                </c:pt>
                <c:pt idx="12">
                  <c:v>0.95406648034210961</c:v>
                </c:pt>
                <c:pt idx="13">
                  <c:v>0.9547345475562703</c:v>
                </c:pt>
                <c:pt idx="14">
                  <c:v>0.9549957095650532</c:v>
                </c:pt>
                <c:pt idx="15">
                  <c:v>0.95538218450002999</c:v>
                </c:pt>
                <c:pt idx="16">
                  <c:v>0.95413072616435035</c:v>
                </c:pt>
                <c:pt idx="17">
                  <c:v>0.95435135515430547</c:v>
                </c:pt>
                <c:pt idx="18">
                  <c:v>0.95370790037498299</c:v>
                </c:pt>
                <c:pt idx="19">
                  <c:v>0.95454804425427675</c:v>
                </c:pt>
                <c:pt idx="20">
                  <c:v>0.95492539595187786</c:v>
                </c:pt>
                <c:pt idx="21">
                  <c:v>0.95482363778078527</c:v>
                </c:pt>
                <c:pt idx="22">
                  <c:v>0.95406211921604778</c:v>
                </c:pt>
                <c:pt idx="23">
                  <c:v>0.95481822976078123</c:v>
                </c:pt>
                <c:pt idx="24">
                  <c:v>0.95463571664095237</c:v>
                </c:pt>
                <c:pt idx="25">
                  <c:v>0.95538588189218843</c:v>
                </c:pt>
                <c:pt idx="26">
                  <c:v>0.97120394796008391</c:v>
                </c:pt>
                <c:pt idx="27">
                  <c:v>0.95497494516877235</c:v>
                </c:pt>
                <c:pt idx="28">
                  <c:v>0.95480837685451891</c:v>
                </c:pt>
                <c:pt idx="29">
                  <c:v>0.96387959632918918</c:v>
                </c:pt>
                <c:pt idx="30">
                  <c:v>0.95434583052564237</c:v>
                </c:pt>
                <c:pt idx="31">
                  <c:v>0.95551661400614774</c:v>
                </c:pt>
                <c:pt idx="32">
                  <c:v>0.95503168597449151</c:v>
                </c:pt>
                <c:pt idx="33">
                  <c:v>0.96053502789382661</c:v>
                </c:pt>
                <c:pt idx="34">
                  <c:v>0.95505519882865897</c:v>
                </c:pt>
                <c:pt idx="35">
                  <c:v>0.95478311714232555</c:v>
                </c:pt>
                <c:pt idx="36">
                  <c:v>0.95480587532304184</c:v>
                </c:pt>
                <c:pt idx="37">
                  <c:v>0.95521710768310952</c:v>
                </c:pt>
                <c:pt idx="38">
                  <c:v>0.95383042611517233</c:v>
                </c:pt>
                <c:pt idx="39">
                  <c:v>0.954333478583692</c:v>
                </c:pt>
                <c:pt idx="40">
                  <c:v>0.9547339435735156</c:v>
                </c:pt>
                <c:pt idx="41">
                  <c:v>0.95268589228751577</c:v>
                </c:pt>
                <c:pt idx="42">
                  <c:v>0.95515368806987544</c:v>
                </c:pt>
                <c:pt idx="43">
                  <c:v>0.95543142514308677</c:v>
                </c:pt>
                <c:pt idx="44">
                  <c:v>0.96042880572279632</c:v>
                </c:pt>
                <c:pt idx="45">
                  <c:v>0.9732560668249578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16-4E0E-BEEE-1FDF92F335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Agder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komm!$C$219:$C$243</c:f>
              <c:strCache>
                <c:ptCount val="25"/>
                <c:pt idx="0">
                  <c:v>Risør</c:v>
                </c:pt>
                <c:pt idx="1">
                  <c:v>Grimstad</c:v>
                </c:pt>
                <c:pt idx="2">
                  <c:v>Arendal</c:v>
                </c:pt>
                <c:pt idx="3">
                  <c:v>Kristiansand</c:v>
                </c:pt>
                <c:pt idx="4">
                  <c:v>Lindesnes</c:v>
                </c:pt>
                <c:pt idx="5">
                  <c:v>Farsund</c:v>
                </c:pt>
                <c:pt idx="6">
                  <c:v>Flekkefjord</c:v>
                </c:pt>
                <c:pt idx="7">
                  <c:v>Gjerstad</c:v>
                </c:pt>
                <c:pt idx="8">
                  <c:v>Vegårshei</c:v>
                </c:pt>
                <c:pt idx="9">
                  <c:v>Tvedestrand</c:v>
                </c:pt>
                <c:pt idx="10">
                  <c:v>Froland</c:v>
                </c:pt>
                <c:pt idx="11">
                  <c:v>Lillesand</c:v>
                </c:pt>
                <c:pt idx="12">
                  <c:v>Birkenes</c:v>
                </c:pt>
                <c:pt idx="13">
                  <c:v>Åmli</c:v>
                </c:pt>
                <c:pt idx="14">
                  <c:v>Iveland</c:v>
                </c:pt>
                <c:pt idx="15">
                  <c:v>Evje og Hornnes</c:v>
                </c:pt>
                <c:pt idx="16">
                  <c:v>Bygland</c:v>
                </c:pt>
                <c:pt idx="17">
                  <c:v>Valle</c:v>
                </c:pt>
                <c:pt idx="18">
                  <c:v>Bykle</c:v>
                </c:pt>
                <c:pt idx="19">
                  <c:v>Vennesla</c:v>
                </c:pt>
                <c:pt idx="20">
                  <c:v>Åseral</c:v>
                </c:pt>
                <c:pt idx="21">
                  <c:v>Lyngdal</c:v>
                </c:pt>
                <c:pt idx="22">
                  <c:v>Hægebostad</c:v>
                </c:pt>
                <c:pt idx="23">
                  <c:v>Kvinesdal</c:v>
                </c:pt>
                <c:pt idx="24">
                  <c:v>Sirdal</c:v>
                </c:pt>
              </c:strCache>
            </c:strRef>
          </c:cat>
          <c:val>
            <c:numRef>
              <c:f>komm!$F$219:$F$243</c:f>
              <c:numCache>
                <c:formatCode>0%</c:formatCode>
                <c:ptCount val="25"/>
                <c:pt idx="0">
                  <c:v>0.79637324193670078</c:v>
                </c:pt>
                <c:pt idx="1">
                  <c:v>0.84092169556296892</c:v>
                </c:pt>
                <c:pt idx="2">
                  <c:v>0.85748365333213172</c:v>
                </c:pt>
                <c:pt idx="3">
                  <c:v>0.83747418178672606</c:v>
                </c:pt>
                <c:pt idx="4">
                  <c:v>0.83167498963173614</c:v>
                </c:pt>
                <c:pt idx="5">
                  <c:v>0.84671447966640734</c:v>
                </c:pt>
                <c:pt idx="6">
                  <c:v>0.86070941482289098</c:v>
                </c:pt>
                <c:pt idx="7">
                  <c:v>0.74677871238022253</c:v>
                </c:pt>
                <c:pt idx="8">
                  <c:v>0.71240255096595695</c:v>
                </c:pt>
                <c:pt idx="9">
                  <c:v>0.81387818956456248</c:v>
                </c:pt>
                <c:pt idx="10">
                  <c:v>0.77348447474010329</c:v>
                </c:pt>
                <c:pt idx="11">
                  <c:v>0.87471330688004256</c:v>
                </c:pt>
                <c:pt idx="12">
                  <c:v>0.74040995136009402</c:v>
                </c:pt>
                <c:pt idx="13">
                  <c:v>0.82902200644856938</c:v>
                </c:pt>
                <c:pt idx="14">
                  <c:v>0.81209278714366595</c:v>
                </c:pt>
                <c:pt idx="15">
                  <c:v>0.7599975482298692</c:v>
                </c:pt>
                <c:pt idx="16">
                  <c:v>0.87486648234613618</c:v>
                </c:pt>
                <c:pt idx="17">
                  <c:v>1.2879005800658818</c:v>
                </c:pt>
                <c:pt idx="18">
                  <c:v>2.1657090339655438</c:v>
                </c:pt>
                <c:pt idx="19">
                  <c:v>0.74153073042592166</c:v>
                </c:pt>
                <c:pt idx="20">
                  <c:v>1.4557985089265801</c:v>
                </c:pt>
                <c:pt idx="21">
                  <c:v>0.75599128836823382</c:v>
                </c:pt>
                <c:pt idx="22">
                  <c:v>0.84338030402766351</c:v>
                </c:pt>
                <c:pt idx="23">
                  <c:v>0.93574326517535911</c:v>
                </c:pt>
                <c:pt idx="24">
                  <c:v>1.6347738703278121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80-443A-B170-BB1A9F2A626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komm!$C$219:$C$243</c:f>
              <c:strCache>
                <c:ptCount val="25"/>
                <c:pt idx="0">
                  <c:v>Risør</c:v>
                </c:pt>
                <c:pt idx="1">
                  <c:v>Grimstad</c:v>
                </c:pt>
                <c:pt idx="2">
                  <c:v>Arendal</c:v>
                </c:pt>
                <c:pt idx="3">
                  <c:v>Kristiansand</c:v>
                </c:pt>
                <c:pt idx="4">
                  <c:v>Lindesnes</c:v>
                </c:pt>
                <c:pt idx="5">
                  <c:v>Farsund</c:v>
                </c:pt>
                <c:pt idx="6">
                  <c:v>Flekkefjord</c:v>
                </c:pt>
                <c:pt idx="7">
                  <c:v>Gjerstad</c:v>
                </c:pt>
                <c:pt idx="8">
                  <c:v>Vegårshei</c:v>
                </c:pt>
                <c:pt idx="9">
                  <c:v>Tvedestrand</c:v>
                </c:pt>
                <c:pt idx="10">
                  <c:v>Froland</c:v>
                </c:pt>
                <c:pt idx="11">
                  <c:v>Lillesand</c:v>
                </c:pt>
                <c:pt idx="12">
                  <c:v>Birkenes</c:v>
                </c:pt>
                <c:pt idx="13">
                  <c:v>Åmli</c:v>
                </c:pt>
                <c:pt idx="14">
                  <c:v>Iveland</c:v>
                </c:pt>
                <c:pt idx="15">
                  <c:v>Evje og Hornnes</c:v>
                </c:pt>
                <c:pt idx="16">
                  <c:v>Bygland</c:v>
                </c:pt>
                <c:pt idx="17">
                  <c:v>Valle</c:v>
                </c:pt>
                <c:pt idx="18">
                  <c:v>Bykle</c:v>
                </c:pt>
                <c:pt idx="19">
                  <c:v>Vennesla</c:v>
                </c:pt>
                <c:pt idx="20">
                  <c:v>Åseral</c:v>
                </c:pt>
                <c:pt idx="21">
                  <c:v>Lyngdal</c:v>
                </c:pt>
                <c:pt idx="22">
                  <c:v>Hægebostad</c:v>
                </c:pt>
                <c:pt idx="23">
                  <c:v>Kvinesdal</c:v>
                </c:pt>
                <c:pt idx="24">
                  <c:v>Sirdal</c:v>
                </c:pt>
              </c:strCache>
            </c:strRef>
          </c:cat>
          <c:val>
            <c:numRef>
              <c:f>komm!$P$219:$P$243</c:f>
              <c:numCache>
                <c:formatCode>0.0\ %</c:formatCode>
                <c:ptCount val="25"/>
                <c:pt idx="0">
                  <c:v>0.95454202420537027</c:v>
                </c:pt>
                <c:pt idx="1">
                  <c:v>0.95498750874163285</c:v>
                </c:pt>
                <c:pt idx="2">
                  <c:v>0.95515312831932442</c:v>
                </c:pt>
                <c:pt idx="3">
                  <c:v>0.9549530336038704</c:v>
                </c:pt>
                <c:pt idx="4">
                  <c:v>0.95489504168232031</c:v>
                </c:pt>
                <c:pt idx="5">
                  <c:v>0.95504543658266716</c:v>
                </c:pt>
                <c:pt idx="6">
                  <c:v>0.9551853859342323</c:v>
                </c:pt>
                <c:pt idx="7">
                  <c:v>0.9540460789098052</c:v>
                </c:pt>
                <c:pt idx="8">
                  <c:v>0.9537023172956629</c:v>
                </c:pt>
                <c:pt idx="9">
                  <c:v>0.95471707368164882</c:v>
                </c:pt>
                <c:pt idx="10">
                  <c:v>0.95431313653340422</c:v>
                </c:pt>
                <c:pt idx="11">
                  <c:v>0.95532542485480354</c:v>
                </c:pt>
                <c:pt idx="12">
                  <c:v>0.95398239129960405</c:v>
                </c:pt>
                <c:pt idx="13">
                  <c:v>0.95486851185048882</c:v>
                </c:pt>
                <c:pt idx="14">
                  <c:v>0.95469921965743987</c:v>
                </c:pt>
                <c:pt idx="15">
                  <c:v>0.95417826726830179</c:v>
                </c:pt>
                <c:pt idx="16">
                  <c:v>0.95532695660946443</c:v>
                </c:pt>
                <c:pt idx="17">
                  <c:v>1.095214998842158</c:v>
                </c:pt>
                <c:pt idx="18">
                  <c:v>1.4112260422460368</c:v>
                </c:pt>
                <c:pt idx="19">
                  <c:v>0.95399359909026249</c:v>
                </c:pt>
                <c:pt idx="20">
                  <c:v>1.1556582532320094</c:v>
                </c:pt>
                <c:pt idx="21">
                  <c:v>0.95413820466968546</c:v>
                </c:pt>
                <c:pt idx="22">
                  <c:v>0.95501209482627958</c:v>
                </c:pt>
                <c:pt idx="23">
                  <c:v>0.96843836548156992</c:v>
                </c:pt>
                <c:pt idx="24">
                  <c:v>1.2200893833364528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80-443A-B170-BB1A9F2A62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Vestland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komm!$C$244:$C$286</c:f>
              <c:strCache>
                <c:ptCount val="43"/>
                <c:pt idx="0">
                  <c:v>Bergen</c:v>
                </c:pt>
                <c:pt idx="1">
                  <c:v>Kinn</c:v>
                </c:pt>
                <c:pt idx="2">
                  <c:v>Etne</c:v>
                </c:pt>
                <c:pt idx="3">
                  <c:v>Sveio</c:v>
                </c:pt>
                <c:pt idx="4">
                  <c:v>Bømlo</c:v>
                </c:pt>
                <c:pt idx="5">
                  <c:v>Stord</c:v>
                </c:pt>
                <c:pt idx="6">
                  <c:v>Fitjar</c:v>
                </c:pt>
                <c:pt idx="7">
                  <c:v>Tysnes</c:v>
                </c:pt>
                <c:pt idx="8">
                  <c:v>Kvinnherad</c:v>
                </c:pt>
                <c:pt idx="9">
                  <c:v>Ullensvang</c:v>
                </c:pt>
                <c:pt idx="10">
                  <c:v>Eidfjord</c:v>
                </c:pt>
                <c:pt idx="11">
                  <c:v>Ulvik</c:v>
                </c:pt>
                <c:pt idx="12">
                  <c:v>Voss</c:v>
                </c:pt>
                <c:pt idx="13">
                  <c:v>Kvam</c:v>
                </c:pt>
                <c:pt idx="14">
                  <c:v>Samnanger</c:v>
                </c:pt>
                <c:pt idx="15">
                  <c:v>Bjørnafjorden</c:v>
                </c:pt>
                <c:pt idx="16">
                  <c:v>Austevoll</c:v>
                </c:pt>
                <c:pt idx="17">
                  <c:v>Øygarden</c:v>
                </c:pt>
                <c:pt idx="18">
                  <c:v>Askøy</c:v>
                </c:pt>
                <c:pt idx="19">
                  <c:v>Vaksdal</c:v>
                </c:pt>
                <c:pt idx="20">
                  <c:v>Modalen</c:v>
                </c:pt>
                <c:pt idx="21">
                  <c:v>Osterøy</c:v>
                </c:pt>
                <c:pt idx="22">
                  <c:v>Alver</c:v>
                </c:pt>
                <c:pt idx="23">
                  <c:v>Austrheim</c:v>
                </c:pt>
                <c:pt idx="24">
                  <c:v>Fedje</c:v>
                </c:pt>
                <c:pt idx="25">
                  <c:v>Masfjorden</c:v>
                </c:pt>
                <c:pt idx="26">
                  <c:v>Gulen</c:v>
                </c:pt>
                <c:pt idx="27">
                  <c:v>Solund</c:v>
                </c:pt>
                <c:pt idx="28">
                  <c:v>Hyllestad</c:v>
                </c:pt>
                <c:pt idx="29">
                  <c:v>Høyanger</c:v>
                </c:pt>
                <c:pt idx="30">
                  <c:v>Vik</c:v>
                </c:pt>
                <c:pt idx="31">
                  <c:v>Sogndal</c:v>
                </c:pt>
                <c:pt idx="32">
                  <c:v>Aurland</c:v>
                </c:pt>
                <c:pt idx="33">
                  <c:v>Lærdal</c:v>
                </c:pt>
                <c:pt idx="34">
                  <c:v>Årdal</c:v>
                </c:pt>
                <c:pt idx="35">
                  <c:v>Luster</c:v>
                </c:pt>
                <c:pt idx="36">
                  <c:v>Askvoll</c:v>
                </c:pt>
                <c:pt idx="37">
                  <c:v>Fjaler</c:v>
                </c:pt>
                <c:pt idx="38">
                  <c:v>Sunnfjord</c:v>
                </c:pt>
                <c:pt idx="39">
                  <c:v>Bremanger</c:v>
                </c:pt>
                <c:pt idx="40">
                  <c:v>Stad</c:v>
                </c:pt>
                <c:pt idx="41">
                  <c:v>Gloppen</c:v>
                </c:pt>
                <c:pt idx="42">
                  <c:v>Stryn</c:v>
                </c:pt>
              </c:strCache>
            </c:strRef>
          </c:cat>
          <c:val>
            <c:numRef>
              <c:f>komm!$F$244:$F$286</c:f>
              <c:numCache>
                <c:formatCode>0%</c:formatCode>
                <c:ptCount val="43"/>
                <c:pt idx="0">
                  <c:v>1.0599194995508097</c:v>
                </c:pt>
                <c:pt idx="1">
                  <c:v>0.96723789088459422</c:v>
                </c:pt>
                <c:pt idx="2">
                  <c:v>0.94169288379041338</c:v>
                </c:pt>
                <c:pt idx="3">
                  <c:v>0.90608273931834826</c:v>
                </c:pt>
                <c:pt idx="4">
                  <c:v>0.96201352480259139</c:v>
                </c:pt>
                <c:pt idx="5">
                  <c:v>1.17156701698626</c:v>
                </c:pt>
                <c:pt idx="6">
                  <c:v>0.97395500659920076</c:v>
                </c:pt>
                <c:pt idx="7">
                  <c:v>1.0346332423145963</c:v>
                </c:pt>
                <c:pt idx="8">
                  <c:v>1.0149838776545721</c:v>
                </c:pt>
                <c:pt idx="9">
                  <c:v>1.1644393751781406</c:v>
                </c:pt>
                <c:pt idx="10">
                  <c:v>1.7334887346671002</c:v>
                </c:pt>
                <c:pt idx="11">
                  <c:v>1.0578101098167405</c:v>
                </c:pt>
                <c:pt idx="12">
                  <c:v>0.90718433715168401</c:v>
                </c:pt>
                <c:pt idx="13">
                  <c:v>0.94024222075925457</c:v>
                </c:pt>
                <c:pt idx="14">
                  <c:v>0.90552107574444851</c:v>
                </c:pt>
                <c:pt idx="15">
                  <c:v>0.95448624020195028</c:v>
                </c:pt>
                <c:pt idx="16">
                  <c:v>1.3605341698716016</c:v>
                </c:pt>
                <c:pt idx="17">
                  <c:v>0.94706363561723483</c:v>
                </c:pt>
                <c:pt idx="18">
                  <c:v>0.89022860199049447</c:v>
                </c:pt>
                <c:pt idx="19">
                  <c:v>0.92738620949033468</c:v>
                </c:pt>
                <c:pt idx="20">
                  <c:v>1.9368086447212354</c:v>
                </c:pt>
                <c:pt idx="21">
                  <c:v>0.83794951986465982</c:v>
                </c:pt>
                <c:pt idx="22">
                  <c:v>0.9123462561890332</c:v>
                </c:pt>
                <c:pt idx="23">
                  <c:v>1.2122949442325812</c:v>
                </c:pt>
                <c:pt idx="24">
                  <c:v>0.8763467434849036</c:v>
                </c:pt>
                <c:pt idx="25">
                  <c:v>1.2030298757536766</c:v>
                </c:pt>
                <c:pt idx="26">
                  <c:v>1.2142098320610322</c:v>
                </c:pt>
                <c:pt idx="27">
                  <c:v>1.1101083243130587</c:v>
                </c:pt>
                <c:pt idx="28">
                  <c:v>0.96810461696346273</c:v>
                </c:pt>
                <c:pt idx="29">
                  <c:v>1.0854315143333504</c:v>
                </c:pt>
                <c:pt idx="30">
                  <c:v>1.0394935962356879</c:v>
                </c:pt>
                <c:pt idx="31">
                  <c:v>0.90095062811245918</c:v>
                </c:pt>
                <c:pt idx="32">
                  <c:v>1.4894990576360461</c:v>
                </c:pt>
                <c:pt idx="33">
                  <c:v>1.0908128622556428</c:v>
                </c:pt>
                <c:pt idx="34">
                  <c:v>1.143776502359015</c:v>
                </c:pt>
                <c:pt idx="35">
                  <c:v>1.0341846418476888</c:v>
                </c:pt>
                <c:pt idx="36">
                  <c:v>0.89626716383499372</c:v>
                </c:pt>
                <c:pt idx="37">
                  <c:v>0.85145165401480916</c:v>
                </c:pt>
                <c:pt idx="38">
                  <c:v>0.93963499705280962</c:v>
                </c:pt>
                <c:pt idx="39">
                  <c:v>1.0585514723395202</c:v>
                </c:pt>
                <c:pt idx="40">
                  <c:v>0.86744357623487822</c:v>
                </c:pt>
                <c:pt idx="41">
                  <c:v>0.86757622893069819</c:v>
                </c:pt>
                <c:pt idx="42">
                  <c:v>0.90805848992048366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95-4169-89CD-335A0C4DDE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komm!$C$244:$C$286</c:f>
              <c:strCache>
                <c:ptCount val="43"/>
                <c:pt idx="0">
                  <c:v>Bergen</c:v>
                </c:pt>
                <c:pt idx="1">
                  <c:v>Kinn</c:v>
                </c:pt>
                <c:pt idx="2">
                  <c:v>Etne</c:v>
                </c:pt>
                <c:pt idx="3">
                  <c:v>Sveio</c:v>
                </c:pt>
                <c:pt idx="4">
                  <c:v>Bømlo</c:v>
                </c:pt>
                <c:pt idx="5">
                  <c:v>Stord</c:v>
                </c:pt>
                <c:pt idx="6">
                  <c:v>Fitjar</c:v>
                </c:pt>
                <c:pt idx="7">
                  <c:v>Tysnes</c:v>
                </c:pt>
                <c:pt idx="8">
                  <c:v>Kvinnherad</c:v>
                </c:pt>
                <c:pt idx="9">
                  <c:v>Ullensvang</c:v>
                </c:pt>
                <c:pt idx="10">
                  <c:v>Eidfjord</c:v>
                </c:pt>
                <c:pt idx="11">
                  <c:v>Ulvik</c:v>
                </c:pt>
                <c:pt idx="12">
                  <c:v>Voss</c:v>
                </c:pt>
                <c:pt idx="13">
                  <c:v>Kvam</c:v>
                </c:pt>
                <c:pt idx="14">
                  <c:v>Samnanger</c:v>
                </c:pt>
                <c:pt idx="15">
                  <c:v>Bjørnafjorden</c:v>
                </c:pt>
                <c:pt idx="16">
                  <c:v>Austevoll</c:v>
                </c:pt>
                <c:pt idx="17">
                  <c:v>Øygarden</c:v>
                </c:pt>
                <c:pt idx="18">
                  <c:v>Askøy</c:v>
                </c:pt>
                <c:pt idx="19">
                  <c:v>Vaksdal</c:v>
                </c:pt>
                <c:pt idx="20">
                  <c:v>Modalen</c:v>
                </c:pt>
                <c:pt idx="21">
                  <c:v>Osterøy</c:v>
                </c:pt>
                <c:pt idx="22">
                  <c:v>Alver</c:v>
                </c:pt>
                <c:pt idx="23">
                  <c:v>Austrheim</c:v>
                </c:pt>
                <c:pt idx="24">
                  <c:v>Fedje</c:v>
                </c:pt>
                <c:pt idx="25">
                  <c:v>Masfjorden</c:v>
                </c:pt>
                <c:pt idx="26">
                  <c:v>Gulen</c:v>
                </c:pt>
                <c:pt idx="27">
                  <c:v>Solund</c:v>
                </c:pt>
                <c:pt idx="28">
                  <c:v>Hyllestad</c:v>
                </c:pt>
                <c:pt idx="29">
                  <c:v>Høyanger</c:v>
                </c:pt>
                <c:pt idx="30">
                  <c:v>Vik</c:v>
                </c:pt>
                <c:pt idx="31">
                  <c:v>Sogndal</c:v>
                </c:pt>
                <c:pt idx="32">
                  <c:v>Aurland</c:v>
                </c:pt>
                <c:pt idx="33">
                  <c:v>Lærdal</c:v>
                </c:pt>
                <c:pt idx="34">
                  <c:v>Årdal</c:v>
                </c:pt>
                <c:pt idx="35">
                  <c:v>Luster</c:v>
                </c:pt>
                <c:pt idx="36">
                  <c:v>Askvoll</c:v>
                </c:pt>
                <c:pt idx="37">
                  <c:v>Fjaler</c:v>
                </c:pt>
                <c:pt idx="38">
                  <c:v>Sunnfjord</c:v>
                </c:pt>
                <c:pt idx="39">
                  <c:v>Bremanger</c:v>
                </c:pt>
                <c:pt idx="40">
                  <c:v>Stad</c:v>
                </c:pt>
                <c:pt idx="41">
                  <c:v>Gloppen</c:v>
                </c:pt>
                <c:pt idx="42">
                  <c:v>Stryn</c:v>
                </c:pt>
              </c:strCache>
            </c:strRef>
          </c:cat>
          <c:val>
            <c:numRef>
              <c:f>komm!$P$244:$P$286</c:f>
              <c:numCache>
                <c:formatCode>0.0\ %</c:formatCode>
                <c:ptCount val="43"/>
                <c:pt idx="0">
                  <c:v>1.0131418098567324</c:v>
                </c:pt>
                <c:pt idx="1">
                  <c:v>0.97977643073689458</c:v>
                </c:pt>
                <c:pt idx="2">
                  <c:v>0.97058022818298939</c:v>
                </c:pt>
                <c:pt idx="3">
                  <c:v>0.95776057617304589</c:v>
                </c:pt>
                <c:pt idx="4">
                  <c:v>0.9778956589473734</c:v>
                </c:pt>
                <c:pt idx="5">
                  <c:v>1.0533349161334942</c:v>
                </c:pt>
                <c:pt idx="6">
                  <c:v>0.98219459239415285</c:v>
                </c:pt>
                <c:pt idx="7">
                  <c:v>1.0040387572516951</c:v>
                </c:pt>
                <c:pt idx="8">
                  <c:v>0.99696498597408645</c:v>
                </c:pt>
                <c:pt idx="9">
                  <c:v>1.0507689650825711</c:v>
                </c:pt>
                <c:pt idx="10">
                  <c:v>1.2556267344985967</c:v>
                </c:pt>
                <c:pt idx="11">
                  <c:v>1.012382429552467</c:v>
                </c:pt>
                <c:pt idx="12">
                  <c:v>0.95815715139304691</c:v>
                </c:pt>
                <c:pt idx="13">
                  <c:v>0.97005798949177224</c:v>
                </c:pt>
                <c:pt idx="14">
                  <c:v>0.95755837728644211</c:v>
                </c:pt>
                <c:pt idx="15">
                  <c:v>0.97518583649114265</c:v>
                </c:pt>
                <c:pt idx="16">
                  <c:v>1.121363091172217</c:v>
                </c:pt>
                <c:pt idx="17">
                  <c:v>0.97251369884064531</c:v>
                </c:pt>
                <c:pt idx="18">
                  <c:v>0.95548057780590812</c:v>
                </c:pt>
                <c:pt idx="19">
                  <c:v>0.96542982543496092</c:v>
                </c:pt>
                <c:pt idx="20">
                  <c:v>1.3288219021180852</c:v>
                </c:pt>
                <c:pt idx="21">
                  <c:v>0.95495778698464984</c:v>
                </c:pt>
                <c:pt idx="22">
                  <c:v>0.96001544224649238</c:v>
                </c:pt>
                <c:pt idx="23">
                  <c:v>1.0679969699421699</c:v>
                </c:pt>
                <c:pt idx="24">
                  <c:v>0.95534175922085229</c:v>
                </c:pt>
                <c:pt idx="25">
                  <c:v>1.0646615452897645</c:v>
                </c:pt>
                <c:pt idx="26">
                  <c:v>1.0686863295604121</c:v>
                </c:pt>
                <c:pt idx="27">
                  <c:v>1.0312097867711418</c:v>
                </c:pt>
                <c:pt idx="28">
                  <c:v>0.98008845212528695</c:v>
                </c:pt>
                <c:pt idx="29">
                  <c:v>1.0223261351784469</c:v>
                </c:pt>
                <c:pt idx="30">
                  <c:v>1.0057884846632879</c:v>
                </c:pt>
                <c:pt idx="31">
                  <c:v>0.95591301613892599</c:v>
                </c:pt>
                <c:pt idx="32">
                  <c:v>1.1677904507674173</c:v>
                </c:pt>
                <c:pt idx="33">
                  <c:v>1.0242634204304717</c:v>
                </c:pt>
                <c:pt idx="34">
                  <c:v>1.0433303308676862</c:v>
                </c:pt>
                <c:pt idx="35">
                  <c:v>1.0038772610836084</c:v>
                </c:pt>
                <c:pt idx="36">
                  <c:v>0.95554096342435313</c:v>
                </c:pt>
                <c:pt idx="37">
                  <c:v>0.95509280832615129</c:v>
                </c:pt>
                <c:pt idx="38">
                  <c:v>0.96983938895745214</c:v>
                </c:pt>
                <c:pt idx="39">
                  <c:v>1.0126493200606679</c:v>
                </c:pt>
                <c:pt idx="40">
                  <c:v>0.95525272754835189</c:v>
                </c:pt>
                <c:pt idx="41">
                  <c:v>0.95525405407531017</c:v>
                </c:pt>
                <c:pt idx="42">
                  <c:v>0.95847184638981475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95-4169-89CD-335A0C4DDE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Trøndelag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komm!$C$287:$C$324</c:f>
              <c:strCache>
                <c:ptCount val="38"/>
                <c:pt idx="0">
                  <c:v>Trondheim</c:v>
                </c:pt>
                <c:pt idx="1">
                  <c:v>Steinkjer</c:v>
                </c:pt>
                <c:pt idx="2">
                  <c:v>Namsos</c:v>
                </c:pt>
                <c:pt idx="3">
                  <c:v>Frøya</c:v>
                </c:pt>
                <c:pt idx="4">
                  <c:v>Osen</c:v>
                </c:pt>
                <c:pt idx="5">
                  <c:v>Oppdal</c:v>
                </c:pt>
                <c:pt idx="6">
                  <c:v>Rennebu</c:v>
                </c:pt>
                <c:pt idx="7">
                  <c:v>Røros</c:v>
                </c:pt>
                <c:pt idx="8">
                  <c:v>Holtålen</c:v>
                </c:pt>
                <c:pt idx="9">
                  <c:v>Midtre Gauldal</c:v>
                </c:pt>
                <c:pt idx="10">
                  <c:v>Melhus</c:v>
                </c:pt>
                <c:pt idx="11">
                  <c:v>Skaun</c:v>
                </c:pt>
                <c:pt idx="12">
                  <c:v>Malvik</c:v>
                </c:pt>
                <c:pt idx="13">
                  <c:v>Selbu</c:v>
                </c:pt>
                <c:pt idx="14">
                  <c:v>Tydal</c:v>
                </c:pt>
                <c:pt idx="15">
                  <c:v>Meråker</c:v>
                </c:pt>
                <c:pt idx="16">
                  <c:v>Stjørdal</c:v>
                </c:pt>
                <c:pt idx="17">
                  <c:v>Frosta</c:v>
                </c:pt>
                <c:pt idx="18">
                  <c:v>Levanger</c:v>
                </c:pt>
                <c:pt idx="19">
                  <c:v>Verdal</c:v>
                </c:pt>
                <c:pt idx="20">
                  <c:v>Snåsa</c:v>
                </c:pt>
                <c:pt idx="21">
                  <c:v>Lierne</c:v>
                </c:pt>
                <c:pt idx="22">
                  <c:v>Røyrvik</c:v>
                </c:pt>
                <c:pt idx="23">
                  <c:v>Namsskogan</c:v>
                </c:pt>
                <c:pt idx="24">
                  <c:v>Grong</c:v>
                </c:pt>
                <c:pt idx="25">
                  <c:v>Høylandet</c:v>
                </c:pt>
                <c:pt idx="26">
                  <c:v>Overhalla</c:v>
                </c:pt>
                <c:pt idx="27">
                  <c:v>Flatanger</c:v>
                </c:pt>
                <c:pt idx="28">
                  <c:v>Leka</c:v>
                </c:pt>
                <c:pt idx="29">
                  <c:v>Inderøy</c:v>
                </c:pt>
                <c:pt idx="30">
                  <c:v>Indre Fosen</c:v>
                </c:pt>
                <c:pt idx="31">
                  <c:v>Heim</c:v>
                </c:pt>
                <c:pt idx="32">
                  <c:v>Hitra</c:v>
                </c:pt>
                <c:pt idx="33">
                  <c:v>Ørland</c:v>
                </c:pt>
                <c:pt idx="34">
                  <c:v>Åfjord</c:v>
                </c:pt>
                <c:pt idx="35">
                  <c:v>Orkland</c:v>
                </c:pt>
                <c:pt idx="36">
                  <c:v>Nærøysund</c:v>
                </c:pt>
                <c:pt idx="37">
                  <c:v>Rindal</c:v>
                </c:pt>
              </c:strCache>
            </c:strRef>
          </c:cat>
          <c:val>
            <c:numRef>
              <c:f>komm!$F$287:$F$324</c:f>
              <c:numCache>
                <c:formatCode>0%</c:formatCode>
                <c:ptCount val="38"/>
                <c:pt idx="0">
                  <c:v>0.98805795339401259</c:v>
                </c:pt>
                <c:pt idx="1">
                  <c:v>0.78236139308063801</c:v>
                </c:pt>
                <c:pt idx="2">
                  <c:v>0.83454018866934077</c:v>
                </c:pt>
                <c:pt idx="3">
                  <c:v>1.1784749823485743</c:v>
                </c:pt>
                <c:pt idx="4">
                  <c:v>0.82469785455845701</c:v>
                </c:pt>
                <c:pt idx="5">
                  <c:v>0.83114725770389475</c:v>
                </c:pt>
                <c:pt idx="6">
                  <c:v>0.78650373946019936</c:v>
                </c:pt>
                <c:pt idx="7">
                  <c:v>0.83860673853792189</c:v>
                </c:pt>
                <c:pt idx="8">
                  <c:v>0.74943514175940895</c:v>
                </c:pt>
                <c:pt idx="9">
                  <c:v>0.79408255245891812</c:v>
                </c:pt>
                <c:pt idx="10">
                  <c:v>0.83135967639587438</c:v>
                </c:pt>
                <c:pt idx="11">
                  <c:v>0.83146378952680833</c:v>
                </c:pt>
                <c:pt idx="12">
                  <c:v>0.9325148934287566</c:v>
                </c:pt>
                <c:pt idx="13">
                  <c:v>0.83674662623463958</c:v>
                </c:pt>
                <c:pt idx="14">
                  <c:v>1.414561105441102</c:v>
                </c:pt>
                <c:pt idx="15">
                  <c:v>0.74156488010181643</c:v>
                </c:pt>
                <c:pt idx="16">
                  <c:v>0.83776782319050536</c:v>
                </c:pt>
                <c:pt idx="17">
                  <c:v>0.77669180527409121</c:v>
                </c:pt>
                <c:pt idx="18">
                  <c:v>0.84345067255823503</c:v>
                </c:pt>
                <c:pt idx="19">
                  <c:v>0.79089710167999827</c:v>
                </c:pt>
                <c:pt idx="20">
                  <c:v>0.76194955595419056</c:v>
                </c:pt>
                <c:pt idx="21">
                  <c:v>0.83690221375883633</c:v>
                </c:pt>
                <c:pt idx="22">
                  <c:v>0.90211132119337478</c:v>
                </c:pt>
                <c:pt idx="23">
                  <c:v>1.1357358964128157</c:v>
                </c:pt>
                <c:pt idx="24">
                  <c:v>0.85135008002754675</c:v>
                </c:pt>
                <c:pt idx="25">
                  <c:v>0.77990221388794889</c:v>
                </c:pt>
                <c:pt idx="26">
                  <c:v>0.80064947923956564</c:v>
                </c:pt>
                <c:pt idx="27">
                  <c:v>0.96115161047990938</c:v>
                </c:pt>
                <c:pt idx="28">
                  <c:v>0.8261243538917854</c:v>
                </c:pt>
                <c:pt idx="29">
                  <c:v>0.81912346510317546</c:v>
                </c:pt>
                <c:pt idx="30">
                  <c:v>0.76737289943544229</c:v>
                </c:pt>
                <c:pt idx="31">
                  <c:v>0.8640593111822169</c:v>
                </c:pt>
                <c:pt idx="32">
                  <c:v>0.90315722676203813</c:v>
                </c:pt>
                <c:pt idx="33">
                  <c:v>0.85087053202074814</c:v>
                </c:pt>
                <c:pt idx="34">
                  <c:v>0.86350702432317283</c:v>
                </c:pt>
                <c:pt idx="35">
                  <c:v>0.81526321932105905</c:v>
                </c:pt>
                <c:pt idx="36">
                  <c:v>0.92319338806499429</c:v>
                </c:pt>
                <c:pt idx="37">
                  <c:v>0.84817293199219823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D2-4655-9FE4-61CA028BC3F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komm!$C$287:$C$324</c:f>
              <c:strCache>
                <c:ptCount val="38"/>
                <c:pt idx="0">
                  <c:v>Trondheim</c:v>
                </c:pt>
                <c:pt idx="1">
                  <c:v>Steinkjer</c:v>
                </c:pt>
                <c:pt idx="2">
                  <c:v>Namsos</c:v>
                </c:pt>
                <c:pt idx="3">
                  <c:v>Frøya</c:v>
                </c:pt>
                <c:pt idx="4">
                  <c:v>Osen</c:v>
                </c:pt>
                <c:pt idx="5">
                  <c:v>Oppdal</c:v>
                </c:pt>
                <c:pt idx="6">
                  <c:v>Rennebu</c:v>
                </c:pt>
                <c:pt idx="7">
                  <c:v>Røros</c:v>
                </c:pt>
                <c:pt idx="8">
                  <c:v>Holtålen</c:v>
                </c:pt>
                <c:pt idx="9">
                  <c:v>Midtre Gauldal</c:v>
                </c:pt>
                <c:pt idx="10">
                  <c:v>Melhus</c:v>
                </c:pt>
                <c:pt idx="11">
                  <c:v>Skaun</c:v>
                </c:pt>
                <c:pt idx="12">
                  <c:v>Malvik</c:v>
                </c:pt>
                <c:pt idx="13">
                  <c:v>Selbu</c:v>
                </c:pt>
                <c:pt idx="14">
                  <c:v>Tydal</c:v>
                </c:pt>
                <c:pt idx="15">
                  <c:v>Meråker</c:v>
                </c:pt>
                <c:pt idx="16">
                  <c:v>Stjørdal</c:v>
                </c:pt>
                <c:pt idx="17">
                  <c:v>Frosta</c:v>
                </c:pt>
                <c:pt idx="18">
                  <c:v>Levanger</c:v>
                </c:pt>
                <c:pt idx="19">
                  <c:v>Verdal</c:v>
                </c:pt>
                <c:pt idx="20">
                  <c:v>Snåsa</c:v>
                </c:pt>
                <c:pt idx="21">
                  <c:v>Lierne</c:v>
                </c:pt>
                <c:pt idx="22">
                  <c:v>Røyrvik</c:v>
                </c:pt>
                <c:pt idx="23">
                  <c:v>Namsskogan</c:v>
                </c:pt>
                <c:pt idx="24">
                  <c:v>Grong</c:v>
                </c:pt>
                <c:pt idx="25">
                  <c:v>Høylandet</c:v>
                </c:pt>
                <c:pt idx="26">
                  <c:v>Overhalla</c:v>
                </c:pt>
                <c:pt idx="27">
                  <c:v>Flatanger</c:v>
                </c:pt>
                <c:pt idx="28">
                  <c:v>Leka</c:v>
                </c:pt>
                <c:pt idx="29">
                  <c:v>Inderøy</c:v>
                </c:pt>
                <c:pt idx="30">
                  <c:v>Indre Fosen</c:v>
                </c:pt>
                <c:pt idx="31">
                  <c:v>Heim</c:v>
                </c:pt>
                <c:pt idx="32">
                  <c:v>Hitra</c:v>
                </c:pt>
                <c:pt idx="33">
                  <c:v>Ørland</c:v>
                </c:pt>
                <c:pt idx="34">
                  <c:v>Åfjord</c:v>
                </c:pt>
                <c:pt idx="35">
                  <c:v>Orkland</c:v>
                </c:pt>
                <c:pt idx="36">
                  <c:v>Nærøysund</c:v>
                </c:pt>
                <c:pt idx="37">
                  <c:v>Rindal</c:v>
                </c:pt>
              </c:strCache>
            </c:strRef>
          </c:cat>
          <c:val>
            <c:numRef>
              <c:f>komm!$P$287:$P$324</c:f>
              <c:numCache>
                <c:formatCode>0.0\ %</c:formatCode>
                <c:ptCount val="38"/>
                <c:pt idx="0">
                  <c:v>0.98727165324028499</c:v>
                </c:pt>
                <c:pt idx="1">
                  <c:v>0.95440190571680938</c:v>
                </c:pt>
                <c:pt idx="2">
                  <c:v>0.95492369367269647</c:v>
                </c:pt>
                <c:pt idx="3">
                  <c:v>1.0558217836639272</c:v>
                </c:pt>
                <c:pt idx="4">
                  <c:v>0.95482527033158782</c:v>
                </c:pt>
                <c:pt idx="5">
                  <c:v>0.95488976436304207</c:v>
                </c:pt>
                <c:pt idx="6">
                  <c:v>0.95444332918060504</c:v>
                </c:pt>
                <c:pt idx="7">
                  <c:v>0.95496435917138223</c:v>
                </c:pt>
                <c:pt idx="8">
                  <c:v>0.95407264320359719</c:v>
                </c:pt>
                <c:pt idx="9">
                  <c:v>0.95451911731059258</c:v>
                </c:pt>
                <c:pt idx="10">
                  <c:v>0.95489188854996165</c:v>
                </c:pt>
                <c:pt idx="11">
                  <c:v>0.95489292968127126</c:v>
                </c:pt>
                <c:pt idx="12">
                  <c:v>0.96727615165279301</c:v>
                </c:pt>
                <c:pt idx="13">
                  <c:v>0.95494575804834958</c:v>
                </c:pt>
                <c:pt idx="14">
                  <c:v>1.1408127879772374</c:v>
                </c:pt>
                <c:pt idx="15">
                  <c:v>0.95399394058702114</c:v>
                </c:pt>
                <c:pt idx="16">
                  <c:v>0.95495597001790822</c:v>
                </c:pt>
                <c:pt idx="17">
                  <c:v>0.95434520983874394</c:v>
                </c:pt>
                <c:pt idx="18">
                  <c:v>0.95501279851158549</c:v>
                </c:pt>
                <c:pt idx="19">
                  <c:v>0.95448726280280305</c:v>
                </c:pt>
                <c:pt idx="20">
                  <c:v>0.95419778734554517</c:v>
                </c:pt>
                <c:pt idx="21">
                  <c:v>0.95494731392359156</c:v>
                </c:pt>
                <c:pt idx="22">
                  <c:v>0.95633086564805558</c:v>
                </c:pt>
                <c:pt idx="23">
                  <c:v>1.0404357127270545</c:v>
                </c:pt>
                <c:pt idx="24">
                  <c:v>0.95509179258627852</c:v>
                </c:pt>
                <c:pt idx="25">
                  <c:v>0.95437731392488245</c:v>
                </c:pt>
                <c:pt idx="26">
                  <c:v>0.95458478657839863</c:v>
                </c:pt>
                <c:pt idx="27">
                  <c:v>0.97758536979120791</c:v>
                </c:pt>
                <c:pt idx="28">
                  <c:v>0.95483953532492094</c:v>
                </c:pt>
                <c:pt idx="29">
                  <c:v>0.95476952643703483</c:v>
                </c:pt>
                <c:pt idx="30">
                  <c:v>0.95425202078035742</c:v>
                </c:pt>
                <c:pt idx="31">
                  <c:v>0.95521888489782525</c:v>
                </c:pt>
                <c:pt idx="32">
                  <c:v>0.95670739165277452</c:v>
                </c:pt>
                <c:pt idx="33">
                  <c:v>0.95508699710621048</c:v>
                </c:pt>
                <c:pt idx="34">
                  <c:v>0.9552133620292349</c:v>
                </c:pt>
                <c:pt idx="35">
                  <c:v>0.95473092397921377</c:v>
                </c:pt>
                <c:pt idx="36">
                  <c:v>0.96392040972183834</c:v>
                </c:pt>
                <c:pt idx="37">
                  <c:v>0.95506002110592514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D2-4655-9FE4-61CA028BC3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Troms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komm!$C$325:$C$345</c:f>
              <c:strCache>
                <c:ptCount val="21"/>
                <c:pt idx="0">
                  <c:v>Tromsø</c:v>
                </c:pt>
                <c:pt idx="1">
                  <c:v>Harstad</c:v>
                </c:pt>
                <c:pt idx="2">
                  <c:v>Kvæfjord</c:v>
                </c:pt>
                <c:pt idx="3">
                  <c:v>Tjeldsund</c:v>
                </c:pt>
                <c:pt idx="4">
                  <c:v>Ibestad</c:v>
                </c:pt>
                <c:pt idx="5">
                  <c:v>Gratangen</c:v>
                </c:pt>
                <c:pt idx="6">
                  <c:v>Lavangen</c:v>
                </c:pt>
                <c:pt idx="7">
                  <c:v>Bardu</c:v>
                </c:pt>
                <c:pt idx="8">
                  <c:v>Salangen</c:v>
                </c:pt>
                <c:pt idx="9">
                  <c:v>Målselv</c:v>
                </c:pt>
                <c:pt idx="10">
                  <c:v>Sørreisa</c:v>
                </c:pt>
                <c:pt idx="11">
                  <c:v>Dyrøy</c:v>
                </c:pt>
                <c:pt idx="12">
                  <c:v>Senja</c:v>
                </c:pt>
                <c:pt idx="13">
                  <c:v>Balsfjord</c:v>
                </c:pt>
                <c:pt idx="14">
                  <c:v>Karlsøy</c:v>
                </c:pt>
                <c:pt idx="15">
                  <c:v>Lyngen</c:v>
                </c:pt>
                <c:pt idx="16">
                  <c:v>Storfjord</c:v>
                </c:pt>
                <c:pt idx="17">
                  <c:v>Kåfjord</c:v>
                </c:pt>
                <c:pt idx="18">
                  <c:v>Skjervøy</c:v>
                </c:pt>
                <c:pt idx="19">
                  <c:v>Nordreisa</c:v>
                </c:pt>
                <c:pt idx="20">
                  <c:v>Kvænangen</c:v>
                </c:pt>
              </c:strCache>
            </c:strRef>
          </c:cat>
          <c:val>
            <c:numRef>
              <c:f>komm!$F$325:$F$345</c:f>
              <c:numCache>
                <c:formatCode>0%</c:formatCode>
                <c:ptCount val="21"/>
                <c:pt idx="0">
                  <c:v>1.0016882277013688</c:v>
                </c:pt>
                <c:pt idx="1">
                  <c:v>0.91407971248861652</c:v>
                </c:pt>
                <c:pt idx="2">
                  <c:v>0.78697883419725434</c:v>
                </c:pt>
                <c:pt idx="3">
                  <c:v>0.86587462447227348</c:v>
                </c:pt>
                <c:pt idx="4">
                  <c:v>0.88708984921842138</c:v>
                </c:pt>
                <c:pt idx="5">
                  <c:v>0.92522812436593305</c:v>
                </c:pt>
                <c:pt idx="6">
                  <c:v>0.67597199840931632</c:v>
                </c:pt>
                <c:pt idx="7">
                  <c:v>1.0322876773543137</c:v>
                </c:pt>
                <c:pt idx="8">
                  <c:v>0.77876039556522902</c:v>
                </c:pt>
                <c:pt idx="9">
                  <c:v>0.9397524333371462</c:v>
                </c:pt>
                <c:pt idx="10">
                  <c:v>0.8825070562147117</c:v>
                </c:pt>
                <c:pt idx="11">
                  <c:v>0.81964253051147473</c:v>
                </c:pt>
                <c:pt idx="12">
                  <c:v>0.90381869695393591</c:v>
                </c:pt>
                <c:pt idx="13">
                  <c:v>0.81110600173187986</c:v>
                </c:pt>
                <c:pt idx="14">
                  <c:v>0.83540175473276035</c:v>
                </c:pt>
                <c:pt idx="15">
                  <c:v>0.78856089630093407</c:v>
                </c:pt>
                <c:pt idx="16">
                  <c:v>0.85386904200760583</c:v>
                </c:pt>
                <c:pt idx="17">
                  <c:v>0.78226130898784418</c:v>
                </c:pt>
                <c:pt idx="18">
                  <c:v>0.8408685142425889</c:v>
                </c:pt>
                <c:pt idx="19">
                  <c:v>0.81950284504687188</c:v>
                </c:pt>
                <c:pt idx="20">
                  <c:v>0.82861045812082823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9B-494A-B013-D431B8D4DEB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komm!$C$325:$C$345</c:f>
              <c:strCache>
                <c:ptCount val="21"/>
                <c:pt idx="0">
                  <c:v>Tromsø</c:v>
                </c:pt>
                <c:pt idx="1">
                  <c:v>Harstad</c:v>
                </c:pt>
                <c:pt idx="2">
                  <c:v>Kvæfjord</c:v>
                </c:pt>
                <c:pt idx="3">
                  <c:v>Tjeldsund</c:v>
                </c:pt>
                <c:pt idx="4">
                  <c:v>Ibestad</c:v>
                </c:pt>
                <c:pt idx="5">
                  <c:v>Gratangen</c:v>
                </c:pt>
                <c:pt idx="6">
                  <c:v>Lavangen</c:v>
                </c:pt>
                <c:pt idx="7">
                  <c:v>Bardu</c:v>
                </c:pt>
                <c:pt idx="8">
                  <c:v>Salangen</c:v>
                </c:pt>
                <c:pt idx="9">
                  <c:v>Målselv</c:v>
                </c:pt>
                <c:pt idx="10">
                  <c:v>Sørreisa</c:v>
                </c:pt>
                <c:pt idx="11">
                  <c:v>Dyrøy</c:v>
                </c:pt>
                <c:pt idx="12">
                  <c:v>Senja</c:v>
                </c:pt>
                <c:pt idx="13">
                  <c:v>Balsfjord</c:v>
                </c:pt>
                <c:pt idx="14">
                  <c:v>Karlsøy</c:v>
                </c:pt>
                <c:pt idx="15">
                  <c:v>Lyngen</c:v>
                </c:pt>
                <c:pt idx="16">
                  <c:v>Storfjord</c:v>
                </c:pt>
                <c:pt idx="17">
                  <c:v>Kåfjord</c:v>
                </c:pt>
                <c:pt idx="18">
                  <c:v>Skjervøy</c:v>
                </c:pt>
                <c:pt idx="19">
                  <c:v>Nordreisa</c:v>
                </c:pt>
                <c:pt idx="20">
                  <c:v>Kvænangen</c:v>
                </c:pt>
              </c:strCache>
            </c:strRef>
          </c:cat>
          <c:val>
            <c:numRef>
              <c:f>komm!$P$325:$P$345</c:f>
              <c:numCache>
                <c:formatCode>0.0\ %</c:formatCode>
                <c:ptCount val="21"/>
                <c:pt idx="0">
                  <c:v>0.99217855199093341</c:v>
                </c:pt>
                <c:pt idx="1">
                  <c:v>0.9606394865143425</c:v>
                </c:pt>
                <c:pt idx="2">
                  <c:v>0.95444808012797566</c:v>
                </c:pt>
                <c:pt idx="3">
                  <c:v>0.9552370380307259</c:v>
                </c:pt>
                <c:pt idx="4">
                  <c:v>0.95544919027818742</c:v>
                </c:pt>
                <c:pt idx="5">
                  <c:v>0.96465291479017645</c:v>
                </c:pt>
                <c:pt idx="6">
                  <c:v>0.95333801177009636</c:v>
                </c:pt>
                <c:pt idx="7">
                  <c:v>1.0031943538659938</c:v>
                </c:pt>
                <c:pt idx="8">
                  <c:v>0.95436589574165542</c:v>
                </c:pt>
                <c:pt idx="9">
                  <c:v>0.96988166601981329</c:v>
                </c:pt>
                <c:pt idx="10">
                  <c:v>0.95540336234815038</c:v>
                </c:pt>
                <c:pt idx="11">
                  <c:v>0.95477471709111794</c:v>
                </c:pt>
                <c:pt idx="12">
                  <c:v>0.95694552092185747</c:v>
                </c:pt>
                <c:pt idx="13">
                  <c:v>0.95468935180332193</c:v>
                </c:pt>
                <c:pt idx="14">
                  <c:v>0.95493230933333073</c:v>
                </c:pt>
                <c:pt idx="15">
                  <c:v>0.95446390074901244</c:v>
                </c:pt>
                <c:pt idx="16">
                  <c:v>0.95511698220607921</c:v>
                </c:pt>
                <c:pt idx="17">
                  <c:v>0.95440090487588158</c:v>
                </c:pt>
                <c:pt idx="18">
                  <c:v>0.95498697692842893</c:v>
                </c:pt>
                <c:pt idx="19">
                  <c:v>0.95477332023647199</c:v>
                </c:pt>
                <c:pt idx="20">
                  <c:v>0.95486439636721132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9B-494A-B013-D431B8D4DE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Akershus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komm!$C$111:$C$131</c:f>
              <c:strCache>
                <c:ptCount val="21"/>
                <c:pt idx="0">
                  <c:v>Bærum</c:v>
                </c:pt>
                <c:pt idx="1">
                  <c:v>Asker</c:v>
                </c:pt>
                <c:pt idx="2">
                  <c:v>Lillestrøm</c:v>
                </c:pt>
                <c:pt idx="3">
                  <c:v>Nordre Follo</c:v>
                </c:pt>
                <c:pt idx="4">
                  <c:v>Ullensaker</c:v>
                </c:pt>
                <c:pt idx="5">
                  <c:v>Nesodden</c:v>
                </c:pt>
                <c:pt idx="6">
                  <c:v>Frogn</c:v>
                </c:pt>
                <c:pt idx="7">
                  <c:v>Vestby</c:v>
                </c:pt>
                <c:pt idx="8">
                  <c:v>Ås</c:v>
                </c:pt>
                <c:pt idx="9">
                  <c:v>Enebakk</c:v>
                </c:pt>
                <c:pt idx="10">
                  <c:v>Lørenskog</c:v>
                </c:pt>
                <c:pt idx="11">
                  <c:v>Rælingen</c:v>
                </c:pt>
                <c:pt idx="12">
                  <c:v>Aurskog-Høland</c:v>
                </c:pt>
                <c:pt idx="13">
                  <c:v>Nes</c:v>
                </c:pt>
                <c:pt idx="14">
                  <c:v>Gjerdrum</c:v>
                </c:pt>
                <c:pt idx="15">
                  <c:v>Nittedal</c:v>
                </c:pt>
                <c:pt idx="16">
                  <c:v>Lunner</c:v>
                </c:pt>
                <c:pt idx="17">
                  <c:v>Jevnaker</c:v>
                </c:pt>
                <c:pt idx="18">
                  <c:v>Nannestad</c:v>
                </c:pt>
                <c:pt idx="19">
                  <c:v>Eidsvoll</c:v>
                </c:pt>
                <c:pt idx="20">
                  <c:v>Hurdal</c:v>
                </c:pt>
              </c:strCache>
            </c:strRef>
          </c:cat>
          <c:val>
            <c:numRef>
              <c:f>komm!$F$111:$F$131</c:f>
              <c:numCache>
                <c:formatCode>0%</c:formatCode>
                <c:ptCount val="21"/>
                <c:pt idx="0">
                  <c:v>1.5385563704779404</c:v>
                </c:pt>
                <c:pt idx="1">
                  <c:v>1.2472955170662823</c:v>
                </c:pt>
                <c:pt idx="2">
                  <c:v>0.97838436368370918</c:v>
                </c:pt>
                <c:pt idx="3">
                  <c:v>1.0732806743288366</c:v>
                </c:pt>
                <c:pt idx="4">
                  <c:v>0.87366638878404013</c:v>
                </c:pt>
                <c:pt idx="5">
                  <c:v>0.99885624663687322</c:v>
                </c:pt>
                <c:pt idx="6">
                  <c:v>1.1408031623280053</c:v>
                </c:pt>
                <c:pt idx="7">
                  <c:v>0.89782607587743113</c:v>
                </c:pt>
                <c:pt idx="8">
                  <c:v>0.93047151512841608</c:v>
                </c:pt>
                <c:pt idx="9">
                  <c:v>0.8556491467948445</c:v>
                </c:pt>
                <c:pt idx="10">
                  <c:v>0.98024827945384485</c:v>
                </c:pt>
                <c:pt idx="11">
                  <c:v>0.93788713092784526</c:v>
                </c:pt>
                <c:pt idx="12">
                  <c:v>0.76992873617439528</c:v>
                </c:pt>
                <c:pt idx="13">
                  <c:v>0.84527593219393993</c:v>
                </c:pt>
                <c:pt idx="14">
                  <c:v>1.0484933434764672</c:v>
                </c:pt>
                <c:pt idx="15">
                  <c:v>1.016579782570141</c:v>
                </c:pt>
                <c:pt idx="16">
                  <c:v>0.85705709620652792</c:v>
                </c:pt>
                <c:pt idx="17">
                  <c:v>0.81390664735005891</c:v>
                </c:pt>
                <c:pt idx="18">
                  <c:v>0.83380931224647048</c:v>
                </c:pt>
                <c:pt idx="19">
                  <c:v>0.81899036289982041</c:v>
                </c:pt>
                <c:pt idx="20">
                  <c:v>0.75440585545852945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2E-47EB-9B97-92BE19D4A2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komm!$C$111:$C$131</c:f>
              <c:strCache>
                <c:ptCount val="21"/>
                <c:pt idx="0">
                  <c:v>Bærum</c:v>
                </c:pt>
                <c:pt idx="1">
                  <c:v>Asker</c:v>
                </c:pt>
                <c:pt idx="2">
                  <c:v>Lillestrøm</c:v>
                </c:pt>
                <c:pt idx="3">
                  <c:v>Nordre Follo</c:v>
                </c:pt>
                <c:pt idx="4">
                  <c:v>Ullensaker</c:v>
                </c:pt>
                <c:pt idx="5">
                  <c:v>Nesodden</c:v>
                </c:pt>
                <c:pt idx="6">
                  <c:v>Frogn</c:v>
                </c:pt>
                <c:pt idx="7">
                  <c:v>Vestby</c:v>
                </c:pt>
                <c:pt idx="8">
                  <c:v>Ås</c:v>
                </c:pt>
                <c:pt idx="9">
                  <c:v>Enebakk</c:v>
                </c:pt>
                <c:pt idx="10">
                  <c:v>Lørenskog</c:v>
                </c:pt>
                <c:pt idx="11">
                  <c:v>Rælingen</c:v>
                </c:pt>
                <c:pt idx="12">
                  <c:v>Aurskog-Høland</c:v>
                </c:pt>
                <c:pt idx="13">
                  <c:v>Nes</c:v>
                </c:pt>
                <c:pt idx="14">
                  <c:v>Gjerdrum</c:v>
                </c:pt>
                <c:pt idx="15">
                  <c:v>Nittedal</c:v>
                </c:pt>
                <c:pt idx="16">
                  <c:v>Lunner</c:v>
                </c:pt>
                <c:pt idx="17">
                  <c:v>Jevnaker</c:v>
                </c:pt>
                <c:pt idx="18">
                  <c:v>Nannestad</c:v>
                </c:pt>
                <c:pt idx="19">
                  <c:v>Eidsvoll</c:v>
                </c:pt>
                <c:pt idx="20">
                  <c:v>Hurdal</c:v>
                </c:pt>
              </c:strCache>
            </c:strRef>
          </c:cat>
          <c:val>
            <c:numRef>
              <c:f>komm!$P$111:$P$131</c:f>
              <c:numCache>
                <c:formatCode>0.0\ %</c:formatCode>
                <c:ptCount val="21"/>
                <c:pt idx="0">
                  <c:v>1.1854510833904992</c:v>
                </c:pt>
                <c:pt idx="1">
                  <c:v>1.0805971761623021</c:v>
                </c:pt>
                <c:pt idx="2">
                  <c:v>0.98378916094457602</c:v>
                </c:pt>
                <c:pt idx="3">
                  <c:v>1.0179518327768218</c:v>
                </c:pt>
                <c:pt idx="4">
                  <c:v>0.9553149556738435</c:v>
                </c:pt>
                <c:pt idx="5">
                  <c:v>0.99115903880771528</c:v>
                </c:pt>
                <c:pt idx="6">
                  <c:v>1.0422599284565226</c:v>
                </c:pt>
                <c:pt idx="7">
                  <c:v>0.95555655254477745</c:v>
                </c:pt>
                <c:pt idx="8">
                  <c:v>0.96654053546467034</c:v>
                </c:pt>
                <c:pt idx="9">
                  <c:v>0.95513478325395162</c:v>
                </c:pt>
                <c:pt idx="10">
                  <c:v>0.98446017062182445</c:v>
                </c:pt>
                <c:pt idx="11">
                  <c:v>0.96921015715246484</c:v>
                </c:pt>
                <c:pt idx="12">
                  <c:v>0.95427757914774713</c:v>
                </c:pt>
                <c:pt idx="13">
                  <c:v>0.95503105110794251</c:v>
                </c:pt>
                <c:pt idx="14">
                  <c:v>1.0090283936699689</c:v>
                </c:pt>
                <c:pt idx="15">
                  <c:v>0.99753951174369149</c:v>
                </c:pt>
                <c:pt idx="16">
                  <c:v>0.95514886274806843</c:v>
                </c:pt>
                <c:pt idx="17">
                  <c:v>0.95471735825950377</c:v>
                </c:pt>
                <c:pt idx="18">
                  <c:v>0.95491638490846775</c:v>
                </c:pt>
                <c:pt idx="19">
                  <c:v>0.95476819541500169</c:v>
                </c:pt>
                <c:pt idx="20">
                  <c:v>0.95412235034058845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2E-47EB-9B97-92BE19D4A2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Buskerud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komm!$C$132:$C$149</c:f>
              <c:strCache>
                <c:ptCount val="18"/>
                <c:pt idx="0">
                  <c:v>Drammen</c:v>
                </c:pt>
                <c:pt idx="1">
                  <c:v>Kongsberg</c:v>
                </c:pt>
                <c:pt idx="2">
                  <c:v>Ringerike</c:v>
                </c:pt>
                <c:pt idx="3">
                  <c:v>Hole</c:v>
                </c:pt>
                <c:pt idx="4">
                  <c:v>Lier</c:v>
                </c:pt>
                <c:pt idx="5">
                  <c:v>Øvre Eiker</c:v>
                </c:pt>
                <c:pt idx="6">
                  <c:v>Modum</c:v>
                </c:pt>
                <c:pt idx="7">
                  <c:v>Krødsherad</c:v>
                </c:pt>
                <c:pt idx="8">
                  <c:v>Flå</c:v>
                </c:pt>
                <c:pt idx="9">
                  <c:v>Nesbyen</c:v>
                </c:pt>
                <c:pt idx="10">
                  <c:v>Gol</c:v>
                </c:pt>
                <c:pt idx="11">
                  <c:v>Hemsedal</c:v>
                </c:pt>
                <c:pt idx="12">
                  <c:v>Ål</c:v>
                </c:pt>
                <c:pt idx="13">
                  <c:v>Hol</c:v>
                </c:pt>
                <c:pt idx="14">
                  <c:v>Sigdal</c:v>
                </c:pt>
                <c:pt idx="15">
                  <c:v>Flesberg</c:v>
                </c:pt>
                <c:pt idx="16">
                  <c:v>Rollag</c:v>
                </c:pt>
                <c:pt idx="17">
                  <c:v>Nore og Uvdal</c:v>
                </c:pt>
              </c:strCache>
            </c:strRef>
          </c:cat>
          <c:val>
            <c:numRef>
              <c:f>komm!$F$132:$F$149</c:f>
              <c:numCache>
                <c:formatCode>0%</c:formatCode>
                <c:ptCount val="18"/>
                <c:pt idx="0">
                  <c:v>0.89875233276510968</c:v>
                </c:pt>
                <c:pt idx="1">
                  <c:v>1.0861896555931505</c:v>
                </c:pt>
                <c:pt idx="2">
                  <c:v>0.86375741173103282</c:v>
                </c:pt>
                <c:pt idx="3">
                  <c:v>1.0373179613410033</c:v>
                </c:pt>
                <c:pt idx="4">
                  <c:v>1.04969594211674</c:v>
                </c:pt>
                <c:pt idx="5">
                  <c:v>0.89976904138788127</c:v>
                </c:pt>
                <c:pt idx="6">
                  <c:v>0.79712213896355288</c:v>
                </c:pt>
                <c:pt idx="7">
                  <c:v>0.98173303303864279</c:v>
                </c:pt>
                <c:pt idx="8">
                  <c:v>0.98857291854424856</c:v>
                </c:pt>
                <c:pt idx="9">
                  <c:v>0.902790409832253</c:v>
                </c:pt>
                <c:pt idx="10">
                  <c:v>0.97509226215335598</c:v>
                </c:pt>
                <c:pt idx="11">
                  <c:v>1.096827936609867</c:v>
                </c:pt>
                <c:pt idx="12">
                  <c:v>0.92938679248081824</c:v>
                </c:pt>
                <c:pt idx="13">
                  <c:v>1.1927416492862877</c:v>
                </c:pt>
                <c:pt idx="14">
                  <c:v>0.91728684649945169</c:v>
                </c:pt>
                <c:pt idx="15">
                  <c:v>0.90998643858481976</c:v>
                </c:pt>
                <c:pt idx="16">
                  <c:v>0.89638448350279298</c:v>
                </c:pt>
                <c:pt idx="17">
                  <c:v>1.1811722385483119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85-4A8B-B744-D0053C074F21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komm!$C$132:$C$149</c:f>
              <c:strCache>
                <c:ptCount val="18"/>
                <c:pt idx="0">
                  <c:v>Drammen</c:v>
                </c:pt>
                <c:pt idx="1">
                  <c:v>Kongsberg</c:v>
                </c:pt>
                <c:pt idx="2">
                  <c:v>Ringerike</c:v>
                </c:pt>
                <c:pt idx="3">
                  <c:v>Hole</c:v>
                </c:pt>
                <c:pt idx="4">
                  <c:v>Lier</c:v>
                </c:pt>
                <c:pt idx="5">
                  <c:v>Øvre Eiker</c:v>
                </c:pt>
                <c:pt idx="6">
                  <c:v>Modum</c:v>
                </c:pt>
                <c:pt idx="7">
                  <c:v>Krødsherad</c:v>
                </c:pt>
                <c:pt idx="8">
                  <c:v>Flå</c:v>
                </c:pt>
                <c:pt idx="9">
                  <c:v>Nesbyen</c:v>
                </c:pt>
                <c:pt idx="10">
                  <c:v>Gol</c:v>
                </c:pt>
                <c:pt idx="11">
                  <c:v>Hemsedal</c:v>
                </c:pt>
                <c:pt idx="12">
                  <c:v>Ål</c:v>
                </c:pt>
                <c:pt idx="13">
                  <c:v>Hol</c:v>
                </c:pt>
                <c:pt idx="14">
                  <c:v>Sigdal</c:v>
                </c:pt>
                <c:pt idx="15">
                  <c:v>Flesberg</c:v>
                </c:pt>
                <c:pt idx="16">
                  <c:v>Rollag</c:v>
                </c:pt>
                <c:pt idx="17">
                  <c:v>Nore og Uvdal</c:v>
                </c:pt>
              </c:strCache>
            </c:strRef>
          </c:cat>
          <c:val>
            <c:numRef>
              <c:f>komm!$P$132:$P$149</c:f>
              <c:numCache>
                <c:formatCode>0.0\ %</c:formatCode>
                <c:ptCount val="18"/>
                <c:pt idx="0">
                  <c:v>0.95556581511365435</c:v>
                </c:pt>
                <c:pt idx="1">
                  <c:v>1.0225990660319748</c:v>
                </c:pt>
                <c:pt idx="2">
                  <c:v>0.9552158659033132</c:v>
                </c:pt>
                <c:pt idx="3">
                  <c:v>1.0050052561012015</c:v>
                </c:pt>
                <c:pt idx="4">
                  <c:v>1.0094613291804673</c:v>
                </c:pt>
                <c:pt idx="5">
                  <c:v>0.95557598219988193</c:v>
                </c:pt>
                <c:pt idx="6">
                  <c:v>0.95454951317563863</c:v>
                </c:pt>
                <c:pt idx="7">
                  <c:v>0.98499468191235218</c:v>
                </c:pt>
                <c:pt idx="8">
                  <c:v>0.98745704069437024</c:v>
                </c:pt>
                <c:pt idx="9">
                  <c:v>0.95657533755805157</c:v>
                </c:pt>
                <c:pt idx="10">
                  <c:v>0.9826040043936487</c:v>
                </c:pt>
                <c:pt idx="11">
                  <c:v>1.0264288471979928</c:v>
                </c:pt>
                <c:pt idx="12">
                  <c:v>0.96615003531153543</c:v>
                </c:pt>
                <c:pt idx="13">
                  <c:v>1.0609577837615041</c:v>
                </c:pt>
                <c:pt idx="14">
                  <c:v>0.96179405475824309</c:v>
                </c:pt>
                <c:pt idx="15">
                  <c:v>0.95916590790897593</c:v>
                </c:pt>
                <c:pt idx="16">
                  <c:v>0.95554213662103105</c:v>
                </c:pt>
                <c:pt idx="17">
                  <c:v>1.0567927958958332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85-4A8B-B744-D0053C074F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Telemark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komm!$C$202:$C$218</c:f>
              <c:strCache>
                <c:ptCount val="17"/>
                <c:pt idx="0">
                  <c:v>Porsgrunn</c:v>
                </c:pt>
                <c:pt idx="1">
                  <c:v>Skien</c:v>
                </c:pt>
                <c:pt idx="2">
                  <c:v>Notodden</c:v>
                </c:pt>
                <c:pt idx="3">
                  <c:v>Siljan</c:v>
                </c:pt>
                <c:pt idx="4">
                  <c:v>Bamble</c:v>
                </c:pt>
                <c:pt idx="5">
                  <c:v>Kragerø</c:v>
                </c:pt>
                <c:pt idx="6">
                  <c:v>Drangedal</c:v>
                </c:pt>
                <c:pt idx="7">
                  <c:v>Nome</c:v>
                </c:pt>
                <c:pt idx="8">
                  <c:v>Midt-Telemark</c:v>
                </c:pt>
                <c:pt idx="9">
                  <c:v>Seljord</c:v>
                </c:pt>
                <c:pt idx="10">
                  <c:v>Hjartdal</c:v>
                </c:pt>
                <c:pt idx="11">
                  <c:v>Tinn</c:v>
                </c:pt>
                <c:pt idx="12">
                  <c:v>Kviteseid</c:v>
                </c:pt>
                <c:pt idx="13">
                  <c:v>Nissedal</c:v>
                </c:pt>
                <c:pt idx="14">
                  <c:v>Fyresdal</c:v>
                </c:pt>
                <c:pt idx="15">
                  <c:v>Tokke</c:v>
                </c:pt>
                <c:pt idx="16">
                  <c:v>Vinje</c:v>
                </c:pt>
              </c:strCache>
            </c:strRef>
          </c:cat>
          <c:val>
            <c:numRef>
              <c:f>komm!$F$202:$F$218</c:f>
              <c:numCache>
                <c:formatCode>0%</c:formatCode>
                <c:ptCount val="17"/>
                <c:pt idx="0">
                  <c:v>0.9224647046750134</c:v>
                </c:pt>
                <c:pt idx="1">
                  <c:v>0.85888777142950989</c:v>
                </c:pt>
                <c:pt idx="2">
                  <c:v>0.85414942525899884</c:v>
                </c:pt>
                <c:pt idx="3">
                  <c:v>0.8194966609481753</c:v>
                </c:pt>
                <c:pt idx="4">
                  <c:v>0.91789495720561554</c:v>
                </c:pt>
                <c:pt idx="5">
                  <c:v>0.83775614057523062</c:v>
                </c:pt>
                <c:pt idx="6">
                  <c:v>0.7715574680343934</c:v>
                </c:pt>
                <c:pt idx="7">
                  <c:v>0.81290269228336298</c:v>
                </c:pt>
                <c:pt idx="8">
                  <c:v>0.76543702902753141</c:v>
                </c:pt>
                <c:pt idx="9">
                  <c:v>0.86218512467483366</c:v>
                </c:pt>
                <c:pt idx="10">
                  <c:v>0.92471633446593882</c:v>
                </c:pt>
                <c:pt idx="11">
                  <c:v>1.1825486964498717</c:v>
                </c:pt>
                <c:pt idx="12">
                  <c:v>0.90287068325396269</c:v>
                </c:pt>
                <c:pt idx="13">
                  <c:v>0.93578442815347218</c:v>
                </c:pt>
                <c:pt idx="14">
                  <c:v>0.93777470308476663</c:v>
                </c:pt>
                <c:pt idx="15">
                  <c:v>1.2089390496124648</c:v>
                </c:pt>
                <c:pt idx="16">
                  <c:v>1.2186630378951109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70-4031-B4FF-33F54C8E0D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komm!$C$202:$C$218</c:f>
              <c:strCache>
                <c:ptCount val="17"/>
                <c:pt idx="0">
                  <c:v>Porsgrunn</c:v>
                </c:pt>
                <c:pt idx="1">
                  <c:v>Skien</c:v>
                </c:pt>
                <c:pt idx="2">
                  <c:v>Notodden</c:v>
                </c:pt>
                <c:pt idx="3">
                  <c:v>Siljan</c:v>
                </c:pt>
                <c:pt idx="4">
                  <c:v>Bamble</c:v>
                </c:pt>
                <c:pt idx="5">
                  <c:v>Kragerø</c:v>
                </c:pt>
                <c:pt idx="6">
                  <c:v>Drangedal</c:v>
                </c:pt>
                <c:pt idx="7">
                  <c:v>Nome</c:v>
                </c:pt>
                <c:pt idx="8">
                  <c:v>Midt-Telemark</c:v>
                </c:pt>
                <c:pt idx="9">
                  <c:v>Seljord</c:v>
                </c:pt>
                <c:pt idx="10">
                  <c:v>Hjartdal</c:v>
                </c:pt>
                <c:pt idx="11">
                  <c:v>Tinn</c:v>
                </c:pt>
                <c:pt idx="12">
                  <c:v>Kviteseid</c:v>
                </c:pt>
                <c:pt idx="13">
                  <c:v>Nissedal</c:v>
                </c:pt>
                <c:pt idx="14">
                  <c:v>Fyresdal</c:v>
                </c:pt>
                <c:pt idx="15">
                  <c:v>Tokke</c:v>
                </c:pt>
                <c:pt idx="16">
                  <c:v>Vinje</c:v>
                </c:pt>
              </c:strCache>
            </c:strRef>
          </c:cat>
          <c:val>
            <c:numRef>
              <c:f>komm!$P$202:$P$218</c:f>
              <c:numCache>
                <c:formatCode>0.0\ %</c:formatCode>
                <c:ptCount val="17"/>
                <c:pt idx="0">
                  <c:v>0.96365808370144534</c:v>
                </c:pt>
                <c:pt idx="1">
                  <c:v>0.95516716950029834</c:v>
                </c:pt>
                <c:pt idx="2">
                  <c:v>0.95511978603859315</c:v>
                </c:pt>
                <c:pt idx="3">
                  <c:v>0.9547732583954851</c:v>
                </c:pt>
                <c:pt idx="4">
                  <c:v>0.96201297461246216</c:v>
                </c:pt>
                <c:pt idx="5">
                  <c:v>0.95495585319175547</c:v>
                </c:pt>
                <c:pt idx="6">
                  <c:v>0.95429386646634717</c:v>
                </c:pt>
                <c:pt idx="7">
                  <c:v>0.95470731870883674</c:v>
                </c:pt>
                <c:pt idx="8">
                  <c:v>0.95423266207627855</c:v>
                </c:pt>
                <c:pt idx="9">
                  <c:v>0.95520014303275158</c:v>
                </c:pt>
                <c:pt idx="10">
                  <c:v>0.96446867042617868</c:v>
                </c:pt>
                <c:pt idx="11">
                  <c:v>1.0572883207403942</c:v>
                </c:pt>
                <c:pt idx="12">
                  <c:v>0.95660423598986721</c:v>
                </c:pt>
                <c:pt idx="13">
                  <c:v>0.96845318415369064</c:v>
                </c:pt>
                <c:pt idx="14">
                  <c:v>0.96916968312895635</c:v>
                </c:pt>
                <c:pt idx="15">
                  <c:v>1.0667888478789282</c:v>
                </c:pt>
                <c:pt idx="16">
                  <c:v>1.0702894836606807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70-4031-B4FF-33F54C8E0D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Finnmark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komm!$C$346:$C$363</c:f>
              <c:strCache>
                <c:ptCount val="18"/>
                <c:pt idx="0">
                  <c:v>Alta</c:v>
                </c:pt>
                <c:pt idx="1">
                  <c:v>Hammerfest</c:v>
                </c:pt>
                <c:pt idx="2">
                  <c:v>Sør-Varanger</c:v>
                </c:pt>
                <c:pt idx="3">
                  <c:v>Vadsø</c:v>
                </c:pt>
                <c:pt idx="4">
                  <c:v>Karasjok</c:v>
                </c:pt>
                <c:pt idx="5">
                  <c:v>Kautokeino</c:v>
                </c:pt>
                <c:pt idx="6">
                  <c:v>Loppa</c:v>
                </c:pt>
                <c:pt idx="7">
                  <c:v>Hasvik</c:v>
                </c:pt>
                <c:pt idx="8">
                  <c:v>Måsøy</c:v>
                </c:pt>
                <c:pt idx="9">
                  <c:v>Nordkapp</c:v>
                </c:pt>
                <c:pt idx="10">
                  <c:v>Porsanger</c:v>
                </c:pt>
                <c:pt idx="11">
                  <c:v>Lebesby</c:v>
                </c:pt>
                <c:pt idx="12">
                  <c:v>Gamvik</c:v>
                </c:pt>
                <c:pt idx="13">
                  <c:v>Tana</c:v>
                </c:pt>
                <c:pt idx="14">
                  <c:v>Berlevåg</c:v>
                </c:pt>
                <c:pt idx="15">
                  <c:v>Båtsfjord</c:v>
                </c:pt>
                <c:pt idx="16">
                  <c:v>Vardø</c:v>
                </c:pt>
                <c:pt idx="17">
                  <c:v>Nesseby</c:v>
                </c:pt>
              </c:strCache>
            </c:strRef>
          </c:cat>
          <c:val>
            <c:numRef>
              <c:f>komm!$F$346:$F$363</c:f>
              <c:numCache>
                <c:formatCode>0%</c:formatCode>
                <c:ptCount val="18"/>
                <c:pt idx="0">
                  <c:v>0.87841911836883402</c:v>
                </c:pt>
                <c:pt idx="1">
                  <c:v>1.0520832743467197</c:v>
                </c:pt>
                <c:pt idx="2">
                  <c:v>0.90767058153895996</c:v>
                </c:pt>
                <c:pt idx="3">
                  <c:v>0.87109810169029933</c:v>
                </c:pt>
                <c:pt idx="4">
                  <c:v>0.79592592616301405</c:v>
                </c:pt>
                <c:pt idx="5">
                  <c:v>0.7001789700566512</c:v>
                </c:pt>
                <c:pt idx="6">
                  <c:v>0.87116860509496141</c:v>
                </c:pt>
                <c:pt idx="7">
                  <c:v>0.80947908524578271</c:v>
                </c:pt>
                <c:pt idx="8">
                  <c:v>0.93226931759862997</c:v>
                </c:pt>
                <c:pt idx="9">
                  <c:v>0.98619038969416228</c:v>
                </c:pt>
                <c:pt idx="10">
                  <c:v>0.90850827135048873</c:v>
                </c:pt>
                <c:pt idx="11">
                  <c:v>0.91586750694715069</c:v>
                </c:pt>
                <c:pt idx="12">
                  <c:v>0.76691439463870203</c:v>
                </c:pt>
                <c:pt idx="13">
                  <c:v>0.85515313025241924</c:v>
                </c:pt>
                <c:pt idx="14">
                  <c:v>0.8338599705959171</c:v>
                </c:pt>
                <c:pt idx="15">
                  <c:v>0.85927998842981212</c:v>
                </c:pt>
                <c:pt idx="16">
                  <c:v>0.76984811349000226</c:v>
                </c:pt>
                <c:pt idx="17">
                  <c:v>0.82972600740517655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11-4749-9D6A-B0F1EF19B53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komm!$C$346:$C$363</c:f>
              <c:strCache>
                <c:ptCount val="18"/>
                <c:pt idx="0">
                  <c:v>Alta</c:v>
                </c:pt>
                <c:pt idx="1">
                  <c:v>Hammerfest</c:v>
                </c:pt>
                <c:pt idx="2">
                  <c:v>Sør-Varanger</c:v>
                </c:pt>
                <c:pt idx="3">
                  <c:v>Vadsø</c:v>
                </c:pt>
                <c:pt idx="4">
                  <c:v>Karasjok</c:v>
                </c:pt>
                <c:pt idx="5">
                  <c:v>Kautokeino</c:v>
                </c:pt>
                <c:pt idx="6">
                  <c:v>Loppa</c:v>
                </c:pt>
                <c:pt idx="7">
                  <c:v>Hasvik</c:v>
                </c:pt>
                <c:pt idx="8">
                  <c:v>Måsøy</c:v>
                </c:pt>
                <c:pt idx="9">
                  <c:v>Nordkapp</c:v>
                </c:pt>
                <c:pt idx="10">
                  <c:v>Porsanger</c:v>
                </c:pt>
                <c:pt idx="11">
                  <c:v>Lebesby</c:v>
                </c:pt>
                <c:pt idx="12">
                  <c:v>Gamvik</c:v>
                </c:pt>
                <c:pt idx="13">
                  <c:v>Tana</c:v>
                </c:pt>
                <c:pt idx="14">
                  <c:v>Berlevåg</c:v>
                </c:pt>
                <c:pt idx="15">
                  <c:v>Båtsfjord</c:v>
                </c:pt>
                <c:pt idx="16">
                  <c:v>Vardø</c:v>
                </c:pt>
                <c:pt idx="17">
                  <c:v>Nesseby</c:v>
                </c:pt>
              </c:strCache>
            </c:strRef>
          </c:cat>
          <c:val>
            <c:numRef>
              <c:f>komm!$P$346:$P$363</c:f>
              <c:numCache>
                <c:formatCode>0.0\ %</c:formatCode>
                <c:ptCount val="18"/>
                <c:pt idx="0">
                  <c:v>0.95536248296969151</c:v>
                </c:pt>
                <c:pt idx="1">
                  <c:v>1.0103207687832596</c:v>
                </c:pt>
                <c:pt idx="2">
                  <c:v>0.95833219937246628</c:v>
                </c:pt>
                <c:pt idx="3">
                  <c:v>0.95528927280290621</c:v>
                </c:pt>
                <c:pt idx="4">
                  <c:v>0.95453755104763316</c:v>
                </c:pt>
                <c:pt idx="5">
                  <c:v>0.95358008148656959</c:v>
                </c:pt>
                <c:pt idx="6">
                  <c:v>0.9552899778369528</c:v>
                </c:pt>
                <c:pt idx="7">
                  <c:v>0.95467308263846096</c:v>
                </c:pt>
                <c:pt idx="8">
                  <c:v>0.96718774435394761</c:v>
                </c:pt>
                <c:pt idx="9">
                  <c:v>0.98659933030833924</c:v>
                </c:pt>
                <c:pt idx="10">
                  <c:v>0.95863376770461661</c:v>
                </c:pt>
                <c:pt idx="11">
                  <c:v>0.96128309251941491</c:v>
                </c:pt>
                <c:pt idx="12">
                  <c:v>0.95424743573239024</c:v>
                </c:pt>
                <c:pt idx="13">
                  <c:v>0.95512982308852723</c:v>
                </c:pt>
                <c:pt idx="14">
                  <c:v>0.95491689149196224</c:v>
                </c:pt>
                <c:pt idx="15">
                  <c:v>0.95517109167030134</c:v>
                </c:pt>
                <c:pt idx="16">
                  <c:v>0.95427677292090296</c:v>
                </c:pt>
                <c:pt idx="17">
                  <c:v>0.95487555186005479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211-4749-9D6A-B0F1EF19B5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tabellalle!$B$23:$C$23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tabellalle!$A$24:$A$38</c:f>
              <c:strCache>
                <c:ptCount val="15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  <c:pt idx="14">
                  <c:v> Anslag NB2027 </c:v>
                </c:pt>
              </c:strCache>
            </c:strRef>
          </c:cat>
          <c:val>
            <c:numRef>
              <c:f>tabellalle!$C$24:$C$38</c:f>
              <c:numCache>
                <c:formatCode>0.0\ %</c:formatCode>
                <c:ptCount val="15"/>
                <c:pt idx="0">
                  <c:v>2.9190553126194209E-2</c:v>
                </c:pt>
                <c:pt idx="1">
                  <c:v>2.8184380763648032E-2</c:v>
                </c:pt>
                <c:pt idx="2">
                  <c:v>6.93516570671735E-2</c:v>
                </c:pt>
                <c:pt idx="3">
                  <c:v>6.7614421020744039E-2</c:v>
                </c:pt>
                <c:pt idx="4">
                  <c:v>8.0416809597936428E-2</c:v>
                </c:pt>
                <c:pt idx="5">
                  <c:v>9.0132426526917081E-2</c:v>
                </c:pt>
                <c:pt idx="6">
                  <c:v>9.2237686054888787E-2</c:v>
                </c:pt>
                <c:pt idx="7">
                  <c:v>8.9143274219158131E-2</c:v>
                </c:pt>
                <c:pt idx="8">
                  <c:v>9.155963650712938E-2</c:v>
                </c:pt>
                <c:pt idx="9">
                  <c:v>9.0910303913413246E-2</c:v>
                </c:pt>
                <c:pt idx="10">
                  <c:v>0.10769552594114734</c:v>
                </c:pt>
                <c:pt idx="11">
                  <c:v>0.10828707132883063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4F-4BC9-8558-D81A8629BDC6}"/>
            </c:ext>
          </c:extLst>
        </c:ser>
        <c:ser>
          <c:idx val="1"/>
          <c:order val="1"/>
          <c:tx>
            <c:strRef>
              <c:f>tabellalle!$C$23:$D$23</c:f>
              <c:strCache>
                <c:ptCount val="1"/>
                <c:pt idx="0">
                  <c:v>2025 2026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0.0\ 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tabellalle!$A$24:$A$38</c:f>
              <c:strCache>
                <c:ptCount val="15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  <c:pt idx="14">
                  <c:v> Anslag NB2027 </c:v>
                </c:pt>
              </c:strCache>
            </c:strRef>
          </c:cat>
          <c:val>
            <c:numRef>
              <c:f>tabellalle!$D$24:$D$38</c:f>
              <c:numCache>
                <c:formatCode>0.0\ %</c:formatCode>
                <c:ptCount val="15"/>
                <c:pt idx="0">
                  <c:v>0.51965635134367216</c:v>
                </c:pt>
                <c:pt idx="1">
                  <c:v>1.0955194877300403</c:v>
                </c:pt>
                <c:pt idx="2">
                  <c:v>0.20454229278067831</c:v>
                </c:pt>
                <c:pt idx="3">
                  <c:v>0.44354140615394905</c:v>
                </c:pt>
                <c:pt idx="4">
                  <c:v>9.6082094499324658E-2</c:v>
                </c:pt>
                <c:pt idx="5">
                  <c:v>0.17659318151674896</c:v>
                </c:pt>
                <c:pt idx="6">
                  <c:v>7.29771759680167E-2</c:v>
                </c:pt>
                <c:pt idx="7">
                  <c:v>0.17839512631844645</c:v>
                </c:pt>
                <c:pt idx="8">
                  <c:v>3.9750992717945792E-2</c:v>
                </c:pt>
                <c:pt idx="12">
                  <c:v>5.3015959874105241E-2</c:v>
                </c:pt>
                <c:pt idx="13">
                  <c:v>6.3487670747374339E-2</c:v>
                </c:pt>
                <c:pt idx="14">
                  <c:v>5.3092087012925455E-2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4F-4BC9-8558-D81A8629BD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fylkeskommunene.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tabellalle!$F$23:$G$23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tabellalle!$A$24:$A$38</c:f>
              <c:strCache>
                <c:ptCount val="15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  <c:pt idx="14">
                  <c:v> Anslag NB2027 </c:v>
                </c:pt>
              </c:strCache>
            </c:strRef>
          </c:cat>
          <c:val>
            <c:numRef>
              <c:f>tabellalle!$G$24:$G$38</c:f>
              <c:numCache>
                <c:formatCode>0.0\ %</c:formatCode>
                <c:ptCount val="15"/>
                <c:pt idx="0">
                  <c:v>1.9295044878169475E-2</c:v>
                </c:pt>
                <c:pt idx="1">
                  <c:v>1.5416458155696647E-2</c:v>
                </c:pt>
                <c:pt idx="2">
                  <c:v>7.2073747194751261E-3</c:v>
                </c:pt>
                <c:pt idx="3">
                  <c:v>7.1914245788855706E-3</c:v>
                </c:pt>
                <c:pt idx="4">
                  <c:v>2.534794207137453E-2</c:v>
                </c:pt>
                <c:pt idx="5">
                  <c:v>2.2122082714070256E-2</c:v>
                </c:pt>
                <c:pt idx="6">
                  <c:v>1.8812554172573784E-2</c:v>
                </c:pt>
                <c:pt idx="7">
                  <c:v>1.8350300274582173E-2</c:v>
                </c:pt>
                <c:pt idx="8">
                  <c:v>1.6021666961882831E-2</c:v>
                </c:pt>
                <c:pt idx="9">
                  <c:v>1.5943510382199485E-2</c:v>
                </c:pt>
                <c:pt idx="10">
                  <c:v>2.3219335640952765E-3</c:v>
                </c:pt>
                <c:pt idx="11">
                  <c:v>-2.1272481435045861E-5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8F-47D5-ACC9-418D26704D2D}"/>
            </c:ext>
          </c:extLst>
        </c:ser>
        <c:ser>
          <c:idx val="1"/>
          <c:order val="1"/>
          <c:tx>
            <c:strRef>
              <c:f>tabellalle!$G$23:$H$23</c:f>
              <c:strCache>
                <c:ptCount val="1"/>
                <c:pt idx="0">
                  <c:v>2025 2026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0.0\ 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tabellalle!$A$24:$A$38</c:f>
              <c:strCache>
                <c:ptCount val="15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  <c:pt idx="14">
                  <c:v> Anslag NB2027 </c:v>
                </c:pt>
              </c:strCache>
            </c:strRef>
          </c:cat>
          <c:val>
            <c:numRef>
              <c:f>tabellalle!$H$24:$H$38</c:f>
              <c:numCache>
                <c:formatCode>0.0\ %</c:formatCode>
                <c:ptCount val="15"/>
                <c:pt idx="0">
                  <c:v>0.53822767075855082</c:v>
                </c:pt>
                <c:pt idx="1">
                  <c:v>1.1365153222922859</c:v>
                </c:pt>
                <c:pt idx="2">
                  <c:v>0.22894115623252886</c:v>
                </c:pt>
                <c:pt idx="3">
                  <c:v>0.47607449069833752</c:v>
                </c:pt>
                <c:pt idx="4">
                  <c:v>0.12080579126761785</c:v>
                </c:pt>
                <c:pt idx="5">
                  <c:v>0.20400957343563358</c:v>
                </c:pt>
                <c:pt idx="6">
                  <c:v>9.8515803376140756E-2</c:v>
                </c:pt>
                <c:pt idx="7">
                  <c:v>0.20763021003575774</c:v>
                </c:pt>
                <c:pt idx="8">
                  <c:v>6.6382024418565749E-2</c:v>
                </c:pt>
                <c:pt idx="12">
                  <c:v>5.1401406676228036E-2</c:v>
                </c:pt>
                <c:pt idx="13">
                  <c:v>8.3975131740593609E-2</c:v>
                </c:pt>
                <c:pt idx="14">
                  <c:v>7.6349176039906014E-2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8F-47D5-ACC9-418D26704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Skatteinngang - kommunene. Akkumulert endring fra året før i prosent.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tabellalle!$B$23:$C$23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AE7-462D-B832-01CBDA7CF2C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AE7-462D-B832-01CBDA7CF2C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D9A-4D9C-B79A-6F5C733A3C8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  <c:pt idx="14">
                  <c:v> Anslag NB2027 </c:v>
                </c:pt>
                <c:pt idx="15">
                  <c:v> -   </c:v>
                </c:pt>
              </c:strCache>
            </c:strRef>
          </c:cat>
          <c:val>
            <c:numRef>
              <c:f>tabellalle!$C$24:$C$39</c:f>
              <c:numCache>
                <c:formatCode>0.0\ %</c:formatCode>
                <c:ptCount val="16"/>
                <c:pt idx="0">
                  <c:v>2.9190553126194209E-2</c:v>
                </c:pt>
                <c:pt idx="1">
                  <c:v>2.8184380763648032E-2</c:v>
                </c:pt>
                <c:pt idx="2">
                  <c:v>6.93516570671735E-2</c:v>
                </c:pt>
                <c:pt idx="3">
                  <c:v>6.7614421020744039E-2</c:v>
                </c:pt>
                <c:pt idx="4">
                  <c:v>8.0416809597936428E-2</c:v>
                </c:pt>
                <c:pt idx="5">
                  <c:v>9.0132426526917081E-2</c:v>
                </c:pt>
                <c:pt idx="6">
                  <c:v>9.2237686054888787E-2</c:v>
                </c:pt>
                <c:pt idx="7">
                  <c:v>8.9143274219158131E-2</c:v>
                </c:pt>
                <c:pt idx="8">
                  <c:v>9.155963650712938E-2</c:v>
                </c:pt>
                <c:pt idx="9">
                  <c:v>9.0910303913413246E-2</c:v>
                </c:pt>
                <c:pt idx="10">
                  <c:v>0.10769552594114734</c:v>
                </c:pt>
                <c:pt idx="11">
                  <c:v>0.10828707132883063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AE7-462D-B832-01CBDA7CF2CC}"/>
            </c:ext>
          </c:extLst>
        </c:ser>
        <c:ser>
          <c:idx val="0"/>
          <c:order val="1"/>
          <c:tx>
            <c:strRef>
              <c:f>tabellalle!$C$23:$D$23</c:f>
              <c:strCache>
                <c:ptCount val="1"/>
                <c:pt idx="0">
                  <c:v>2025 2026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  <c:pt idx="14">
                  <c:v> Anslag NB2027 </c:v>
                </c:pt>
                <c:pt idx="15">
                  <c:v> -   </c:v>
                </c:pt>
              </c:strCache>
            </c:strRef>
          </c:cat>
          <c:val>
            <c:numRef>
              <c:f>tabellalle!$D$24:$D$39</c:f>
              <c:numCache>
                <c:formatCode>0.0\ %</c:formatCode>
                <c:ptCount val="16"/>
                <c:pt idx="0">
                  <c:v>0.51965635134367216</c:v>
                </c:pt>
                <c:pt idx="1">
                  <c:v>1.0955194877300403</c:v>
                </c:pt>
                <c:pt idx="2">
                  <c:v>0.20454229278067831</c:v>
                </c:pt>
                <c:pt idx="3">
                  <c:v>0.44354140615394905</c:v>
                </c:pt>
                <c:pt idx="4">
                  <c:v>9.6082094499324658E-2</c:v>
                </c:pt>
                <c:pt idx="5">
                  <c:v>0.17659318151674896</c:v>
                </c:pt>
                <c:pt idx="6">
                  <c:v>7.29771759680167E-2</c:v>
                </c:pt>
                <c:pt idx="7">
                  <c:v>0.17839512631844645</c:v>
                </c:pt>
                <c:pt idx="8">
                  <c:v>3.9750992717945792E-2</c:v>
                </c:pt>
                <c:pt idx="12">
                  <c:v>5.3015959874105241E-2</c:v>
                </c:pt>
                <c:pt idx="13">
                  <c:v>6.3487670747374339E-2</c:v>
                </c:pt>
                <c:pt idx="14">
                  <c:v>5.3092087012925455E-2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E7-462D-B832-01CBDA7CF2C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1.5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1"/>
              <a:t>Skatteinngang</a:t>
            </a:r>
            <a:r>
              <a:rPr lang="nb-NO" sz="1200" b="1" baseline="0"/>
              <a:t> - fylkeskommunene. Akkumulert endring fra året før i prosent.</a:t>
            </a:r>
            <a:endParaRPr lang="nb-NO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tabellalle!$F$23:$G$23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055-4A6F-8BAB-7EBAD223D404}"/>
              </c:ext>
            </c:extLst>
          </c:dPt>
          <c:dPt>
            <c:idx val="14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055-4A6F-8BAB-7EBAD223D404}"/>
              </c:ext>
            </c:extLst>
          </c:dPt>
          <c:dPt>
            <c:idx val="15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055-4A6F-8BAB-7EBAD223D404}"/>
              </c:ext>
            </c:extLst>
          </c:dPt>
          <c:dLbls>
            <c:numFmt formatCode="0.0\ 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  <c:pt idx="14">
                  <c:v> Anslag NB2027 </c:v>
                </c:pt>
                <c:pt idx="15">
                  <c:v> -   </c:v>
                </c:pt>
              </c:strCache>
            </c:strRef>
          </c:cat>
          <c:val>
            <c:numRef>
              <c:f>tabellalle!$G$24:$G$39</c:f>
              <c:numCache>
                <c:formatCode>0.0\ %</c:formatCode>
                <c:ptCount val="16"/>
                <c:pt idx="0">
                  <c:v>1.9295044878169475E-2</c:v>
                </c:pt>
                <c:pt idx="1">
                  <c:v>1.5416458155696647E-2</c:v>
                </c:pt>
                <c:pt idx="2">
                  <c:v>7.2073747194751261E-3</c:v>
                </c:pt>
                <c:pt idx="3">
                  <c:v>7.1914245788855706E-3</c:v>
                </c:pt>
                <c:pt idx="4">
                  <c:v>2.534794207137453E-2</c:v>
                </c:pt>
                <c:pt idx="5">
                  <c:v>2.2122082714070256E-2</c:v>
                </c:pt>
                <c:pt idx="6">
                  <c:v>1.8812554172573784E-2</c:v>
                </c:pt>
                <c:pt idx="7">
                  <c:v>1.8350300274582173E-2</c:v>
                </c:pt>
                <c:pt idx="8">
                  <c:v>1.6021666961882831E-2</c:v>
                </c:pt>
                <c:pt idx="9">
                  <c:v>1.5943510382199485E-2</c:v>
                </c:pt>
                <c:pt idx="10">
                  <c:v>2.3219335640952765E-3</c:v>
                </c:pt>
                <c:pt idx="11">
                  <c:v>-2.1272481435045861E-5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5E-4104-BB67-50E50D1AB65B}"/>
            </c:ext>
          </c:extLst>
        </c:ser>
        <c:ser>
          <c:idx val="1"/>
          <c:order val="1"/>
          <c:tx>
            <c:strRef>
              <c:f>tabellalle!$G$23:$H$23</c:f>
              <c:strCache>
                <c:ptCount val="1"/>
                <c:pt idx="0">
                  <c:v>2025 2026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  <c:pt idx="14">
                  <c:v> Anslag NB2027 </c:v>
                </c:pt>
                <c:pt idx="15">
                  <c:v> -   </c:v>
                </c:pt>
              </c:strCache>
            </c:strRef>
          </c:cat>
          <c:val>
            <c:numRef>
              <c:f>tabellalle!$H$24:$H$39</c:f>
              <c:numCache>
                <c:formatCode>0.0\ %</c:formatCode>
                <c:ptCount val="16"/>
                <c:pt idx="0">
                  <c:v>0.53822767075855082</c:v>
                </c:pt>
                <c:pt idx="1">
                  <c:v>1.1365153222922859</c:v>
                </c:pt>
                <c:pt idx="2">
                  <c:v>0.22894115623252886</c:v>
                </c:pt>
                <c:pt idx="3">
                  <c:v>0.47607449069833752</c:v>
                </c:pt>
                <c:pt idx="4">
                  <c:v>0.12080579126761785</c:v>
                </c:pt>
                <c:pt idx="5">
                  <c:v>0.20400957343563358</c:v>
                </c:pt>
                <c:pt idx="6">
                  <c:v>9.8515803376140756E-2</c:v>
                </c:pt>
                <c:pt idx="7">
                  <c:v>0.20763021003575774</c:v>
                </c:pt>
                <c:pt idx="8">
                  <c:v>6.6382024418565749E-2</c:v>
                </c:pt>
                <c:pt idx="12">
                  <c:v>5.1401406676228036E-2</c:v>
                </c:pt>
                <c:pt idx="13">
                  <c:v>8.3975131740593609E-2</c:v>
                </c:pt>
                <c:pt idx="14">
                  <c:v>7.6349176039906014E-2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25E-4104-BB67-50E50D1AB6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0.0\ 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1.5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2EC4C02-5169-4B6B-BDFA-3E66E7B25D93}">
  <sheetPr/>
  <sheetViews>
    <sheetView zoomScale="94" workbookViewId="0" zoomToFit="1"/>
  </sheetViews>
  <sheetProtection content="1" objects="1"/>
  <pageMargins left="0.7" right="0.7" top="0.75" bottom="0.75" header="0.3" footer="0.3"/>
  <pageSetup paperSize="9"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0340578-8FE3-44FF-8970-EAC356AE2DAF}">
  <sheetPr/>
  <sheetViews>
    <sheetView zoomScale="94" workbookViewId="0" zoomToFit="1"/>
  </sheetViews>
  <sheetProtection content="1" objects="1"/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245035</xdr:colOff>
      <xdr:row>35</xdr:row>
      <xdr:rowOff>169396</xdr:rowOff>
    </xdr:from>
    <xdr:to>
      <xdr:col>36</xdr:col>
      <xdr:colOff>245035</xdr:colOff>
      <xdr:row>52</xdr:row>
      <xdr:rowOff>64621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074AA6CA-753C-4958-91FF-589AC4A15D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</xdr:col>
      <xdr:colOff>181908</xdr:colOff>
      <xdr:row>9</xdr:row>
      <xdr:rowOff>92000</xdr:rowOff>
    </xdr:from>
    <xdr:to>
      <xdr:col>36</xdr:col>
      <xdr:colOff>91141</xdr:colOff>
      <xdr:row>28</xdr:row>
      <xdr:rowOff>34776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094DAADE-D7EF-459A-8EFC-ADD474DA29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27</xdr:col>
      <xdr:colOff>292100</xdr:colOff>
      <xdr:row>56</xdr:row>
      <xdr:rowOff>149599</xdr:rowOff>
    </xdr:from>
    <xdr:to>
      <xdr:col>38</xdr:col>
      <xdr:colOff>208139</xdr:colOff>
      <xdr:row>75</xdr:row>
      <xdr:rowOff>54348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9FDF5862-C721-487B-8919-1A896052D1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25</xdr:col>
      <xdr:colOff>582146</xdr:colOff>
      <xdr:row>94</xdr:row>
      <xdr:rowOff>162590</xdr:rowOff>
    </xdr:from>
    <xdr:to>
      <xdr:col>34</xdr:col>
      <xdr:colOff>56029</xdr:colOff>
      <xdr:row>113</xdr:row>
      <xdr:rowOff>33618</xdr:rowOff>
    </xdr:to>
    <xdr:graphicFrame macro="">
      <xdr:nvGraphicFramePr>
        <xdr:cNvPr id="15" name="Diagram 14">
          <a:extLst>
            <a:ext uri="{FF2B5EF4-FFF2-40B4-BE49-F238E27FC236}">
              <a16:creationId xmlns:a16="http://schemas.microsoft.com/office/drawing/2014/main" id="{2F9FBBFB-832B-46A7-AFE4-9FE05EA1B2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25</xdr:col>
      <xdr:colOff>466912</xdr:colOff>
      <xdr:row>183</xdr:row>
      <xdr:rowOff>186764</xdr:rowOff>
    </xdr:from>
    <xdr:to>
      <xdr:col>35</xdr:col>
      <xdr:colOff>162112</xdr:colOff>
      <xdr:row>202</xdr:row>
      <xdr:rowOff>78627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FC35EC54-9928-415B-869F-9C353714BB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25</xdr:col>
      <xdr:colOff>408268</xdr:colOff>
      <xdr:row>154</xdr:row>
      <xdr:rowOff>143995</xdr:rowOff>
    </xdr:from>
    <xdr:to>
      <xdr:col>36</xdr:col>
      <xdr:colOff>122518</xdr:colOff>
      <xdr:row>173</xdr:row>
      <xdr:rowOff>182094</xdr:rowOff>
    </xdr:to>
    <xdr:graphicFrame macro="">
      <xdr:nvGraphicFramePr>
        <xdr:cNvPr id="17" name="Diagram 16">
          <a:extLst>
            <a:ext uri="{FF2B5EF4-FFF2-40B4-BE49-F238E27FC236}">
              <a16:creationId xmlns:a16="http://schemas.microsoft.com/office/drawing/2014/main" id="{4BE3E662-A716-4D0D-AAA3-655C9C4A65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25</xdr:col>
      <xdr:colOff>474383</xdr:colOff>
      <xdr:row>223</xdr:row>
      <xdr:rowOff>108323</xdr:rowOff>
    </xdr:from>
    <xdr:to>
      <xdr:col>35</xdr:col>
      <xdr:colOff>169583</xdr:colOff>
      <xdr:row>242</xdr:row>
      <xdr:rowOff>216832</xdr:rowOff>
    </xdr:to>
    <xdr:graphicFrame macro="">
      <xdr:nvGraphicFramePr>
        <xdr:cNvPr id="18" name="Diagram 17">
          <a:extLst>
            <a:ext uri="{FF2B5EF4-FFF2-40B4-BE49-F238E27FC236}">
              <a16:creationId xmlns:a16="http://schemas.microsoft.com/office/drawing/2014/main" id="{6AD99BEA-DC40-47E7-864A-732144C0CD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25</xdr:col>
      <xdr:colOff>373529</xdr:colOff>
      <xdr:row>256</xdr:row>
      <xdr:rowOff>0</xdr:rowOff>
    </xdr:from>
    <xdr:to>
      <xdr:col>36</xdr:col>
      <xdr:colOff>382348</xdr:colOff>
      <xdr:row>275</xdr:row>
      <xdr:rowOff>108510</xdr:rowOff>
    </xdr:to>
    <xdr:graphicFrame macro="">
      <xdr:nvGraphicFramePr>
        <xdr:cNvPr id="19" name="Diagram 18">
          <a:extLst>
            <a:ext uri="{FF2B5EF4-FFF2-40B4-BE49-F238E27FC236}">
              <a16:creationId xmlns:a16="http://schemas.microsoft.com/office/drawing/2014/main" id="{40AF432F-36FA-40AF-B40F-8DA8D3439A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25</xdr:col>
      <xdr:colOff>384735</xdr:colOff>
      <xdr:row>288</xdr:row>
      <xdr:rowOff>160618</xdr:rowOff>
    </xdr:from>
    <xdr:to>
      <xdr:col>38</xdr:col>
      <xdr:colOff>505385</xdr:colOff>
      <xdr:row>308</xdr:row>
      <xdr:rowOff>78628</xdr:rowOff>
    </xdr:to>
    <xdr:graphicFrame macro="">
      <xdr:nvGraphicFramePr>
        <xdr:cNvPr id="20" name="Diagram 19">
          <a:extLst>
            <a:ext uri="{FF2B5EF4-FFF2-40B4-BE49-F238E27FC236}">
              <a16:creationId xmlns:a16="http://schemas.microsoft.com/office/drawing/2014/main" id="{BB9411A9-901B-4789-8720-16C2BC58EB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25</xdr:col>
      <xdr:colOff>265207</xdr:colOff>
      <xdr:row>323</xdr:row>
      <xdr:rowOff>183029</xdr:rowOff>
    </xdr:from>
    <xdr:to>
      <xdr:col>35</xdr:col>
      <xdr:colOff>732637</xdr:colOff>
      <xdr:row>341</xdr:row>
      <xdr:rowOff>142501</xdr:rowOff>
    </xdr:to>
    <xdr:graphicFrame macro="">
      <xdr:nvGraphicFramePr>
        <xdr:cNvPr id="21" name="Diagram 20">
          <a:extLst>
            <a:ext uri="{FF2B5EF4-FFF2-40B4-BE49-F238E27FC236}">
              <a16:creationId xmlns:a16="http://schemas.microsoft.com/office/drawing/2014/main" id="{0B992B1C-7CB5-4808-8C3C-3B98FCBADE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25</xdr:col>
      <xdr:colOff>526677</xdr:colOff>
      <xdr:row>113</xdr:row>
      <xdr:rowOff>168087</xdr:rowOff>
    </xdr:from>
    <xdr:to>
      <xdr:col>34</xdr:col>
      <xdr:colOff>560</xdr:colOff>
      <xdr:row>133</xdr:row>
      <xdr:rowOff>16703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2D8CB65-B057-48E9-BBF9-FF070904DC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25</xdr:col>
      <xdr:colOff>515470</xdr:colOff>
      <xdr:row>133</xdr:row>
      <xdr:rowOff>134470</xdr:rowOff>
    </xdr:from>
    <xdr:to>
      <xdr:col>33</xdr:col>
      <xdr:colOff>751353</xdr:colOff>
      <xdr:row>151</xdr:row>
      <xdr:rowOff>173586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9B3DD25F-9555-400C-8C87-565437ED5C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25</xdr:col>
      <xdr:colOff>481853</xdr:colOff>
      <xdr:row>203</xdr:row>
      <xdr:rowOff>67236</xdr:rowOff>
    </xdr:from>
    <xdr:to>
      <xdr:col>35</xdr:col>
      <xdr:colOff>177053</xdr:colOff>
      <xdr:row>222</xdr:row>
      <xdr:rowOff>3923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2F6C299E-A180-493B-AA09-033CF25A8C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25</xdr:col>
      <xdr:colOff>302559</xdr:colOff>
      <xdr:row>343</xdr:row>
      <xdr:rowOff>89647</xdr:rowOff>
    </xdr:from>
    <xdr:to>
      <xdr:col>36</xdr:col>
      <xdr:colOff>7989</xdr:colOff>
      <xdr:row>362</xdr:row>
      <xdr:rowOff>26707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4D04D6AC-DBE6-474B-B419-BFDDDB4164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47623</xdr:colOff>
      <xdr:row>19</xdr:row>
      <xdr:rowOff>20107</xdr:rowOff>
    </xdr:from>
    <xdr:to>
      <xdr:col>24</xdr:col>
      <xdr:colOff>127000</xdr:colOff>
      <xdr:row>41</xdr:row>
      <xdr:rowOff>52916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8837653-8E99-23C6-FFBB-A830FBFADEA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264583</xdr:colOff>
      <xdr:row>19</xdr:row>
      <xdr:rowOff>0</xdr:rowOff>
    </xdr:from>
    <xdr:to>
      <xdr:col>36</xdr:col>
      <xdr:colOff>211666</xdr:colOff>
      <xdr:row>41</xdr:row>
      <xdr:rowOff>11643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B61F78CD-3D81-4669-A3B8-EBBDE73B14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11602261" cy="7569335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3D9C591-8B68-41CA-8F2B-7CD433C4B54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11602261" cy="7569335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BECB4019-B5C8-4547-9A7B-A5EAB6332F7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C371"/>
  <sheetViews>
    <sheetView zoomScale="85" zoomScaleNormal="85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A7" sqref="A7"/>
    </sheetView>
  </sheetViews>
  <sheetFormatPr baseColWidth="10" defaultColWidth="11.5546875" defaultRowHeight="14.4"/>
  <cols>
    <col min="1" max="1" width="4.77734375" customWidth="1"/>
    <col min="2" max="2" width="11.5546875" style="84" customWidth="1"/>
    <col min="3" max="3" width="18.44140625" style="84" customWidth="1"/>
    <col min="4" max="4" width="17.21875" style="84" bestFit="1" customWidth="1"/>
    <col min="5" max="5" width="15.21875" style="84" bestFit="1" customWidth="1"/>
    <col min="6" max="7" width="11.44140625" style="84"/>
    <col min="8" max="8" width="14.44140625" style="84" bestFit="1" customWidth="1"/>
    <col min="9" max="9" width="9.77734375" style="84" bestFit="1" customWidth="1"/>
    <col min="10" max="10" width="14" style="84" bestFit="1" customWidth="1"/>
    <col min="11" max="11" width="11.44140625" style="84"/>
    <col min="12" max="12" width="13.77734375" style="84" bestFit="1" customWidth="1"/>
    <col min="13" max="13" width="17.77734375" style="84" bestFit="1" customWidth="1"/>
    <col min="14" max="14" width="17.21875" style="84" bestFit="1" customWidth="1"/>
    <col min="15" max="15" width="13.77734375" style="84" bestFit="1" customWidth="1"/>
    <col min="16" max="16" width="11.44140625" style="84"/>
    <col min="17" max="17" width="12.5546875" style="84" customWidth="1"/>
    <col min="18" max="18" width="14.77734375" style="84" customWidth="1"/>
    <col min="19" max="19" width="13.21875" style="84" bestFit="1" customWidth="1"/>
    <col min="20" max="20" width="13" style="84" customWidth="1"/>
    <col min="21" max="21" width="16.5546875" style="84" customWidth="1"/>
    <col min="22" max="22" width="13.21875" style="84" customWidth="1"/>
    <col min="24" max="24" width="17.21875" style="84" bestFit="1" customWidth="1"/>
    <col min="25" max="25" width="13.77734375" style="84" bestFit="1" customWidth="1"/>
  </cols>
  <sheetData>
    <row r="1" spans="2:27" ht="28.8">
      <c r="B1" s="68" t="s">
        <v>0</v>
      </c>
      <c r="C1" s="68" t="s">
        <v>1</v>
      </c>
      <c r="D1" s="244" t="s">
        <v>2</v>
      </c>
      <c r="E1" s="244"/>
      <c r="F1" s="244"/>
      <c r="G1" s="245" t="s">
        <v>3</v>
      </c>
      <c r="H1" s="245"/>
      <c r="I1" s="245" t="s">
        <v>4</v>
      </c>
      <c r="J1" s="245"/>
      <c r="K1" s="245"/>
      <c r="L1" s="245"/>
      <c r="M1" s="69" t="s">
        <v>5</v>
      </c>
      <c r="N1" s="246" t="s">
        <v>6</v>
      </c>
      <c r="O1" s="246"/>
      <c r="P1" s="246"/>
      <c r="Q1" s="70" t="s">
        <v>7</v>
      </c>
      <c r="R1" s="238" t="s">
        <v>8</v>
      </c>
      <c r="S1" s="238"/>
      <c r="T1" s="71" t="s">
        <v>9</v>
      </c>
      <c r="U1" s="72" t="s">
        <v>10</v>
      </c>
      <c r="V1" s="72" t="s">
        <v>10</v>
      </c>
      <c r="X1" t="s">
        <v>11</v>
      </c>
      <c r="Y1"/>
    </row>
    <row r="2" spans="2:27">
      <c r="B2" s="177" t="s">
        <v>12</v>
      </c>
      <c r="C2" s="178"/>
      <c r="D2" s="239" t="s">
        <v>446</v>
      </c>
      <c r="E2" s="240"/>
      <c r="F2" s="240"/>
      <c r="G2" s="241" t="s">
        <v>13</v>
      </c>
      <c r="H2" s="241"/>
      <c r="I2" s="179" t="s">
        <v>14</v>
      </c>
      <c r="J2" s="179"/>
      <c r="K2" s="179"/>
      <c r="L2" s="179"/>
      <c r="M2" s="180" t="str">
        <f>D2</f>
        <v>Sept</v>
      </c>
      <c r="N2" s="242" t="str">
        <f>D2</f>
        <v>Sept</v>
      </c>
      <c r="O2" s="243"/>
      <c r="P2" s="243"/>
      <c r="Q2" s="181" t="str">
        <f>RIGHT(N2,4)</f>
        <v>Sept</v>
      </c>
      <c r="R2" s="247" t="s">
        <v>15</v>
      </c>
      <c r="S2" s="247"/>
      <c r="T2" s="73" t="s">
        <v>16</v>
      </c>
      <c r="U2" s="76" t="str">
        <f>D2</f>
        <v>Sept</v>
      </c>
      <c r="V2" s="74" t="str">
        <f>U2</f>
        <v>Sept</v>
      </c>
      <c r="X2" t="s">
        <v>17</v>
      </c>
      <c r="Y2"/>
    </row>
    <row r="3" spans="2:27">
      <c r="B3" s="182" t="s">
        <v>18</v>
      </c>
      <c r="C3" s="183"/>
      <c r="D3" s="175"/>
      <c r="E3" s="175"/>
      <c r="F3" s="75" t="s">
        <v>19</v>
      </c>
      <c r="G3" s="243" t="s">
        <v>20</v>
      </c>
      <c r="H3" s="243"/>
      <c r="I3" s="179" t="s">
        <v>21</v>
      </c>
      <c r="J3" s="179"/>
      <c r="K3" s="179" t="s">
        <v>22</v>
      </c>
      <c r="L3" s="179"/>
      <c r="M3" s="180" t="s">
        <v>23</v>
      </c>
      <c r="N3" s="184" t="s">
        <v>24</v>
      </c>
      <c r="O3" s="179"/>
      <c r="P3" s="184" t="s">
        <v>25</v>
      </c>
      <c r="Q3" s="185" t="s">
        <v>26</v>
      </c>
      <c r="R3" s="176" t="s">
        <v>27</v>
      </c>
      <c r="S3" s="186" t="s">
        <v>28</v>
      </c>
      <c r="T3" s="165">
        <v>46023</v>
      </c>
      <c r="V3" s="74"/>
      <c r="X3" s="184"/>
      <c r="Y3" s="179"/>
    </row>
    <row r="4" spans="2:27">
      <c r="B4" s="183"/>
      <c r="C4" s="77">
        <f>J367</f>
        <v>-294.85342159852831</v>
      </c>
      <c r="D4" s="187" t="s">
        <v>29</v>
      </c>
      <c r="E4" s="175" t="s">
        <v>30</v>
      </c>
      <c r="F4" s="175" t="s">
        <v>31</v>
      </c>
      <c r="G4" s="184" t="s">
        <v>32</v>
      </c>
      <c r="H4" s="184" t="s">
        <v>29</v>
      </c>
      <c r="I4" s="184" t="s">
        <v>30</v>
      </c>
      <c r="J4" s="184" t="s">
        <v>29</v>
      </c>
      <c r="K4" s="184" t="s">
        <v>30</v>
      </c>
      <c r="L4" s="184" t="s">
        <v>29</v>
      </c>
      <c r="M4" s="181" t="s">
        <v>29</v>
      </c>
      <c r="N4" s="184" t="s">
        <v>29</v>
      </c>
      <c r="O4" s="184" t="s">
        <v>30</v>
      </c>
      <c r="P4" s="184" t="s">
        <v>33</v>
      </c>
      <c r="Q4" s="181" t="s">
        <v>29</v>
      </c>
      <c r="R4" s="186" t="s">
        <v>34</v>
      </c>
      <c r="S4" s="186" t="s">
        <v>30</v>
      </c>
      <c r="T4" s="188"/>
      <c r="U4" s="78" t="s">
        <v>29</v>
      </c>
      <c r="V4" s="187" t="s">
        <v>30</v>
      </c>
      <c r="X4" s="184" t="s">
        <v>29</v>
      </c>
      <c r="Y4" s="184" t="s">
        <v>30</v>
      </c>
    </row>
    <row r="5" spans="2:27">
      <c r="B5" s="79"/>
      <c r="C5" s="79"/>
      <c r="D5" s="80">
        <v>1</v>
      </c>
      <c r="E5" s="80">
        <v>2</v>
      </c>
      <c r="F5" s="80">
        <v>3</v>
      </c>
      <c r="G5" s="80">
        <v>4</v>
      </c>
      <c r="H5" s="80">
        <v>5</v>
      </c>
      <c r="I5" s="80">
        <v>6</v>
      </c>
      <c r="J5" s="80">
        <v>7</v>
      </c>
      <c r="K5" s="80">
        <v>8</v>
      </c>
      <c r="L5" s="80">
        <v>9</v>
      </c>
      <c r="M5" s="80">
        <v>10</v>
      </c>
      <c r="N5" s="80">
        <v>11</v>
      </c>
      <c r="O5" s="80">
        <v>12</v>
      </c>
      <c r="P5" s="80">
        <v>13</v>
      </c>
      <c r="Q5" s="80">
        <v>14</v>
      </c>
      <c r="R5" s="81">
        <v>15</v>
      </c>
      <c r="S5" s="81">
        <v>16</v>
      </c>
      <c r="T5" s="82">
        <v>17</v>
      </c>
      <c r="U5" s="80">
        <v>18</v>
      </c>
      <c r="V5" s="80">
        <v>19</v>
      </c>
      <c r="X5" s="80">
        <v>21</v>
      </c>
      <c r="Y5" s="80">
        <v>22</v>
      </c>
    </row>
    <row r="6" spans="2:27" ht="18.75" customHeight="1">
      <c r="B6" s="83"/>
      <c r="R6" s="85"/>
      <c r="S6" s="129"/>
      <c r="T6" s="85"/>
      <c r="U6" s="85"/>
      <c r="V6" s="85"/>
    </row>
    <row r="7" spans="2:27" ht="22.2" customHeight="1">
      <c r="B7" s="204">
        <v>301</v>
      </c>
      <c r="C7" t="s">
        <v>35</v>
      </c>
      <c r="D7" s="1">
        <v>32995414</v>
      </c>
      <c r="E7" s="86">
        <f>D7/T7*1000</f>
        <v>45278.962665737177</v>
      </c>
      <c r="F7" s="87">
        <f t="shared" ref="F7:F70" si="0">E7/E$365</f>
        <v>1.2967664059542199</v>
      </c>
      <c r="G7" s="189">
        <f>($E$365+$Y$365-E7-Y7)*0.64</f>
        <v>-6631.2373938565606</v>
      </c>
      <c r="H7" s="189">
        <f>G7*T7/1000</f>
        <v>-4832275.5262267897</v>
      </c>
      <c r="I7" s="189">
        <f t="shared" ref="I7:I70" si="1">IF(E7+Y7&lt;(E$365+Y$365)*0.9,((E$365+Y$365)*0.9-E7-Y7)*0.35,0)</f>
        <v>0</v>
      </c>
      <c r="J7" s="88">
        <f t="shared" ref="J7:J70" si="2">I7*T7/1000</f>
        <v>0</v>
      </c>
      <c r="K7" s="189">
        <f>I7+J$367</f>
        <v>-294.85342159852831</v>
      </c>
      <c r="L7" s="88">
        <f t="shared" ref="L7:L70" si="3">K7*T7/1000</f>
        <v>-214863.81626674996</v>
      </c>
      <c r="M7" s="89">
        <f>+H7+L7</f>
        <v>-5047139.3424935397</v>
      </c>
      <c r="N7" s="89">
        <f>D7+M7</f>
        <v>27948274.657506458</v>
      </c>
      <c r="O7" s="89">
        <f>N7/T7*1000</f>
        <v>38352.871850282085</v>
      </c>
      <c r="P7" s="90">
        <f t="shared" ref="P7:P70" si="4">O7/O$365</f>
        <v>1.0984066961619596</v>
      </c>
      <c r="Q7" s="1">
        <v>-658918.60815749038</v>
      </c>
      <c r="R7" s="90">
        <f>(D7-U7)/U7</f>
        <v>2.9889111268357946E-2</v>
      </c>
      <c r="S7" s="90">
        <f>(E7-V7)/V7</f>
        <v>2.3636686547203717E-2</v>
      </c>
      <c r="T7" s="92">
        <v>728714</v>
      </c>
      <c r="U7" s="1">
        <v>32037831.684</v>
      </c>
      <c r="V7" s="1">
        <v>44233.430924077373</v>
      </c>
      <c r="W7" s="195"/>
      <c r="X7" s="89">
        <v>0</v>
      </c>
      <c r="Y7" s="89">
        <f>X7*1000/T7</f>
        <v>0</v>
      </c>
      <c r="Z7" s="1"/>
      <c r="AA7" s="1"/>
    </row>
    <row r="8" spans="2:27" ht="25.2" customHeight="1">
      <c r="B8" s="204">
        <v>1101</v>
      </c>
      <c r="C8" t="s">
        <v>36</v>
      </c>
      <c r="D8" s="1">
        <v>554685</v>
      </c>
      <c r="E8" s="86">
        <f t="shared" ref="E8:E71" si="5">D8/T8*1000</f>
        <v>35680.23928984948</v>
      </c>
      <c r="F8" s="87">
        <f t="shared" si="0"/>
        <v>1.0218638622323519</v>
      </c>
      <c r="G8" s="189">
        <f t="shared" ref="G8:G71" si="6">($E$365+$Y$365-E8-Y8)*0.64</f>
        <v>-488.05443328843455</v>
      </c>
      <c r="H8" s="189">
        <f t="shared" ref="H8:H70" si="7">G8*T8/1000</f>
        <v>-7587.2942199020035</v>
      </c>
      <c r="I8" s="189">
        <f t="shared" si="1"/>
        <v>0</v>
      </c>
      <c r="J8" s="88">
        <f t="shared" si="2"/>
        <v>0</v>
      </c>
      <c r="K8" s="189">
        <f t="shared" ref="K8:K71" si="8">I8+J$367</f>
        <v>-294.85342159852831</v>
      </c>
      <c r="L8" s="88">
        <f t="shared" si="3"/>
        <v>-4583.7912921707211</v>
      </c>
      <c r="M8" s="89">
        <f t="shared" ref="M8:M71" si="9">+H8+L8</f>
        <v>-12171.085512072725</v>
      </c>
      <c r="N8" s="89">
        <f t="shared" ref="N8:N71" si="10">D8+M8</f>
        <v>542513.91448792722</v>
      </c>
      <c r="O8" s="89">
        <f t="shared" ref="O8:O71" si="11">N8/T8*1000</f>
        <v>34897.331434962507</v>
      </c>
      <c r="P8" s="90">
        <f t="shared" si="4"/>
        <v>0.99944178042208698</v>
      </c>
      <c r="Q8" s="1">
        <v>-1408.4439200239649</v>
      </c>
      <c r="R8" s="90">
        <f t="shared" ref="R8:S71" si="12">(D8-U8)/U8</f>
        <v>3.1635405613297252E-2</v>
      </c>
      <c r="S8" s="90">
        <f t="shared" si="12"/>
        <v>2.0287814312649324E-2</v>
      </c>
      <c r="T8" s="92">
        <v>15546</v>
      </c>
      <c r="U8" s="1">
        <v>537675.42000000004</v>
      </c>
      <c r="V8" s="1">
        <v>34970.759024390245</v>
      </c>
      <c r="W8" s="195"/>
      <c r="X8" s="89">
        <v>0</v>
      </c>
      <c r="Y8" s="89">
        <f t="shared" ref="Y8:Y71" si="13">X8*1000/T8</f>
        <v>0</v>
      </c>
      <c r="Z8" s="1"/>
    </row>
    <row r="9" spans="2:27">
      <c r="B9" s="204">
        <v>1103</v>
      </c>
      <c r="C9" t="s">
        <v>37</v>
      </c>
      <c r="D9" s="1">
        <v>6599326</v>
      </c>
      <c r="E9" s="86">
        <f t="shared" si="5"/>
        <v>43511.370154744873</v>
      </c>
      <c r="F9" s="87">
        <f t="shared" si="0"/>
        <v>1.2461434576196377</v>
      </c>
      <c r="G9" s="189">
        <f t="shared" si="6"/>
        <v>-5499.9781868214859</v>
      </c>
      <c r="H9" s="189">
        <f t="shared" si="7"/>
        <v>-834176.19161702797</v>
      </c>
      <c r="I9" s="189">
        <f t="shared" si="1"/>
        <v>0</v>
      </c>
      <c r="J9" s="88">
        <f t="shared" si="2"/>
        <v>0</v>
      </c>
      <c r="K9" s="189">
        <f t="shared" si="8"/>
        <v>-294.85342159852831</v>
      </c>
      <c r="L9" s="88">
        <f t="shared" si="3"/>
        <v>-44720.123600427185</v>
      </c>
      <c r="M9" s="89">
        <f t="shared" si="9"/>
        <v>-878896.31521745515</v>
      </c>
      <c r="N9" s="89">
        <f t="shared" si="10"/>
        <v>5720429.6847825451</v>
      </c>
      <c r="O9" s="89">
        <f t="shared" si="11"/>
        <v>37716.53854632486</v>
      </c>
      <c r="P9" s="90">
        <f t="shared" si="4"/>
        <v>1.0801824347615103</v>
      </c>
      <c r="Q9" s="1">
        <v>-88746.592786962166</v>
      </c>
      <c r="R9" s="93">
        <f t="shared" si="12"/>
        <v>3.4678400877246544E-2</v>
      </c>
      <c r="S9" s="93">
        <f t="shared" si="12"/>
        <v>2.4131665501156526E-2</v>
      </c>
      <c r="T9" s="92">
        <v>151669</v>
      </c>
      <c r="U9" s="1">
        <v>6378142.227</v>
      </c>
      <c r="V9" s="1">
        <v>42486.109570152468</v>
      </c>
      <c r="W9" s="195"/>
      <c r="X9" s="89">
        <v>0</v>
      </c>
      <c r="Y9" s="89">
        <f t="shared" si="13"/>
        <v>0</v>
      </c>
      <c r="Z9" s="1"/>
      <c r="AA9" s="1"/>
    </row>
    <row r="10" spans="2:27">
      <c r="B10" s="204">
        <v>1106</v>
      </c>
      <c r="C10" t="s">
        <v>38</v>
      </c>
      <c r="D10" s="1">
        <v>1393082</v>
      </c>
      <c r="E10" s="86">
        <f>D10/T10*1000</f>
        <v>36031.399529265705</v>
      </c>
      <c r="F10" s="87">
        <f t="shared" si="0"/>
        <v>1.0319209124555095</v>
      </c>
      <c r="G10" s="189">
        <f t="shared" si="6"/>
        <v>-712.79698651481885</v>
      </c>
      <c r="H10" s="189">
        <f t="shared" si="7"/>
        <v>-27558.869889622441</v>
      </c>
      <c r="I10" s="189">
        <f t="shared" si="1"/>
        <v>0</v>
      </c>
      <c r="J10" s="88">
        <f t="shared" si="2"/>
        <v>0</v>
      </c>
      <c r="K10" s="189">
        <f t="shared" si="8"/>
        <v>-294.85342159852831</v>
      </c>
      <c r="L10" s="88">
        <f t="shared" si="3"/>
        <v>-11399.917839263901</v>
      </c>
      <c r="M10" s="89">
        <f t="shared" si="9"/>
        <v>-38958.787728886338</v>
      </c>
      <c r="N10" s="89">
        <f t="shared" si="10"/>
        <v>1354123.2122711136</v>
      </c>
      <c r="O10" s="89">
        <f t="shared" si="11"/>
        <v>35023.749121152359</v>
      </c>
      <c r="P10" s="90">
        <f t="shared" si="4"/>
        <v>1.0030623185024241</v>
      </c>
      <c r="Q10" s="1">
        <v>-11597.90139713656</v>
      </c>
      <c r="R10" s="93">
        <f t="shared" si="12"/>
        <v>3.9937813498113775E-2</v>
      </c>
      <c r="S10" s="93">
        <f t="shared" si="12"/>
        <v>3.3966569813025038E-2</v>
      </c>
      <c r="T10" s="92">
        <v>38663</v>
      </c>
      <c r="U10" s="1">
        <v>1339582.023</v>
      </c>
      <c r="V10" s="1">
        <v>34847.741291849852</v>
      </c>
      <c r="W10" s="195"/>
      <c r="X10" s="89">
        <v>0</v>
      </c>
      <c r="Y10" s="89">
        <f t="shared" si="13"/>
        <v>0</v>
      </c>
      <c r="Z10" s="1"/>
    </row>
    <row r="11" spans="2:27">
      <c r="B11" s="204">
        <v>1108</v>
      </c>
      <c r="C11" t="s">
        <v>39</v>
      </c>
      <c r="D11" s="1">
        <v>3092662</v>
      </c>
      <c r="E11" s="86">
        <f t="shared" si="5"/>
        <v>36051.314332342488</v>
      </c>
      <c r="F11" s="87">
        <f t="shared" si="0"/>
        <v>1.0324912622623683</v>
      </c>
      <c r="G11" s="189">
        <f t="shared" si="6"/>
        <v>-725.54246048395987</v>
      </c>
      <c r="H11" s="189">
        <f t="shared" si="7"/>
        <v>-62240.6599726165</v>
      </c>
      <c r="I11" s="189">
        <f t="shared" si="1"/>
        <v>0</v>
      </c>
      <c r="J11" s="88">
        <f t="shared" si="2"/>
        <v>0</v>
      </c>
      <c r="K11" s="189">
        <f t="shared" si="8"/>
        <v>-294.85342159852831</v>
      </c>
      <c r="L11" s="88">
        <f t="shared" si="3"/>
        <v>-25294.000771829749</v>
      </c>
      <c r="M11" s="89">
        <f t="shared" si="9"/>
        <v>-87534.660744446242</v>
      </c>
      <c r="N11" s="89">
        <f t="shared" si="10"/>
        <v>3005127.3392555537</v>
      </c>
      <c r="O11" s="89">
        <f t="shared" si="11"/>
        <v>35030.918450259996</v>
      </c>
      <c r="P11" s="90">
        <f t="shared" si="4"/>
        <v>1.0032676444328932</v>
      </c>
      <c r="Q11" s="1">
        <v>7706.2389862820564</v>
      </c>
      <c r="R11" s="93">
        <f t="shared" si="12"/>
        <v>5.4898673208230782E-2</v>
      </c>
      <c r="S11" s="93">
        <f t="shared" si="12"/>
        <v>4.4114198808235229E-2</v>
      </c>
      <c r="T11" s="92">
        <v>85785</v>
      </c>
      <c r="U11" s="1">
        <v>2931714.75</v>
      </c>
      <c r="V11" s="1">
        <v>34528.13339143544</v>
      </c>
      <c r="W11" s="195"/>
      <c r="X11" s="89">
        <v>0</v>
      </c>
      <c r="Y11" s="89">
        <f t="shared" si="13"/>
        <v>0</v>
      </c>
      <c r="Z11" s="1"/>
      <c r="AA11" s="1"/>
    </row>
    <row r="12" spans="2:27">
      <c r="B12" s="204">
        <v>1111</v>
      </c>
      <c r="C12" t="s">
        <v>40</v>
      </c>
      <c r="D12" s="1">
        <v>97903</v>
      </c>
      <c r="E12" s="86">
        <f t="shared" si="5"/>
        <v>29172.526817640046</v>
      </c>
      <c r="F12" s="87">
        <f t="shared" si="0"/>
        <v>0.83548629488679294</v>
      </c>
      <c r="G12" s="189">
        <f t="shared" si="6"/>
        <v>3676.8815489256035</v>
      </c>
      <c r="H12" s="189">
        <f t="shared" si="7"/>
        <v>12339.614478194326</v>
      </c>
      <c r="I12" s="189">
        <f t="shared" si="1"/>
        <v>788.67669874441924</v>
      </c>
      <c r="J12" s="88">
        <f t="shared" si="2"/>
        <v>2646.799000986271</v>
      </c>
      <c r="K12" s="189">
        <f t="shared" si="8"/>
        <v>493.82327714589093</v>
      </c>
      <c r="L12" s="88">
        <f t="shared" si="3"/>
        <v>1657.2709181016098</v>
      </c>
      <c r="M12" s="89">
        <f t="shared" si="9"/>
        <v>13996.885396295937</v>
      </c>
      <c r="N12" s="89">
        <f t="shared" si="10"/>
        <v>111899.88539629594</v>
      </c>
      <c r="O12" s="89">
        <f t="shared" si="11"/>
        <v>33343.231643711537</v>
      </c>
      <c r="P12" s="90">
        <f t="shared" si="4"/>
        <v>0.95493315473487095</v>
      </c>
      <c r="Q12" s="1">
        <v>1844.9586344887048</v>
      </c>
      <c r="R12" s="93">
        <f t="shared" si="12"/>
        <v>1.0920967763503001E-2</v>
      </c>
      <c r="S12" s="93">
        <f t="shared" si="12"/>
        <v>1.5439386868524606E-2</v>
      </c>
      <c r="T12" s="92">
        <v>3356</v>
      </c>
      <c r="U12" s="1">
        <v>96845.354999999996</v>
      </c>
      <c r="V12" s="1">
        <v>28728.969148620585</v>
      </c>
      <c r="W12" s="195"/>
      <c r="X12" s="89">
        <v>0</v>
      </c>
      <c r="Y12" s="89">
        <f t="shared" si="13"/>
        <v>0</v>
      </c>
      <c r="Z12" s="1"/>
      <c r="AA12" s="1"/>
    </row>
    <row r="13" spans="2:27">
      <c r="B13" s="204">
        <v>1112</v>
      </c>
      <c r="C13" t="s">
        <v>41</v>
      </c>
      <c r="D13" s="1">
        <v>96652</v>
      </c>
      <c r="E13" s="86">
        <f t="shared" si="5"/>
        <v>29932.486838030349</v>
      </c>
      <c r="F13" s="87">
        <f t="shared" si="0"/>
        <v>0.85725116241667909</v>
      </c>
      <c r="G13" s="189">
        <f t="shared" si="6"/>
        <v>3190.5071358758096</v>
      </c>
      <c r="H13" s="189">
        <f t="shared" si="7"/>
        <v>10302.14754174299</v>
      </c>
      <c r="I13" s="189">
        <f t="shared" si="1"/>
        <v>522.69069160781328</v>
      </c>
      <c r="J13" s="88">
        <f t="shared" si="2"/>
        <v>1687.768243201629</v>
      </c>
      <c r="K13" s="189">
        <f t="shared" si="8"/>
        <v>227.83727000928496</v>
      </c>
      <c r="L13" s="88">
        <f t="shared" si="3"/>
        <v>735.68654485998115</v>
      </c>
      <c r="M13" s="89">
        <f t="shared" si="9"/>
        <v>11037.834086602972</v>
      </c>
      <c r="N13" s="89">
        <f t="shared" si="10"/>
        <v>107689.83408660298</v>
      </c>
      <c r="O13" s="89">
        <f t="shared" si="11"/>
        <v>33350.831243915447</v>
      </c>
      <c r="P13" s="90">
        <f t="shared" si="4"/>
        <v>0.95515080341017</v>
      </c>
      <c r="Q13" s="1">
        <v>-218.33337879498504</v>
      </c>
      <c r="R13" s="93">
        <f t="shared" si="12"/>
        <v>2.0789993782445598E-2</v>
      </c>
      <c r="S13" s="93">
        <f t="shared" si="12"/>
        <v>3.0273951606376602E-2</v>
      </c>
      <c r="T13" s="92">
        <v>3229</v>
      </c>
      <c r="U13" s="1">
        <v>94683.53</v>
      </c>
      <c r="V13" s="1">
        <v>29052.939552009819</v>
      </c>
      <c r="W13" s="195"/>
      <c r="X13" s="89">
        <v>0</v>
      </c>
      <c r="Y13" s="89">
        <f t="shared" si="13"/>
        <v>0</v>
      </c>
      <c r="Z13" s="1"/>
      <c r="AA13" s="1"/>
    </row>
    <row r="14" spans="2:27">
      <c r="B14" s="204">
        <v>1114</v>
      </c>
      <c r="C14" t="s">
        <v>42</v>
      </c>
      <c r="D14" s="1">
        <v>93989</v>
      </c>
      <c r="E14" s="86">
        <f t="shared" si="5"/>
        <v>32477.194194885968</v>
      </c>
      <c r="F14" s="87">
        <f t="shared" si="0"/>
        <v>0.9301302837365667</v>
      </c>
      <c r="G14" s="189">
        <f t="shared" si="6"/>
        <v>1561.8944274882135</v>
      </c>
      <c r="H14" s="189">
        <f t="shared" si="7"/>
        <v>4520.1224731508901</v>
      </c>
      <c r="I14" s="189">
        <f t="shared" si="1"/>
        <v>0</v>
      </c>
      <c r="J14" s="88">
        <f t="shared" si="2"/>
        <v>0</v>
      </c>
      <c r="K14" s="189">
        <f t="shared" si="8"/>
        <v>-294.85342159852831</v>
      </c>
      <c r="L14" s="88">
        <f t="shared" si="3"/>
        <v>-853.30580210614096</v>
      </c>
      <c r="M14" s="89">
        <f t="shared" si="9"/>
        <v>3666.816671044749</v>
      </c>
      <c r="N14" s="89">
        <f t="shared" si="10"/>
        <v>97655.816671044755</v>
      </c>
      <c r="O14" s="89">
        <f t="shared" si="11"/>
        <v>33744.235200775656</v>
      </c>
      <c r="P14" s="90">
        <f t="shared" si="4"/>
        <v>0.96641769216360474</v>
      </c>
      <c r="Q14" s="1">
        <v>-312.19325772219236</v>
      </c>
      <c r="R14" s="93">
        <f t="shared" si="12"/>
        <v>4.060584874316963E-2</v>
      </c>
      <c r="S14" s="93">
        <f t="shared" si="12"/>
        <v>4.4561157774328765E-2</v>
      </c>
      <c r="T14" s="92">
        <v>2894</v>
      </c>
      <c r="U14" s="1">
        <v>90321.422000000006</v>
      </c>
      <c r="V14" s="1">
        <v>31091.711531841655</v>
      </c>
      <c r="W14" s="195"/>
      <c r="X14" s="89">
        <v>0</v>
      </c>
      <c r="Y14" s="89">
        <f t="shared" si="13"/>
        <v>0</v>
      </c>
      <c r="Z14" s="1"/>
      <c r="AA14" s="1"/>
    </row>
    <row r="15" spans="2:27">
      <c r="B15" s="204">
        <v>1119</v>
      </c>
      <c r="C15" t="s">
        <v>43</v>
      </c>
      <c r="D15" s="1">
        <v>623807</v>
      </c>
      <c r="E15" s="86">
        <f t="shared" si="5"/>
        <v>31055.259620650173</v>
      </c>
      <c r="F15" s="87">
        <f t="shared" si="0"/>
        <v>0.88940680248223369</v>
      </c>
      <c r="G15" s="189">
        <f t="shared" si="6"/>
        <v>2471.9325549991222</v>
      </c>
      <c r="H15" s="189">
        <f t="shared" si="7"/>
        <v>49653.709232267363</v>
      </c>
      <c r="I15" s="189">
        <f t="shared" si="1"/>
        <v>129.72021769087476</v>
      </c>
      <c r="J15" s="88">
        <f t="shared" si="2"/>
        <v>2605.6900127566014</v>
      </c>
      <c r="K15" s="189">
        <f t="shared" si="8"/>
        <v>-165.13320390765355</v>
      </c>
      <c r="L15" s="88">
        <f t="shared" si="3"/>
        <v>-3317.0306668930371</v>
      </c>
      <c r="M15" s="89">
        <f t="shared" si="9"/>
        <v>46336.678565374328</v>
      </c>
      <c r="N15" s="89">
        <f t="shared" si="10"/>
        <v>670143.67856537434</v>
      </c>
      <c r="O15" s="89">
        <f t="shared" si="11"/>
        <v>33362.058971741637</v>
      </c>
      <c r="P15" s="90">
        <f t="shared" si="4"/>
        <v>0.95547235981082534</v>
      </c>
      <c r="Q15" s="1">
        <v>6415.8122112557758</v>
      </c>
      <c r="R15" s="93">
        <f t="shared" si="12"/>
        <v>5.7280510198594967E-2</v>
      </c>
      <c r="S15" s="93">
        <f t="shared" si="12"/>
        <v>5.6227808938876314E-2</v>
      </c>
      <c r="T15" s="92">
        <v>20087</v>
      </c>
      <c r="U15" s="1">
        <v>590010.87600000005</v>
      </c>
      <c r="V15" s="1">
        <v>29402.046942741814</v>
      </c>
      <c r="W15" s="195"/>
      <c r="X15" s="89">
        <v>0</v>
      </c>
      <c r="Y15" s="89">
        <f t="shared" si="13"/>
        <v>0</v>
      </c>
      <c r="Z15" s="1"/>
      <c r="AA15" s="1"/>
    </row>
    <row r="16" spans="2:27">
      <c r="B16" s="204">
        <v>1120</v>
      </c>
      <c r="C16" t="s">
        <v>44</v>
      </c>
      <c r="D16" s="1">
        <v>724405</v>
      </c>
      <c r="E16" s="86">
        <f t="shared" si="5"/>
        <v>33781.244170863647</v>
      </c>
      <c r="F16" s="87">
        <f t="shared" si="0"/>
        <v>0.96747761019846212</v>
      </c>
      <c r="G16" s="189">
        <f t="shared" si="6"/>
        <v>727.30244286249854</v>
      </c>
      <c r="H16" s="189">
        <f t="shared" si="7"/>
        <v>15596.273584743418</v>
      </c>
      <c r="I16" s="189">
        <f t="shared" si="1"/>
        <v>0</v>
      </c>
      <c r="J16" s="88">
        <f t="shared" si="2"/>
        <v>0</v>
      </c>
      <c r="K16" s="189">
        <f t="shared" si="8"/>
        <v>-294.85342159852831</v>
      </c>
      <c r="L16" s="88">
        <f t="shared" si="3"/>
        <v>-6322.8367727588411</v>
      </c>
      <c r="M16" s="89">
        <f t="shared" si="9"/>
        <v>9273.4368119845767</v>
      </c>
      <c r="N16" s="89">
        <f t="shared" si="10"/>
        <v>733678.43681198463</v>
      </c>
      <c r="O16" s="89">
        <f t="shared" si="11"/>
        <v>34213.693192127612</v>
      </c>
      <c r="P16" s="90">
        <f t="shared" si="4"/>
        <v>0.97986272968988686</v>
      </c>
      <c r="Q16" s="1">
        <v>1766.6168698704569</v>
      </c>
      <c r="R16" s="93">
        <f t="shared" si="12"/>
        <v>4.782857620827987E-2</v>
      </c>
      <c r="S16" s="93">
        <f t="shared" si="12"/>
        <v>3.5221797031739312E-2</v>
      </c>
      <c r="T16" s="92">
        <v>21444</v>
      </c>
      <c r="U16" s="1">
        <v>691339.22900000005</v>
      </c>
      <c r="V16" s="1">
        <v>32631.890352119328</v>
      </c>
      <c r="W16" s="195"/>
      <c r="X16" s="89">
        <v>0</v>
      </c>
      <c r="Y16" s="89">
        <f t="shared" si="13"/>
        <v>0</v>
      </c>
      <c r="Z16" s="1"/>
      <c r="AA16" s="1"/>
    </row>
    <row r="17" spans="2:27">
      <c r="B17" s="204">
        <v>1121</v>
      </c>
      <c r="C17" t="s">
        <v>45</v>
      </c>
      <c r="D17" s="1">
        <v>724053</v>
      </c>
      <c r="E17" s="86">
        <f t="shared" si="5"/>
        <v>35386.980108499098</v>
      </c>
      <c r="F17" s="87">
        <f t="shared" si="0"/>
        <v>1.0134650687922235</v>
      </c>
      <c r="G17" s="189">
        <f t="shared" si="6"/>
        <v>-300.36855722418989</v>
      </c>
      <c r="H17" s="189">
        <f t="shared" si="7"/>
        <v>-6145.8410493641495</v>
      </c>
      <c r="I17" s="189">
        <f t="shared" si="1"/>
        <v>0</v>
      </c>
      <c r="J17" s="88">
        <f t="shared" si="2"/>
        <v>0</v>
      </c>
      <c r="K17" s="189">
        <f t="shared" si="8"/>
        <v>-294.85342159852831</v>
      </c>
      <c r="L17" s="88">
        <f t="shared" si="3"/>
        <v>-6032.9958593274878</v>
      </c>
      <c r="M17" s="89">
        <f t="shared" si="9"/>
        <v>-12178.836908691637</v>
      </c>
      <c r="N17" s="89">
        <f t="shared" si="10"/>
        <v>711874.16309130832</v>
      </c>
      <c r="O17" s="89">
        <f t="shared" si="11"/>
        <v>34791.758129676375</v>
      </c>
      <c r="P17" s="90">
        <f t="shared" si="4"/>
        <v>0.9964182147836409</v>
      </c>
      <c r="Q17" s="1">
        <v>-38.186595111919814</v>
      </c>
      <c r="R17" s="93">
        <f t="shared" si="12"/>
        <v>7.6029581163362323E-2</v>
      </c>
      <c r="S17" s="93">
        <f t="shared" si="12"/>
        <v>6.004243524314043E-2</v>
      </c>
      <c r="T17" s="92">
        <v>20461</v>
      </c>
      <c r="U17" s="1">
        <v>672893.21100000001</v>
      </c>
      <c r="V17" s="1">
        <v>33382.607084387557</v>
      </c>
      <c r="W17" s="195"/>
      <c r="X17" s="89">
        <v>0</v>
      </c>
      <c r="Y17" s="89">
        <f t="shared" si="13"/>
        <v>0</v>
      </c>
      <c r="Z17" s="1"/>
      <c r="AA17" s="1"/>
    </row>
    <row r="18" spans="2:27">
      <c r="B18" s="204">
        <v>1122</v>
      </c>
      <c r="C18" t="s">
        <v>46</v>
      </c>
      <c r="D18" s="1">
        <v>382510</v>
      </c>
      <c r="E18" s="86">
        <f t="shared" si="5"/>
        <v>30083.366103027922</v>
      </c>
      <c r="F18" s="87">
        <f t="shared" si="0"/>
        <v>0.86157226764270423</v>
      </c>
      <c r="G18" s="189">
        <f t="shared" si="6"/>
        <v>3093.9444062773628</v>
      </c>
      <c r="H18" s="189">
        <f t="shared" si="7"/>
        <v>39339.503125816664</v>
      </c>
      <c r="I18" s="189">
        <f t="shared" si="1"/>
        <v>469.8829488586627</v>
      </c>
      <c r="J18" s="88">
        <f t="shared" si="2"/>
        <v>5974.5616947378967</v>
      </c>
      <c r="K18" s="189">
        <f t="shared" si="8"/>
        <v>175.02952726013439</v>
      </c>
      <c r="L18" s="88">
        <f t="shared" si="3"/>
        <v>2225.500439112609</v>
      </c>
      <c r="M18" s="89">
        <f t="shared" si="9"/>
        <v>41565.003564929269</v>
      </c>
      <c r="N18" s="89">
        <f t="shared" si="10"/>
        <v>424075.00356492924</v>
      </c>
      <c r="O18" s="89">
        <f t="shared" si="11"/>
        <v>33352.340036565416</v>
      </c>
      <c r="P18" s="90">
        <f t="shared" si="4"/>
        <v>0.95519401446243013</v>
      </c>
      <c r="Q18" s="1">
        <v>5391.4114086780828</v>
      </c>
      <c r="R18" s="93">
        <f t="shared" si="12"/>
        <v>4.7913491805800637E-2</v>
      </c>
      <c r="S18" s="93">
        <f t="shared" si="12"/>
        <v>3.316111154365068E-2</v>
      </c>
      <c r="T18" s="92">
        <v>12715</v>
      </c>
      <c r="U18" s="1">
        <v>365020.58899999998</v>
      </c>
      <c r="V18" s="1">
        <v>29117.787890874279</v>
      </c>
      <c r="W18" s="195"/>
      <c r="X18" s="89">
        <v>0</v>
      </c>
      <c r="Y18" s="89">
        <f t="shared" si="13"/>
        <v>0</v>
      </c>
      <c r="Z18" s="1"/>
      <c r="AA18" s="1"/>
    </row>
    <row r="19" spans="2:27">
      <c r="B19" s="204">
        <v>1124</v>
      </c>
      <c r="C19" t="s">
        <v>47</v>
      </c>
      <c r="D19" s="1">
        <v>1300632</v>
      </c>
      <c r="E19" s="86">
        <f t="shared" si="5"/>
        <v>44028.028841271451</v>
      </c>
      <c r="F19" s="87">
        <f t="shared" si="0"/>
        <v>1.2609402989911624</v>
      </c>
      <c r="G19" s="189">
        <f t="shared" si="6"/>
        <v>-5830.6397461984961</v>
      </c>
      <c r="H19" s="189">
        <f t="shared" si="7"/>
        <v>-172242.92874244976</v>
      </c>
      <c r="I19" s="189">
        <f t="shared" si="1"/>
        <v>0</v>
      </c>
      <c r="J19" s="88">
        <f t="shared" si="2"/>
        <v>0</v>
      </c>
      <c r="K19" s="189">
        <f t="shared" si="8"/>
        <v>-294.85342159852831</v>
      </c>
      <c r="L19" s="88">
        <f t="shared" si="3"/>
        <v>-8710.2649274421237</v>
      </c>
      <c r="M19" s="89">
        <f t="shared" si="9"/>
        <v>-180953.19366989189</v>
      </c>
      <c r="N19" s="89">
        <f t="shared" si="10"/>
        <v>1119678.8063301081</v>
      </c>
      <c r="O19" s="89">
        <f t="shared" si="11"/>
        <v>37902.535673474427</v>
      </c>
      <c r="P19" s="90">
        <f t="shared" si="4"/>
        <v>1.0855092976552592</v>
      </c>
      <c r="Q19" s="1">
        <v>-14126.630845325242</v>
      </c>
      <c r="R19" s="93">
        <f t="shared" si="12"/>
        <v>5.5263846476379087E-2</v>
      </c>
      <c r="S19" s="93">
        <f t="shared" si="12"/>
        <v>4.1403707265355832E-2</v>
      </c>
      <c r="T19" s="92">
        <v>29541</v>
      </c>
      <c r="U19" s="1">
        <v>1232518.298</v>
      </c>
      <c r="V19" s="1">
        <v>42277.580283332762</v>
      </c>
      <c r="W19" s="195"/>
      <c r="X19" s="89">
        <v>0</v>
      </c>
      <c r="Y19" s="89">
        <f t="shared" si="13"/>
        <v>0</v>
      </c>
      <c r="Z19" s="1"/>
      <c r="AA19" s="1"/>
    </row>
    <row r="20" spans="2:27">
      <c r="B20" s="204">
        <v>1127</v>
      </c>
      <c r="C20" t="s">
        <v>48</v>
      </c>
      <c r="D20" s="1">
        <v>451489</v>
      </c>
      <c r="E20" s="86">
        <f t="shared" si="5"/>
        <v>38129.296512118905</v>
      </c>
      <c r="F20" s="87">
        <f t="shared" si="0"/>
        <v>1.0920036124634616</v>
      </c>
      <c r="G20" s="189">
        <f t="shared" si="6"/>
        <v>-2055.451055540866</v>
      </c>
      <c r="H20" s="189">
        <f t="shared" si="7"/>
        <v>-24338.595948659393</v>
      </c>
      <c r="I20" s="189">
        <f t="shared" si="1"/>
        <v>0</v>
      </c>
      <c r="J20" s="88">
        <f t="shared" si="2"/>
        <v>0</v>
      </c>
      <c r="K20" s="189">
        <f t="shared" si="8"/>
        <v>-294.85342159852831</v>
      </c>
      <c r="L20" s="88">
        <f t="shared" si="3"/>
        <v>-3491.3593651481738</v>
      </c>
      <c r="M20" s="89">
        <f t="shared" si="9"/>
        <v>-27829.955313807568</v>
      </c>
      <c r="N20" s="89">
        <f t="shared" si="10"/>
        <v>423659.04468619241</v>
      </c>
      <c r="O20" s="89">
        <f t="shared" si="11"/>
        <v>35778.992034979507</v>
      </c>
      <c r="P20" s="90">
        <f t="shared" si="4"/>
        <v>1.0246920905052868</v>
      </c>
      <c r="Q20" s="1">
        <v>-2111.1808862088583</v>
      </c>
      <c r="R20" s="93">
        <f t="shared" si="12"/>
        <v>4.3323107624240527E-2</v>
      </c>
      <c r="S20" s="93">
        <f t="shared" si="12"/>
        <v>3.9269998684901379E-2</v>
      </c>
      <c r="T20" s="92">
        <v>11841</v>
      </c>
      <c r="U20" s="1">
        <v>432741.30200000003</v>
      </c>
      <c r="V20" s="1">
        <v>36688.537685459938</v>
      </c>
      <c r="W20" s="195"/>
      <c r="X20" s="89">
        <v>0</v>
      </c>
      <c r="Y20" s="89">
        <f t="shared" si="13"/>
        <v>0</v>
      </c>
      <c r="Z20" s="1"/>
      <c r="AA20" s="1"/>
    </row>
    <row r="21" spans="2:27">
      <c r="B21" s="204">
        <v>1130</v>
      </c>
      <c r="C21" t="s">
        <v>49</v>
      </c>
      <c r="D21" s="1">
        <v>444279</v>
      </c>
      <c r="E21" s="86">
        <f t="shared" si="5"/>
        <v>31827.423167848701</v>
      </c>
      <c r="F21" s="87">
        <f t="shared" si="0"/>
        <v>0.91152117279812428</v>
      </c>
      <c r="G21" s="189">
        <f t="shared" si="6"/>
        <v>1977.7478847920638</v>
      </c>
      <c r="H21" s="189">
        <f t="shared" si="7"/>
        <v>27607.382723812421</v>
      </c>
      <c r="I21" s="189">
        <f t="shared" si="1"/>
        <v>0</v>
      </c>
      <c r="J21" s="88">
        <f t="shared" si="2"/>
        <v>0</v>
      </c>
      <c r="K21" s="189">
        <f t="shared" si="8"/>
        <v>-294.85342159852831</v>
      </c>
      <c r="L21" s="88">
        <f t="shared" si="3"/>
        <v>-4115.8589120938568</v>
      </c>
      <c r="M21" s="89">
        <f t="shared" si="9"/>
        <v>23491.523811718565</v>
      </c>
      <c r="N21" s="89">
        <f t="shared" si="10"/>
        <v>467770.52381171857</v>
      </c>
      <c r="O21" s="89">
        <f t="shared" si="11"/>
        <v>33510.317631042235</v>
      </c>
      <c r="P21" s="90">
        <f t="shared" si="4"/>
        <v>0.95971841222576526</v>
      </c>
      <c r="Q21" s="1">
        <v>4186.4070474968248</v>
      </c>
      <c r="R21" s="93">
        <f t="shared" si="12"/>
        <v>6.4377423046474744E-2</v>
      </c>
      <c r="S21" s="94">
        <f t="shared" si="12"/>
        <v>5.3244884629339864E-2</v>
      </c>
      <c r="T21" s="92">
        <v>13959</v>
      </c>
      <c r="U21" s="1">
        <v>417407.38799999998</v>
      </c>
      <c r="V21" s="1">
        <v>30218.445522334034</v>
      </c>
      <c r="W21" s="195"/>
      <c r="X21" s="89">
        <v>0</v>
      </c>
      <c r="Y21" s="89">
        <f t="shared" si="13"/>
        <v>0</v>
      </c>
      <c r="Z21" s="1"/>
      <c r="AA21" s="1"/>
    </row>
    <row r="22" spans="2:27">
      <c r="B22" s="204">
        <v>1133</v>
      </c>
      <c r="C22" t="s">
        <v>50</v>
      </c>
      <c r="D22" s="1">
        <v>113929</v>
      </c>
      <c r="E22" s="86">
        <f t="shared" si="5"/>
        <v>43617.534456355279</v>
      </c>
      <c r="F22" s="87">
        <f t="shared" si="0"/>
        <v>1.2491839490915007</v>
      </c>
      <c r="G22" s="189">
        <f t="shared" si="6"/>
        <v>-5567.9233398521455</v>
      </c>
      <c r="H22" s="189">
        <f t="shared" si="7"/>
        <v>-14543.415763693803</v>
      </c>
      <c r="I22" s="189">
        <f t="shared" si="1"/>
        <v>0</v>
      </c>
      <c r="J22" s="88">
        <f t="shared" si="2"/>
        <v>0</v>
      </c>
      <c r="K22" s="189">
        <f t="shared" si="8"/>
        <v>-294.85342159852831</v>
      </c>
      <c r="L22" s="88">
        <f t="shared" si="3"/>
        <v>-770.15713721535599</v>
      </c>
      <c r="M22" s="89">
        <f t="shared" si="9"/>
        <v>-15313.572900909159</v>
      </c>
      <c r="N22" s="89">
        <f t="shared" si="10"/>
        <v>98615.427099090841</v>
      </c>
      <c r="O22" s="89">
        <f t="shared" si="11"/>
        <v>37754.757694904612</v>
      </c>
      <c r="P22" s="90">
        <f t="shared" si="4"/>
        <v>1.081277011691381</v>
      </c>
      <c r="Q22" s="1">
        <v>-671.75380413626408</v>
      </c>
      <c r="R22" s="93">
        <f t="shared" si="12"/>
        <v>2.3513840008604323E-2</v>
      </c>
      <c r="S22" s="94">
        <f t="shared" si="12"/>
        <v>5.0551533331955466E-2</v>
      </c>
      <c r="T22" s="92">
        <v>2612</v>
      </c>
      <c r="U22" s="1">
        <v>111311.636</v>
      </c>
      <c r="V22" s="1">
        <v>41518.700484893699</v>
      </c>
      <c r="W22" s="195"/>
      <c r="X22" s="89">
        <v>0</v>
      </c>
      <c r="Y22" s="89">
        <f t="shared" si="13"/>
        <v>0</v>
      </c>
      <c r="Z22" s="1"/>
      <c r="AA22" s="1"/>
    </row>
    <row r="23" spans="2:27">
      <c r="B23" s="204">
        <v>1134</v>
      </c>
      <c r="C23" t="s">
        <v>51</v>
      </c>
      <c r="D23" s="1">
        <v>173356</v>
      </c>
      <c r="E23" s="86">
        <f t="shared" si="5"/>
        <v>44553.071189925467</v>
      </c>
      <c r="F23" s="87">
        <f t="shared" si="0"/>
        <v>1.2759772441717339</v>
      </c>
      <c r="G23" s="189">
        <f t="shared" si="6"/>
        <v>-6166.6668493370671</v>
      </c>
      <c r="H23" s="189">
        <f t="shared" si="7"/>
        <v>-23994.500710770528</v>
      </c>
      <c r="I23" s="189">
        <f t="shared" si="1"/>
        <v>0</v>
      </c>
      <c r="J23" s="88">
        <f t="shared" si="2"/>
        <v>0</v>
      </c>
      <c r="K23" s="189">
        <f t="shared" si="8"/>
        <v>-294.85342159852831</v>
      </c>
      <c r="L23" s="88">
        <f t="shared" si="3"/>
        <v>-1147.2746634398736</v>
      </c>
      <c r="M23" s="89">
        <f t="shared" si="9"/>
        <v>-25141.775374210403</v>
      </c>
      <c r="N23" s="89">
        <f t="shared" si="10"/>
        <v>148214.22462578959</v>
      </c>
      <c r="O23" s="89">
        <f t="shared" si="11"/>
        <v>38091.550918989873</v>
      </c>
      <c r="P23" s="90">
        <f t="shared" si="4"/>
        <v>1.0909225979202648</v>
      </c>
      <c r="Q23" s="1">
        <v>344.7347733942479</v>
      </c>
      <c r="R23" s="93">
        <f t="shared" si="12"/>
        <v>5.9854668171447308E-2</v>
      </c>
      <c r="S23" s="93">
        <f t="shared" si="12"/>
        <v>7.2929205326993388E-2</v>
      </c>
      <c r="T23" s="92">
        <v>3891</v>
      </c>
      <c r="U23" s="1">
        <v>163565.82199999999</v>
      </c>
      <c r="V23" s="1">
        <v>41524.707286113218</v>
      </c>
      <c r="W23" s="195"/>
      <c r="X23" s="89">
        <v>0</v>
      </c>
      <c r="Y23" s="89">
        <f t="shared" si="13"/>
        <v>0</v>
      </c>
      <c r="Z23" s="1"/>
      <c r="AA23" s="1"/>
    </row>
    <row r="24" spans="2:27">
      <c r="B24" s="204">
        <v>1135</v>
      </c>
      <c r="C24" t="s">
        <v>52</v>
      </c>
      <c r="D24" s="1">
        <v>160417</v>
      </c>
      <c r="E24" s="86">
        <f t="shared" si="5"/>
        <v>34850.532261568544</v>
      </c>
      <c r="F24" s="87">
        <f t="shared" si="0"/>
        <v>0.99810147595593235</v>
      </c>
      <c r="G24" s="189">
        <f t="shared" si="6"/>
        <v>42.95806481136475</v>
      </c>
      <c r="H24" s="189">
        <f t="shared" si="7"/>
        <v>197.73597232671196</v>
      </c>
      <c r="I24" s="189">
        <f t="shared" si="1"/>
        <v>0</v>
      </c>
      <c r="J24" s="88">
        <f t="shared" si="2"/>
        <v>0</v>
      </c>
      <c r="K24" s="189">
        <f t="shared" si="8"/>
        <v>-294.85342159852831</v>
      </c>
      <c r="L24" s="88">
        <f t="shared" si="3"/>
        <v>-1357.2102996180258</v>
      </c>
      <c r="M24" s="89">
        <f t="shared" si="9"/>
        <v>-1159.4743272913138</v>
      </c>
      <c r="N24" s="89">
        <f t="shared" si="10"/>
        <v>159257.5256727087</v>
      </c>
      <c r="O24" s="89">
        <f t="shared" si="11"/>
        <v>34598.636904781379</v>
      </c>
      <c r="P24" s="90">
        <f t="shared" si="4"/>
        <v>0.99088732136257618</v>
      </c>
      <c r="Q24" s="1">
        <v>1762.1784224964458</v>
      </c>
      <c r="R24" s="93">
        <f t="shared" si="12"/>
        <v>4.7074605389024769E-2</v>
      </c>
      <c r="S24" s="93">
        <f t="shared" si="12"/>
        <v>4.6392175709214514E-2</v>
      </c>
      <c r="T24" s="92">
        <v>4603</v>
      </c>
      <c r="U24" s="1">
        <v>153204.93799999999</v>
      </c>
      <c r="V24" s="1">
        <v>33305.421304347823</v>
      </c>
      <c r="W24" s="195"/>
      <c r="X24" s="89">
        <v>0</v>
      </c>
      <c r="Y24" s="89">
        <f t="shared" si="13"/>
        <v>0</v>
      </c>
      <c r="Z24" s="1"/>
      <c r="AA24" s="1"/>
    </row>
    <row r="25" spans="2:27">
      <c r="B25" s="204">
        <v>1144</v>
      </c>
      <c r="C25" t="s">
        <v>53</v>
      </c>
      <c r="D25" s="1">
        <v>21287</v>
      </c>
      <c r="E25" s="86">
        <f t="shared" si="5"/>
        <v>36765.112262521594</v>
      </c>
      <c r="F25" s="87">
        <f t="shared" si="0"/>
        <v>1.0529340710636474</v>
      </c>
      <c r="G25" s="189">
        <f t="shared" si="6"/>
        <v>-1182.3731357985876</v>
      </c>
      <c r="H25" s="189">
        <f t="shared" si="7"/>
        <v>-684.59404562738223</v>
      </c>
      <c r="I25" s="189">
        <f t="shared" si="1"/>
        <v>0</v>
      </c>
      <c r="J25" s="88">
        <f t="shared" si="2"/>
        <v>0</v>
      </c>
      <c r="K25" s="189">
        <f t="shared" si="8"/>
        <v>-294.85342159852831</v>
      </c>
      <c r="L25" s="88">
        <f t="shared" si="3"/>
        <v>-170.72013110554789</v>
      </c>
      <c r="M25" s="89">
        <f t="shared" si="9"/>
        <v>-855.31417673293015</v>
      </c>
      <c r="N25" s="89">
        <f t="shared" si="10"/>
        <v>20431.685823267071</v>
      </c>
      <c r="O25" s="89">
        <f t="shared" si="11"/>
        <v>35287.88570512447</v>
      </c>
      <c r="P25" s="90">
        <f t="shared" si="4"/>
        <v>1.0106270556013535</v>
      </c>
      <c r="Q25" s="1">
        <v>-1.2597291710997069</v>
      </c>
      <c r="R25" s="93">
        <f t="shared" si="12"/>
        <v>0.12454355534109859</v>
      </c>
      <c r="S25" s="93">
        <f t="shared" si="12"/>
        <v>0.10706360370367229</v>
      </c>
      <c r="T25" s="92">
        <v>579</v>
      </c>
      <c r="U25" s="1">
        <v>18929.457999999999</v>
      </c>
      <c r="V25" s="1">
        <v>33209.57543859649</v>
      </c>
      <c r="W25" s="195"/>
      <c r="X25" s="89">
        <v>0</v>
      </c>
      <c r="Y25" s="89">
        <f t="shared" si="13"/>
        <v>0</v>
      </c>
      <c r="Z25" s="1"/>
      <c r="AA25" s="1"/>
    </row>
    <row r="26" spans="2:27">
      <c r="B26" s="204">
        <v>1145</v>
      </c>
      <c r="C26" t="s">
        <v>54</v>
      </c>
      <c r="D26" s="1">
        <v>33209</v>
      </c>
      <c r="E26" s="86">
        <f t="shared" si="5"/>
        <v>36614.112458654905</v>
      </c>
      <c r="F26" s="87">
        <f t="shared" si="0"/>
        <v>1.0486095136658657</v>
      </c>
      <c r="G26" s="189">
        <f t="shared" si="6"/>
        <v>-1085.7332613239064</v>
      </c>
      <c r="H26" s="189">
        <f t="shared" si="7"/>
        <v>-984.76006802078314</v>
      </c>
      <c r="I26" s="189">
        <f t="shared" si="1"/>
        <v>0</v>
      </c>
      <c r="J26" s="88">
        <f t="shared" si="2"/>
        <v>0</v>
      </c>
      <c r="K26" s="189">
        <f t="shared" si="8"/>
        <v>-294.85342159852831</v>
      </c>
      <c r="L26" s="88">
        <f t="shared" si="3"/>
        <v>-267.43205338986519</v>
      </c>
      <c r="M26" s="89">
        <f t="shared" si="9"/>
        <v>-1252.1921214106483</v>
      </c>
      <c r="N26" s="89">
        <f t="shared" si="10"/>
        <v>31956.807878589352</v>
      </c>
      <c r="O26" s="89">
        <f t="shared" si="11"/>
        <v>35233.525775732473</v>
      </c>
      <c r="P26" s="90">
        <f t="shared" si="4"/>
        <v>1.0090702149381523</v>
      </c>
      <c r="Q26" s="1">
        <v>181.13296311194267</v>
      </c>
      <c r="R26" s="93">
        <f t="shared" si="12"/>
        <v>0.10086406342653047</v>
      </c>
      <c r="S26" s="93">
        <f t="shared" si="12"/>
        <v>8.3871674354897091E-2</v>
      </c>
      <c r="T26" s="92">
        <v>907</v>
      </c>
      <c r="U26" s="1">
        <v>30166.304</v>
      </c>
      <c r="V26" s="1">
        <v>33780.855543113103</v>
      </c>
      <c r="W26" s="195"/>
      <c r="X26" s="89">
        <v>0</v>
      </c>
      <c r="Y26" s="89">
        <f t="shared" si="13"/>
        <v>0</v>
      </c>
      <c r="Z26" s="1"/>
      <c r="AA26" s="1"/>
    </row>
    <row r="27" spans="2:27">
      <c r="B27" s="204">
        <v>1146</v>
      </c>
      <c r="C27" t="s">
        <v>55</v>
      </c>
      <c r="D27" s="1">
        <v>393557</v>
      </c>
      <c r="E27" s="86">
        <f t="shared" si="5"/>
        <v>33494.212765957447</v>
      </c>
      <c r="F27" s="87">
        <f t="shared" si="0"/>
        <v>0.9592571771005578</v>
      </c>
      <c r="G27" s="189">
        <f t="shared" si="6"/>
        <v>911.0025420024665</v>
      </c>
      <c r="H27" s="189">
        <f t="shared" si="7"/>
        <v>10704.27986852898</v>
      </c>
      <c r="I27" s="189">
        <f t="shared" si="1"/>
        <v>0</v>
      </c>
      <c r="J27" s="88">
        <f t="shared" si="2"/>
        <v>0</v>
      </c>
      <c r="K27" s="189">
        <f t="shared" si="8"/>
        <v>-294.85342159852831</v>
      </c>
      <c r="L27" s="88">
        <f t="shared" si="3"/>
        <v>-3464.5277037827077</v>
      </c>
      <c r="M27" s="89">
        <f t="shared" si="9"/>
        <v>7239.7521647462727</v>
      </c>
      <c r="N27" s="89">
        <f t="shared" si="10"/>
        <v>400796.75216474629</v>
      </c>
      <c r="O27" s="89">
        <f t="shared" si="11"/>
        <v>34110.361886361388</v>
      </c>
      <c r="P27" s="90">
        <f t="shared" si="4"/>
        <v>0.97690337377464143</v>
      </c>
      <c r="Q27" s="1">
        <v>1934.0094339198968</v>
      </c>
      <c r="R27" s="93">
        <f t="shared" si="12"/>
        <v>7.1293145094438112E-2</v>
      </c>
      <c r="S27" s="93">
        <f t="shared" si="12"/>
        <v>6.8102059130327047E-2</v>
      </c>
      <c r="T27" s="92">
        <v>11750</v>
      </c>
      <c r="U27" s="1">
        <v>367366.30099999998</v>
      </c>
      <c r="V27" s="1">
        <v>31358.625778915917</v>
      </c>
      <c r="W27" s="195"/>
      <c r="X27" s="89">
        <v>0</v>
      </c>
      <c r="Y27" s="89">
        <f t="shared" si="13"/>
        <v>0</v>
      </c>
      <c r="Z27" s="1"/>
      <c r="AA27" s="1"/>
    </row>
    <row r="28" spans="2:27">
      <c r="B28" s="204">
        <v>1149</v>
      </c>
      <c r="C28" t="s">
        <v>56</v>
      </c>
      <c r="D28" s="1">
        <v>1437829</v>
      </c>
      <c r="E28" s="86">
        <f t="shared" si="5"/>
        <v>32685.360309161177</v>
      </c>
      <c r="F28" s="87">
        <f t="shared" si="0"/>
        <v>0.93609205511907201</v>
      </c>
      <c r="G28" s="189">
        <f t="shared" si="6"/>
        <v>1428.6681143520796</v>
      </c>
      <c r="H28" s="189">
        <f t="shared" si="7"/>
        <v>62847.110350347983</v>
      </c>
      <c r="I28" s="189">
        <f t="shared" si="1"/>
        <v>0</v>
      </c>
      <c r="J28" s="88">
        <f t="shared" si="2"/>
        <v>0</v>
      </c>
      <c r="K28" s="189">
        <f t="shared" si="8"/>
        <v>-294.85342159852831</v>
      </c>
      <c r="L28" s="88">
        <f t="shared" si="3"/>
        <v>-12970.602016119261</v>
      </c>
      <c r="M28" s="89">
        <f t="shared" si="9"/>
        <v>49876.508334228725</v>
      </c>
      <c r="N28" s="89">
        <f t="shared" si="10"/>
        <v>1487705.5083342288</v>
      </c>
      <c r="O28" s="89">
        <f t="shared" si="11"/>
        <v>33819.175001914722</v>
      </c>
      <c r="P28" s="90">
        <f t="shared" si="4"/>
        <v>0.96856392986130635</v>
      </c>
      <c r="Q28" s="1">
        <v>12860.776016862445</v>
      </c>
      <c r="R28" s="93">
        <f t="shared" si="12"/>
        <v>6.9233108712349112E-2</v>
      </c>
      <c r="S28" s="93">
        <f t="shared" si="12"/>
        <v>6.2743332853604034E-2</v>
      </c>
      <c r="T28" s="92">
        <v>43990</v>
      </c>
      <c r="U28" s="1">
        <v>1344729.216</v>
      </c>
      <c r="V28" s="1">
        <v>30755.648423026785</v>
      </c>
      <c r="W28" s="195"/>
      <c r="X28" s="89">
        <v>0</v>
      </c>
      <c r="Y28" s="89">
        <f t="shared" si="13"/>
        <v>0</v>
      </c>
      <c r="Z28" s="1"/>
      <c r="AA28" s="1"/>
    </row>
    <row r="29" spans="2:27">
      <c r="B29" s="204">
        <v>1151</v>
      </c>
      <c r="C29" t="s">
        <v>57</v>
      </c>
      <c r="D29" s="1">
        <v>7404</v>
      </c>
      <c r="E29" s="86">
        <f t="shared" si="5"/>
        <v>33808.219178082189</v>
      </c>
      <c r="F29" s="87">
        <f t="shared" si="0"/>
        <v>0.96825016065240288</v>
      </c>
      <c r="G29" s="189">
        <f t="shared" si="6"/>
        <v>710.03843824263197</v>
      </c>
      <c r="H29" s="189">
        <f t="shared" si="7"/>
        <v>155.49841797513639</v>
      </c>
      <c r="I29" s="189">
        <f t="shared" si="1"/>
        <v>0</v>
      </c>
      <c r="J29" s="88">
        <f t="shared" si="2"/>
        <v>0</v>
      </c>
      <c r="K29" s="189">
        <f t="shared" si="8"/>
        <v>-294.85342159852831</v>
      </c>
      <c r="L29" s="88">
        <f t="shared" si="3"/>
        <v>-64.572899330077703</v>
      </c>
      <c r="M29" s="89">
        <f t="shared" si="9"/>
        <v>90.925518645058688</v>
      </c>
      <c r="N29" s="89">
        <f t="shared" si="10"/>
        <v>7494.9255186450591</v>
      </c>
      <c r="O29" s="89">
        <f t="shared" si="11"/>
        <v>34223.404194726303</v>
      </c>
      <c r="P29" s="90">
        <f t="shared" si="4"/>
        <v>0.98014084785330591</v>
      </c>
      <c r="Q29" s="1">
        <v>82.119998810932742</v>
      </c>
      <c r="R29" s="93">
        <f t="shared" si="12"/>
        <v>6.8495414034236536E-3</v>
      </c>
      <c r="S29" s="93">
        <f t="shared" si="12"/>
        <v>-2.3454315774296551E-3</v>
      </c>
      <c r="T29" s="92">
        <v>219</v>
      </c>
      <c r="U29" s="1">
        <v>7353.6310000000003</v>
      </c>
      <c r="V29" s="1">
        <v>33887.700460829496</v>
      </c>
      <c r="W29" s="195"/>
      <c r="X29" s="89">
        <v>0</v>
      </c>
      <c r="Y29" s="89">
        <f t="shared" si="13"/>
        <v>0</v>
      </c>
      <c r="Z29" s="1"/>
      <c r="AA29" s="1"/>
    </row>
    <row r="30" spans="2:27">
      <c r="B30" s="204">
        <v>1160</v>
      </c>
      <c r="C30" t="s">
        <v>58</v>
      </c>
      <c r="D30" s="1">
        <v>336643</v>
      </c>
      <c r="E30" s="86">
        <f t="shared" si="5"/>
        <v>36667.3564971136</v>
      </c>
      <c r="F30" s="87">
        <f t="shared" si="0"/>
        <v>1.0501343957816571</v>
      </c>
      <c r="G30" s="189">
        <f t="shared" si="6"/>
        <v>-1119.8094459374715</v>
      </c>
      <c r="H30" s="189">
        <f t="shared" si="7"/>
        <v>-10280.970523151927</v>
      </c>
      <c r="I30" s="189">
        <f t="shared" si="1"/>
        <v>0</v>
      </c>
      <c r="J30" s="88">
        <f t="shared" si="2"/>
        <v>0</v>
      </c>
      <c r="K30" s="189">
        <f t="shared" si="8"/>
        <v>-294.85342159852831</v>
      </c>
      <c r="L30" s="88">
        <f t="shared" si="3"/>
        <v>-2707.0492636960885</v>
      </c>
      <c r="M30" s="89">
        <f t="shared" si="9"/>
        <v>-12988.019786848015</v>
      </c>
      <c r="N30" s="89">
        <f t="shared" si="10"/>
        <v>323654.98021315201</v>
      </c>
      <c r="O30" s="89">
        <f t="shared" si="11"/>
        <v>35252.69362957761</v>
      </c>
      <c r="P30" s="90">
        <f t="shared" si="4"/>
        <v>1.0096191724998373</v>
      </c>
      <c r="Q30" s="1">
        <v>-3936.7684516749887</v>
      </c>
      <c r="R30" s="93">
        <f t="shared" si="12"/>
        <v>5.1483344169995393E-2</v>
      </c>
      <c r="S30" s="93">
        <f t="shared" si="12"/>
        <v>3.8656186502307691E-2</v>
      </c>
      <c r="T30" s="92">
        <v>9181</v>
      </c>
      <c r="U30" s="1">
        <v>320160.08799999999</v>
      </c>
      <c r="V30" s="1">
        <v>35302.689160877715</v>
      </c>
      <c r="W30" s="195"/>
      <c r="X30" s="89">
        <v>0</v>
      </c>
      <c r="Y30" s="89">
        <f t="shared" si="13"/>
        <v>0</v>
      </c>
      <c r="Z30" s="1"/>
      <c r="AA30" s="1"/>
    </row>
    <row r="31" spans="2:27">
      <c r="B31" s="204">
        <v>1505</v>
      </c>
      <c r="C31" t="s">
        <v>59</v>
      </c>
      <c r="D31" s="1">
        <v>762318</v>
      </c>
      <c r="E31" s="86">
        <f t="shared" si="5"/>
        <v>31141.713305282079</v>
      </c>
      <c r="F31" s="87">
        <f t="shared" si="0"/>
        <v>0.89188279193299136</v>
      </c>
      <c r="G31" s="189">
        <f t="shared" si="6"/>
        <v>2416.6021968347022</v>
      </c>
      <c r="H31" s="189">
        <f t="shared" si="7"/>
        <v>59156.005176316678</v>
      </c>
      <c r="I31" s="189">
        <f t="shared" si="1"/>
        <v>99.461428069707651</v>
      </c>
      <c r="J31" s="88">
        <f t="shared" si="2"/>
        <v>2434.7162977183734</v>
      </c>
      <c r="K31" s="189">
        <f t="shared" si="8"/>
        <v>-195.39199352882065</v>
      </c>
      <c r="L31" s="88">
        <f t="shared" si="3"/>
        <v>-4783.0006095920007</v>
      </c>
      <c r="M31" s="89">
        <f t="shared" si="9"/>
        <v>54373.004566724674</v>
      </c>
      <c r="N31" s="89">
        <f t="shared" si="10"/>
        <v>816691.00456672464</v>
      </c>
      <c r="O31" s="89">
        <f t="shared" si="11"/>
        <v>33362.923508587963</v>
      </c>
      <c r="P31" s="90">
        <f t="shared" si="4"/>
        <v>0.95549711970533313</v>
      </c>
      <c r="Q31" s="1">
        <v>11109.773725759471</v>
      </c>
      <c r="R31" s="93">
        <f t="shared" si="12"/>
        <v>3.324115426037054E-2</v>
      </c>
      <c r="S31" s="93">
        <f t="shared" si="12"/>
        <v>3.7419873745307676E-2</v>
      </c>
      <c r="T31" s="92">
        <v>24479</v>
      </c>
      <c r="U31" s="1">
        <v>737792.91200000001</v>
      </c>
      <c r="V31" s="1">
        <v>30018.427536821549</v>
      </c>
      <c r="W31" s="195"/>
      <c r="X31" s="89">
        <v>0</v>
      </c>
      <c r="Y31" s="89">
        <f t="shared" si="13"/>
        <v>0</v>
      </c>
      <c r="Z31" s="1"/>
      <c r="AA31" s="1"/>
    </row>
    <row r="32" spans="2:27">
      <c r="B32" s="204">
        <v>1506</v>
      </c>
      <c r="C32" t="s">
        <v>60</v>
      </c>
      <c r="D32" s="1">
        <v>1097041</v>
      </c>
      <c r="E32" s="86">
        <f t="shared" si="5"/>
        <v>32953.080412123396</v>
      </c>
      <c r="F32" s="87">
        <f t="shared" si="0"/>
        <v>0.94375942237487531</v>
      </c>
      <c r="G32" s="189">
        <f t="shared" si="6"/>
        <v>1257.3272484562592</v>
      </c>
      <c r="H32" s="189">
        <f t="shared" si="7"/>
        <v>41857.681428357326</v>
      </c>
      <c r="I32" s="189">
        <f t="shared" si="1"/>
        <v>0</v>
      </c>
      <c r="J32" s="88">
        <f t="shared" si="2"/>
        <v>0</v>
      </c>
      <c r="K32" s="189">
        <f t="shared" si="8"/>
        <v>-294.85342159852831</v>
      </c>
      <c r="L32" s="88">
        <f t="shared" si="3"/>
        <v>-9815.9652584366049</v>
      </c>
      <c r="M32" s="89">
        <f t="shared" si="9"/>
        <v>32041.716169920721</v>
      </c>
      <c r="N32" s="89">
        <f t="shared" si="10"/>
        <v>1129082.7161699207</v>
      </c>
      <c r="O32" s="89">
        <f t="shared" si="11"/>
        <v>33915.554238981131</v>
      </c>
      <c r="P32" s="90">
        <f t="shared" si="4"/>
        <v>0.97132418207339577</v>
      </c>
      <c r="Q32" s="1">
        <v>4919.9236548618792</v>
      </c>
      <c r="R32" s="93">
        <f t="shared" si="12"/>
        <v>1.9521295579686744E-2</v>
      </c>
      <c r="S32" s="93">
        <f t="shared" si="12"/>
        <v>1.5601355480734927E-2</v>
      </c>
      <c r="T32" s="92">
        <v>33291</v>
      </c>
      <c r="U32" s="1">
        <v>1076035.395</v>
      </c>
      <c r="V32" s="1">
        <v>32446.865331845736</v>
      </c>
      <c r="W32" s="195"/>
      <c r="X32" s="89">
        <v>0</v>
      </c>
      <c r="Y32" s="89">
        <f t="shared" si="13"/>
        <v>0</v>
      </c>
      <c r="Z32" s="1"/>
      <c r="AA32" s="1"/>
    </row>
    <row r="33" spans="2:27">
      <c r="B33" s="204">
        <v>1508</v>
      </c>
      <c r="C33" s="225" t="s">
        <v>61</v>
      </c>
      <c r="D33" s="1">
        <v>2058342</v>
      </c>
      <c r="E33" s="86">
        <f t="shared" si="5"/>
        <v>34499.472034594306</v>
      </c>
      <c r="F33" s="87">
        <f t="shared" si="0"/>
        <v>0.9880472900381233</v>
      </c>
      <c r="G33" s="189">
        <f t="shared" si="6"/>
        <v>267.63661007487678</v>
      </c>
      <c r="H33" s="189">
        <f t="shared" si="7"/>
        <v>15968.003066897374</v>
      </c>
      <c r="I33" s="189">
        <f t="shared" si="1"/>
        <v>0</v>
      </c>
      <c r="J33" s="88">
        <f t="shared" si="2"/>
        <v>0</v>
      </c>
      <c r="K33" s="189">
        <f t="shared" si="8"/>
        <v>-294.85342159852831</v>
      </c>
      <c r="L33" s="88">
        <f t="shared" si="3"/>
        <v>-17591.839692832997</v>
      </c>
      <c r="M33" s="89">
        <f t="shared" si="9"/>
        <v>-1623.8366259356226</v>
      </c>
      <c r="N33" s="89">
        <f t="shared" si="10"/>
        <v>2056718.1633740645</v>
      </c>
      <c r="O33" s="89">
        <f t="shared" si="11"/>
        <v>34472.255223070657</v>
      </c>
      <c r="P33" s="90">
        <f t="shared" si="4"/>
        <v>0.98726781443216505</v>
      </c>
      <c r="Q33" s="1">
        <v>-252.01219608834253</v>
      </c>
      <c r="R33" s="93">
        <f t="shared" si="12"/>
        <v>4.1606483204417073E-2</v>
      </c>
      <c r="S33" s="93">
        <f t="shared" si="12"/>
        <v>3.3488436597809201E-2</v>
      </c>
      <c r="T33" s="92">
        <v>59663</v>
      </c>
      <c r="U33" s="1">
        <v>1976122.4926977023</v>
      </c>
      <c r="V33" s="1">
        <v>33381.575267706714</v>
      </c>
      <c r="W33" s="195"/>
      <c r="X33" s="89">
        <v>0</v>
      </c>
      <c r="Y33" s="89">
        <f t="shared" si="13"/>
        <v>0</v>
      </c>
      <c r="Z33" s="1"/>
      <c r="AA33" s="1"/>
    </row>
    <row r="34" spans="2:27">
      <c r="B34" s="204">
        <v>1511</v>
      </c>
      <c r="C34" t="s">
        <v>62</v>
      </c>
      <c r="D34" s="1">
        <v>100132</v>
      </c>
      <c r="E34" s="86">
        <f t="shared" si="5"/>
        <v>33057.774843182568</v>
      </c>
      <c r="F34" s="87">
        <f t="shared" si="0"/>
        <v>0.94675781750354193</v>
      </c>
      <c r="G34" s="189">
        <f t="shared" si="6"/>
        <v>1190.3228125783894</v>
      </c>
      <c r="H34" s="189">
        <f t="shared" si="7"/>
        <v>3605.4877992999413</v>
      </c>
      <c r="I34" s="189">
        <f t="shared" si="1"/>
        <v>0</v>
      </c>
      <c r="J34" s="88">
        <f t="shared" si="2"/>
        <v>0</v>
      </c>
      <c r="K34" s="189">
        <f t="shared" si="8"/>
        <v>-294.85342159852831</v>
      </c>
      <c r="L34" s="88">
        <f t="shared" si="3"/>
        <v>-893.11101402194231</v>
      </c>
      <c r="M34" s="89">
        <f t="shared" si="9"/>
        <v>2712.3767852779993</v>
      </c>
      <c r="N34" s="89">
        <f t="shared" si="10"/>
        <v>102844.376785278</v>
      </c>
      <c r="O34" s="89">
        <f t="shared" si="11"/>
        <v>33953.244234162434</v>
      </c>
      <c r="P34" s="90">
        <f t="shared" si="4"/>
        <v>0.97240360431971584</v>
      </c>
      <c r="Q34" s="1">
        <v>1064.2193442845387</v>
      </c>
      <c r="R34" s="93">
        <f t="shared" si="12"/>
        <v>6.1084614726631951E-2</v>
      </c>
      <c r="S34" s="93">
        <f t="shared" si="12"/>
        <v>6.7740477281866579E-2</v>
      </c>
      <c r="T34" s="92">
        <v>3029</v>
      </c>
      <c r="U34" s="1">
        <v>94367.592000000004</v>
      </c>
      <c r="V34" s="1">
        <v>30960.49606299213</v>
      </c>
      <c r="W34" s="195"/>
      <c r="X34" s="89">
        <v>0</v>
      </c>
      <c r="Y34" s="89">
        <f t="shared" si="13"/>
        <v>0</v>
      </c>
      <c r="Z34" s="1"/>
      <c r="AA34" s="1"/>
    </row>
    <row r="35" spans="2:27">
      <c r="B35" s="205">
        <v>1514</v>
      </c>
      <c r="C35" s="206" t="s">
        <v>63</v>
      </c>
      <c r="D35" s="1">
        <v>90245</v>
      </c>
      <c r="E35" s="217">
        <f t="shared" si="5"/>
        <v>37031.185884283957</v>
      </c>
      <c r="F35" s="218">
        <f t="shared" si="0"/>
        <v>1.0605542839373203</v>
      </c>
      <c r="G35" s="219">
        <f t="shared" si="6"/>
        <v>-1617.7807133079514</v>
      </c>
      <c r="H35" s="219">
        <f t="shared" si="7"/>
        <v>-3942.5315983314777</v>
      </c>
      <c r="I35" s="219">
        <f t="shared" si="1"/>
        <v>0</v>
      </c>
      <c r="J35" s="220">
        <f t="shared" si="2"/>
        <v>0</v>
      </c>
      <c r="K35" s="219">
        <f t="shared" si="8"/>
        <v>-294.85342159852831</v>
      </c>
      <c r="L35" s="220">
        <f t="shared" si="3"/>
        <v>-718.55778843561347</v>
      </c>
      <c r="M35" s="221">
        <f t="shared" si="9"/>
        <v>-4661.0893867670911</v>
      </c>
      <c r="N35" s="221">
        <f t="shared" si="10"/>
        <v>85583.910613232903</v>
      </c>
      <c r="O35" s="221">
        <f t="shared" si="11"/>
        <v>35118.551749377475</v>
      </c>
      <c r="P35" s="222">
        <f t="shared" si="4"/>
        <v>1.0057774174411089</v>
      </c>
      <c r="Q35" s="1">
        <v>-239.79088081168265</v>
      </c>
      <c r="R35" s="222">
        <f t="shared" si="12"/>
        <v>7.9884505667057223E-2</v>
      </c>
      <c r="S35" s="222">
        <f t="shared" si="12"/>
        <v>7.8998264792484368E-2</v>
      </c>
      <c r="T35" s="92">
        <v>2437</v>
      </c>
      <c r="U35" s="1">
        <v>83569.122000000003</v>
      </c>
      <c r="V35" s="1">
        <v>34319.967967145792</v>
      </c>
      <c r="W35" s="223"/>
      <c r="X35" s="230">
        <v>1009.528999999995</v>
      </c>
      <c r="Y35" s="221">
        <f t="shared" si="13"/>
        <v>414.25071809601764</v>
      </c>
      <c r="Z35" s="1"/>
      <c r="AA35" s="1"/>
    </row>
    <row r="36" spans="2:27">
      <c r="B36" s="204">
        <v>1515</v>
      </c>
      <c r="C36" t="s">
        <v>64</v>
      </c>
      <c r="D36" s="1">
        <v>321584</v>
      </c>
      <c r="E36" s="86">
        <f t="shared" si="5"/>
        <v>35719.649005886931</v>
      </c>
      <c r="F36" s="87">
        <f t="shared" si="0"/>
        <v>1.0229925364072183</v>
      </c>
      <c r="G36" s="189">
        <f t="shared" si="6"/>
        <v>-513.27665155240334</v>
      </c>
      <c r="H36" s="189">
        <f t="shared" si="7"/>
        <v>-4621.0296939262871</v>
      </c>
      <c r="I36" s="189">
        <f t="shared" si="1"/>
        <v>0</v>
      </c>
      <c r="J36" s="88">
        <f t="shared" si="2"/>
        <v>0</v>
      </c>
      <c r="K36" s="189">
        <f t="shared" si="8"/>
        <v>-294.85342159852831</v>
      </c>
      <c r="L36" s="88">
        <f t="shared" si="3"/>
        <v>-2654.5653546515505</v>
      </c>
      <c r="M36" s="89">
        <f t="shared" si="9"/>
        <v>-7275.5950485778376</v>
      </c>
      <c r="N36" s="89">
        <f t="shared" si="10"/>
        <v>314308.40495142218</v>
      </c>
      <c r="O36" s="89">
        <f t="shared" si="11"/>
        <v>34911.518932735991</v>
      </c>
      <c r="P36" s="90">
        <f t="shared" si="4"/>
        <v>0.99984810312503902</v>
      </c>
      <c r="Q36" s="1">
        <v>2243.7506360493899</v>
      </c>
      <c r="R36" s="93">
        <f t="shared" si="12"/>
        <v>3.1694305189172101E-2</v>
      </c>
      <c r="S36" s="93">
        <f t="shared" si="12"/>
        <v>3.4902951256627041E-2</v>
      </c>
      <c r="T36" s="92">
        <v>9003</v>
      </c>
      <c r="U36" s="1">
        <v>311704.73499999999</v>
      </c>
      <c r="V36" s="1">
        <v>34514.974532166983</v>
      </c>
      <c r="W36" s="195"/>
      <c r="X36" s="89">
        <v>0</v>
      </c>
      <c r="Y36" s="89">
        <f t="shared" si="13"/>
        <v>0</v>
      </c>
      <c r="Z36" s="1"/>
      <c r="AA36" s="1"/>
    </row>
    <row r="37" spans="2:27">
      <c r="B37" s="204">
        <v>1516</v>
      </c>
      <c r="C37" t="s">
        <v>65</v>
      </c>
      <c r="D37" s="1">
        <v>319596</v>
      </c>
      <c r="E37" s="86">
        <f t="shared" si="5"/>
        <v>35677.160080375084</v>
      </c>
      <c r="F37" s="87">
        <f t="shared" si="0"/>
        <v>1.0217756752428935</v>
      </c>
      <c r="G37" s="189">
        <f t="shared" si="6"/>
        <v>-486.08373922482133</v>
      </c>
      <c r="H37" s="189">
        <f t="shared" si="7"/>
        <v>-4354.3381359759496</v>
      </c>
      <c r="I37" s="189">
        <f t="shared" si="1"/>
        <v>0</v>
      </c>
      <c r="J37" s="88">
        <f t="shared" si="2"/>
        <v>0</v>
      </c>
      <c r="K37" s="189">
        <f t="shared" si="8"/>
        <v>-294.85342159852831</v>
      </c>
      <c r="L37" s="88">
        <f t="shared" si="3"/>
        <v>-2641.2969506796167</v>
      </c>
      <c r="M37" s="89">
        <f t="shared" si="9"/>
        <v>-6995.6350866555658</v>
      </c>
      <c r="N37" s="89">
        <f t="shared" si="10"/>
        <v>312600.36491334444</v>
      </c>
      <c r="O37" s="89">
        <f t="shared" si="11"/>
        <v>34896.222919551736</v>
      </c>
      <c r="P37" s="90">
        <f t="shared" si="4"/>
        <v>0.99941003310588228</v>
      </c>
      <c r="Q37" s="1">
        <v>-527.58689795284045</v>
      </c>
      <c r="R37" s="93">
        <f t="shared" si="12"/>
        <v>6.0279231082380515E-2</v>
      </c>
      <c r="S37" s="93">
        <f t="shared" si="12"/>
        <v>4.8916560153165416E-2</v>
      </c>
      <c r="T37" s="92">
        <v>8958</v>
      </c>
      <c r="U37" s="1">
        <v>301426.25699999998</v>
      </c>
      <c r="V37" s="1">
        <v>34013.344278943805</v>
      </c>
      <c r="W37" s="195"/>
      <c r="X37" s="89">
        <v>0</v>
      </c>
      <c r="Y37" s="89">
        <f t="shared" si="13"/>
        <v>0</v>
      </c>
      <c r="Z37" s="1"/>
      <c r="AA37" s="1"/>
    </row>
    <row r="38" spans="2:27">
      <c r="B38" s="204">
        <v>1517</v>
      </c>
      <c r="C38" t="s">
        <v>66</v>
      </c>
      <c r="D38" s="1">
        <v>156689</v>
      </c>
      <c r="E38" s="86">
        <f t="shared" si="5"/>
        <v>28957.493993716504</v>
      </c>
      <c r="F38" s="87">
        <f t="shared" si="0"/>
        <v>0.82932786444084716</v>
      </c>
      <c r="G38" s="189">
        <f t="shared" si="6"/>
        <v>3814.5025562366704</v>
      </c>
      <c r="H38" s="189">
        <f t="shared" si="7"/>
        <v>20640.273331796623</v>
      </c>
      <c r="I38" s="189">
        <f t="shared" si="1"/>
        <v>863.93818711765903</v>
      </c>
      <c r="J38" s="88">
        <f t="shared" si="2"/>
        <v>4674.7695304936533</v>
      </c>
      <c r="K38" s="189">
        <f t="shared" si="8"/>
        <v>569.08476551913077</v>
      </c>
      <c r="L38" s="88">
        <f t="shared" si="3"/>
        <v>3079.3176662240166</v>
      </c>
      <c r="M38" s="89">
        <f t="shared" si="9"/>
        <v>23719.590998020642</v>
      </c>
      <c r="N38" s="89">
        <f t="shared" si="10"/>
        <v>180408.59099802063</v>
      </c>
      <c r="O38" s="89">
        <f t="shared" si="11"/>
        <v>33341.0813154723</v>
      </c>
      <c r="P38" s="90">
        <f t="shared" si="4"/>
        <v>0.95487157043041149</v>
      </c>
      <c r="Q38" s="1">
        <v>3375.8496368350097</v>
      </c>
      <c r="R38" s="93">
        <f t="shared" si="12"/>
        <v>4.8712774993366327E-2</v>
      </c>
      <c r="S38" s="93">
        <f t="shared" si="12"/>
        <v>3.1075949540696601E-2</v>
      </c>
      <c r="T38" s="92">
        <v>5411</v>
      </c>
      <c r="U38" s="1">
        <v>149410.78599999999</v>
      </c>
      <c r="V38" s="1">
        <v>28084.734210526312</v>
      </c>
      <c r="W38" s="195"/>
      <c r="X38" s="89">
        <v>0</v>
      </c>
      <c r="Y38" s="89">
        <f t="shared" si="13"/>
        <v>0</v>
      </c>
      <c r="Z38" s="1"/>
      <c r="AA38" s="1"/>
    </row>
    <row r="39" spans="2:27">
      <c r="B39" s="204">
        <v>1520</v>
      </c>
      <c r="C39" t="s">
        <v>67</v>
      </c>
      <c r="D39" s="1">
        <v>323248</v>
      </c>
      <c r="E39" s="86">
        <f t="shared" si="5"/>
        <v>29205.637874954824</v>
      </c>
      <c r="F39" s="87">
        <f t="shared" si="0"/>
        <v>0.83643457868711768</v>
      </c>
      <c r="G39" s="189">
        <f t="shared" si="6"/>
        <v>3655.6904722441454</v>
      </c>
      <c r="H39" s="189">
        <f t="shared" si="7"/>
        <v>40461.182146798201</v>
      </c>
      <c r="I39" s="189">
        <f t="shared" si="1"/>
        <v>777.08782868424692</v>
      </c>
      <c r="J39" s="88">
        <f t="shared" si="2"/>
        <v>8600.8080878772453</v>
      </c>
      <c r="K39" s="189">
        <f t="shared" si="8"/>
        <v>482.2344070857186</v>
      </c>
      <c r="L39" s="88">
        <f t="shared" si="3"/>
        <v>5337.3704176247338</v>
      </c>
      <c r="M39" s="89">
        <f t="shared" si="9"/>
        <v>45798.552564422935</v>
      </c>
      <c r="N39" s="89">
        <f t="shared" si="10"/>
        <v>369046.55256442295</v>
      </c>
      <c r="O39" s="89">
        <f t="shared" si="11"/>
        <v>33343.562754284692</v>
      </c>
      <c r="P39" s="90">
        <f t="shared" si="4"/>
        <v>0.95494263757287445</v>
      </c>
      <c r="Q39" s="1">
        <v>4581.2045907392021</v>
      </c>
      <c r="R39" s="93">
        <f t="shared" si="12"/>
        <v>2.1333741713484212E-2</v>
      </c>
      <c r="S39" s="94">
        <f t="shared" si="12"/>
        <v>2.0134126729541815E-2</v>
      </c>
      <c r="T39" s="92">
        <v>11068</v>
      </c>
      <c r="U39" s="1">
        <v>316495.95699999999</v>
      </c>
      <c r="V39" s="1">
        <v>28629.213658977835</v>
      </c>
      <c r="W39" s="195"/>
      <c r="X39" s="89">
        <v>0</v>
      </c>
      <c r="Y39" s="89">
        <f t="shared" si="13"/>
        <v>0</v>
      </c>
      <c r="Z39" s="1"/>
      <c r="AA39" s="1"/>
    </row>
    <row r="40" spans="2:27">
      <c r="B40" s="204">
        <v>1525</v>
      </c>
      <c r="C40" t="s">
        <v>68</v>
      </c>
      <c r="D40" s="1">
        <v>143087</v>
      </c>
      <c r="E40" s="86">
        <f t="shared" si="5"/>
        <v>33022.617124394179</v>
      </c>
      <c r="F40" s="87">
        <f t="shared" si="0"/>
        <v>0.94575091836207226</v>
      </c>
      <c r="G40" s="189">
        <f t="shared" si="6"/>
        <v>1212.8237526029582</v>
      </c>
      <c r="H40" s="189">
        <f t="shared" si="7"/>
        <v>5255.1653200286182</v>
      </c>
      <c r="I40" s="189">
        <f t="shared" si="1"/>
        <v>0</v>
      </c>
      <c r="J40" s="88">
        <f t="shared" si="2"/>
        <v>0</v>
      </c>
      <c r="K40" s="189">
        <f t="shared" si="8"/>
        <v>-294.85342159852831</v>
      </c>
      <c r="L40" s="88">
        <f t="shared" si="3"/>
        <v>-1277.5998757864231</v>
      </c>
      <c r="M40" s="89">
        <f t="shared" si="9"/>
        <v>3977.5654442421951</v>
      </c>
      <c r="N40" s="89">
        <f t="shared" si="10"/>
        <v>147064.56544424221</v>
      </c>
      <c r="O40" s="89">
        <f t="shared" si="11"/>
        <v>33940.587455398621</v>
      </c>
      <c r="P40" s="90">
        <f t="shared" si="4"/>
        <v>0.972041120628787</v>
      </c>
      <c r="Q40" s="1">
        <v>-362.80678151702023</v>
      </c>
      <c r="R40" s="93">
        <f t="shared" si="12"/>
        <v>3.7810019877426992E-2</v>
      </c>
      <c r="S40" s="93">
        <f t="shared" si="12"/>
        <v>4.9067132947871989E-2</v>
      </c>
      <c r="T40" s="92">
        <v>4333</v>
      </c>
      <c r="U40" s="1">
        <v>137873.98199999999</v>
      </c>
      <c r="V40" s="1">
        <v>31478.07808219178</v>
      </c>
      <c r="W40" s="195"/>
      <c r="X40" s="89">
        <v>0</v>
      </c>
      <c r="Y40" s="89">
        <f t="shared" si="13"/>
        <v>0</v>
      </c>
      <c r="Z40" s="1"/>
      <c r="AA40" s="1"/>
    </row>
    <row r="41" spans="2:27">
      <c r="B41" s="204">
        <v>1528</v>
      </c>
      <c r="C41" t="s">
        <v>69</v>
      </c>
      <c r="D41" s="1">
        <v>223660</v>
      </c>
      <c r="E41" s="86">
        <f t="shared" si="5"/>
        <v>29328.612640965119</v>
      </c>
      <c r="F41" s="87">
        <f t="shared" si="0"/>
        <v>0.83995651328883292</v>
      </c>
      <c r="G41" s="189">
        <f t="shared" si="6"/>
        <v>3576.9866219975565</v>
      </c>
      <c r="H41" s="189">
        <f t="shared" si="7"/>
        <v>27278.099979353363</v>
      </c>
      <c r="I41" s="189">
        <f t="shared" si="1"/>
        <v>734.04666058064367</v>
      </c>
      <c r="J41" s="88">
        <f t="shared" si="2"/>
        <v>5597.8398335879883</v>
      </c>
      <c r="K41" s="189">
        <f t="shared" si="8"/>
        <v>439.19323898211536</v>
      </c>
      <c r="L41" s="88">
        <f t="shared" si="3"/>
        <v>3349.2876404776116</v>
      </c>
      <c r="M41" s="89">
        <f t="shared" si="9"/>
        <v>30627.387619830974</v>
      </c>
      <c r="N41" s="89">
        <f t="shared" si="10"/>
        <v>254287.38761983096</v>
      </c>
      <c r="O41" s="89">
        <f t="shared" si="11"/>
        <v>33344.792501944787</v>
      </c>
      <c r="P41" s="90">
        <f t="shared" si="4"/>
        <v>0.95497785691889137</v>
      </c>
      <c r="Q41" s="1">
        <v>4250.0848291450384</v>
      </c>
      <c r="R41" s="93">
        <f t="shared" si="12"/>
        <v>3.4508442138843388E-2</v>
      </c>
      <c r="S41" s="93">
        <f t="shared" si="12"/>
        <v>3.4508442138843458E-2</v>
      </c>
      <c r="T41" s="92">
        <v>7626</v>
      </c>
      <c r="U41" s="1">
        <v>216199.299</v>
      </c>
      <c r="V41" s="1">
        <v>28350.288355625489</v>
      </c>
      <c r="W41" s="195"/>
      <c r="X41" s="89">
        <v>0</v>
      </c>
      <c r="Y41" s="89">
        <f t="shared" si="13"/>
        <v>0</v>
      </c>
      <c r="Z41" s="1"/>
      <c r="AA41" s="1"/>
    </row>
    <row r="42" spans="2:27">
      <c r="B42" s="204">
        <v>1531</v>
      </c>
      <c r="C42" t="s">
        <v>70</v>
      </c>
      <c r="D42" s="1">
        <v>284000</v>
      </c>
      <c r="E42" s="86">
        <f t="shared" si="5"/>
        <v>28985.507246376812</v>
      </c>
      <c r="F42" s="87">
        <f t="shared" si="0"/>
        <v>0.83013014971490628</v>
      </c>
      <c r="G42" s="189">
        <f t="shared" si="6"/>
        <v>3796.5740745340731</v>
      </c>
      <c r="H42" s="189">
        <f t="shared" si="7"/>
        <v>37198.832782284851</v>
      </c>
      <c r="I42" s="189">
        <f t="shared" si="1"/>
        <v>854.13354868655108</v>
      </c>
      <c r="J42" s="88">
        <f t="shared" si="2"/>
        <v>8368.8005100308274</v>
      </c>
      <c r="K42" s="189">
        <f t="shared" si="8"/>
        <v>559.28012708802271</v>
      </c>
      <c r="L42" s="88">
        <f t="shared" si="3"/>
        <v>5479.8266852084462</v>
      </c>
      <c r="M42" s="89">
        <f t="shared" si="9"/>
        <v>42678.6594674933</v>
      </c>
      <c r="N42" s="89">
        <f t="shared" si="10"/>
        <v>326678.6594674933</v>
      </c>
      <c r="O42" s="89">
        <f t="shared" si="11"/>
        <v>33341.361447998905</v>
      </c>
      <c r="P42" s="90">
        <f t="shared" si="4"/>
        <v>0.95487959328315208</v>
      </c>
      <c r="Q42" s="1">
        <v>7390.4944579023213</v>
      </c>
      <c r="R42" s="93">
        <f t="shared" si="12"/>
        <v>3.9872246275492469E-2</v>
      </c>
      <c r="S42" s="93">
        <f t="shared" si="12"/>
        <v>3.5733134456269709E-2</v>
      </c>
      <c r="T42" s="92">
        <v>9798</v>
      </c>
      <c r="U42" s="1">
        <v>273110.47200000001</v>
      </c>
      <c r="V42" s="1">
        <v>27985.497694435908</v>
      </c>
      <c r="W42" s="195"/>
      <c r="X42" s="89">
        <v>0</v>
      </c>
      <c r="Y42" s="89">
        <f t="shared" si="13"/>
        <v>0</v>
      </c>
      <c r="Z42" s="1"/>
      <c r="AA42" s="1"/>
    </row>
    <row r="43" spans="2:27">
      <c r="B43" s="204">
        <v>1532</v>
      </c>
      <c r="C43" t="s">
        <v>71</v>
      </c>
      <c r="D43" s="1">
        <v>289058</v>
      </c>
      <c r="E43" s="86">
        <f t="shared" si="5"/>
        <v>32743.316719528772</v>
      </c>
      <c r="F43" s="87">
        <f t="shared" si="0"/>
        <v>0.93775189716380303</v>
      </c>
      <c r="G43" s="189">
        <f t="shared" si="6"/>
        <v>1391.576011716819</v>
      </c>
      <c r="H43" s="189">
        <f t="shared" si="7"/>
        <v>12284.833031436077</v>
      </c>
      <c r="I43" s="189">
        <f t="shared" si="1"/>
        <v>0</v>
      </c>
      <c r="J43" s="88">
        <f t="shared" si="2"/>
        <v>0</v>
      </c>
      <c r="K43" s="189">
        <f t="shared" si="8"/>
        <v>-294.85342159852831</v>
      </c>
      <c r="L43" s="88">
        <f t="shared" si="3"/>
        <v>-2602.9660058718082</v>
      </c>
      <c r="M43" s="89">
        <f t="shared" si="9"/>
        <v>9681.8670255642683</v>
      </c>
      <c r="N43" s="89">
        <f t="shared" si="10"/>
        <v>298739.86702556425</v>
      </c>
      <c r="O43" s="89">
        <f t="shared" si="11"/>
        <v>33840.039309647058</v>
      </c>
      <c r="P43" s="90">
        <f t="shared" si="4"/>
        <v>0.96916147299740951</v>
      </c>
      <c r="Q43" s="1">
        <v>3482.7535593740149</v>
      </c>
      <c r="R43" s="93">
        <f t="shared" si="12"/>
        <v>8.3397459592660622E-2</v>
      </c>
      <c r="S43" s="93">
        <f t="shared" si="12"/>
        <v>7.6647701971727739E-2</v>
      </c>
      <c r="T43" s="92">
        <v>8828</v>
      </c>
      <c r="U43" s="1">
        <v>266806.97600000002</v>
      </c>
      <c r="V43" s="1">
        <v>30412.284965234241</v>
      </c>
      <c r="W43" s="195"/>
      <c r="X43" s="89">
        <v>0</v>
      </c>
      <c r="Y43" s="89">
        <f t="shared" si="13"/>
        <v>0</v>
      </c>
      <c r="Z43" s="1"/>
      <c r="AA43" s="1"/>
    </row>
    <row r="44" spans="2:27">
      <c r="B44" s="204">
        <v>1535</v>
      </c>
      <c r="C44" t="s">
        <v>72</v>
      </c>
      <c r="D44" s="1">
        <v>238300</v>
      </c>
      <c r="E44" s="86">
        <f t="shared" si="5"/>
        <v>32576.896787423102</v>
      </c>
      <c r="F44" s="87">
        <f t="shared" si="0"/>
        <v>0.93298571515497541</v>
      </c>
      <c r="G44" s="189">
        <f t="shared" si="6"/>
        <v>1498.0847682644473</v>
      </c>
      <c r="H44" s="189">
        <f t="shared" si="7"/>
        <v>10958.490079854433</v>
      </c>
      <c r="I44" s="189">
        <f t="shared" si="1"/>
        <v>0</v>
      </c>
      <c r="J44" s="88">
        <f t="shared" si="2"/>
        <v>0</v>
      </c>
      <c r="K44" s="189">
        <f t="shared" si="8"/>
        <v>-294.85342159852831</v>
      </c>
      <c r="L44" s="88">
        <f t="shared" si="3"/>
        <v>-2156.8527789932346</v>
      </c>
      <c r="M44" s="89">
        <f t="shared" si="9"/>
        <v>8801.637300861199</v>
      </c>
      <c r="N44" s="89">
        <f t="shared" si="10"/>
        <v>247101.63730086118</v>
      </c>
      <c r="O44" s="89">
        <f t="shared" si="11"/>
        <v>33780.12813408902</v>
      </c>
      <c r="P44" s="90">
        <f t="shared" si="4"/>
        <v>0.96744564747423167</v>
      </c>
      <c r="Q44" s="1">
        <v>358.92580503181853</v>
      </c>
      <c r="R44" s="93">
        <f t="shared" si="12"/>
        <v>2.9645970340501305E-2</v>
      </c>
      <c r="S44" s="93">
        <f t="shared" si="12"/>
        <v>1.937062436171013E-2</v>
      </c>
      <c r="T44" s="92">
        <v>7315</v>
      </c>
      <c r="U44" s="1">
        <v>231438.77299999999</v>
      </c>
      <c r="V44" s="1">
        <v>31957.853217343276</v>
      </c>
      <c r="W44" s="195"/>
      <c r="X44" s="89">
        <v>0</v>
      </c>
      <c r="Y44" s="89">
        <f t="shared" si="13"/>
        <v>0</v>
      </c>
      <c r="Z44" s="1"/>
      <c r="AA44" s="1"/>
    </row>
    <row r="45" spans="2:27">
      <c r="B45" s="204">
        <v>1539</v>
      </c>
      <c r="C45" t="s">
        <v>73</v>
      </c>
      <c r="D45" s="1">
        <v>226735</v>
      </c>
      <c r="E45" s="86">
        <f t="shared" si="5"/>
        <v>31512.856150104239</v>
      </c>
      <c r="F45" s="87">
        <f t="shared" si="0"/>
        <v>0.90251213378714668</v>
      </c>
      <c r="G45" s="189">
        <f t="shared" si="6"/>
        <v>2179.0707761485201</v>
      </c>
      <c r="H45" s="189">
        <f t="shared" si="7"/>
        <v>15678.414234388601</v>
      </c>
      <c r="I45" s="189">
        <f t="shared" si="1"/>
        <v>0</v>
      </c>
      <c r="J45" s="88">
        <f t="shared" si="2"/>
        <v>0</v>
      </c>
      <c r="K45" s="189">
        <f t="shared" si="8"/>
        <v>-294.85342159852831</v>
      </c>
      <c r="L45" s="88">
        <f t="shared" si="3"/>
        <v>-2121.4703684014112</v>
      </c>
      <c r="M45" s="89">
        <f t="shared" si="9"/>
        <v>13556.94386598719</v>
      </c>
      <c r="N45" s="89">
        <f t="shared" si="10"/>
        <v>240291.94386598718</v>
      </c>
      <c r="O45" s="89">
        <f t="shared" si="11"/>
        <v>33397.073504654232</v>
      </c>
      <c r="P45" s="90">
        <f t="shared" si="4"/>
        <v>0.95647515818181339</v>
      </c>
      <c r="Q45" s="1">
        <v>838.57734894216628</v>
      </c>
      <c r="R45" s="93">
        <f t="shared" si="12"/>
        <v>2.7996586018509233E-2</v>
      </c>
      <c r="S45" s="93">
        <f t="shared" si="12"/>
        <v>2.813946254193082E-2</v>
      </c>
      <c r="T45" s="92">
        <v>7195</v>
      </c>
      <c r="U45" s="1">
        <v>220560.071</v>
      </c>
      <c r="V45" s="1">
        <v>30650.371178432462</v>
      </c>
      <c r="W45" s="195"/>
      <c r="X45" s="89">
        <v>0</v>
      </c>
      <c r="Y45" s="89">
        <f t="shared" si="13"/>
        <v>0</v>
      </c>
      <c r="Z45" s="1"/>
      <c r="AA45" s="1"/>
    </row>
    <row r="46" spans="2:27">
      <c r="B46" s="204">
        <v>1547</v>
      </c>
      <c r="C46" t="s">
        <v>74</v>
      </c>
      <c r="D46" s="1">
        <v>129939</v>
      </c>
      <c r="E46" s="86">
        <f t="shared" si="5"/>
        <v>34375.396825396827</v>
      </c>
      <c r="F46" s="87">
        <f t="shared" si="0"/>
        <v>0.98449383930457146</v>
      </c>
      <c r="G46" s="189">
        <f t="shared" si="6"/>
        <v>347.04474396126346</v>
      </c>
      <c r="H46" s="189">
        <f t="shared" si="7"/>
        <v>1311.829132173576</v>
      </c>
      <c r="I46" s="189">
        <f t="shared" si="1"/>
        <v>0</v>
      </c>
      <c r="J46" s="88">
        <f t="shared" si="2"/>
        <v>0</v>
      </c>
      <c r="K46" s="189">
        <f t="shared" si="8"/>
        <v>-294.85342159852831</v>
      </c>
      <c r="L46" s="88">
        <f t="shared" si="3"/>
        <v>-1114.5459336424369</v>
      </c>
      <c r="M46" s="89">
        <f t="shared" si="9"/>
        <v>197.28319853113908</v>
      </c>
      <c r="N46" s="89">
        <f t="shared" si="10"/>
        <v>130136.28319853113</v>
      </c>
      <c r="O46" s="89">
        <f t="shared" si="11"/>
        <v>34427.588147759554</v>
      </c>
      <c r="P46" s="90">
        <f t="shared" si="4"/>
        <v>0.98598857216808611</v>
      </c>
      <c r="Q46" s="1">
        <v>413.4728561886933</v>
      </c>
      <c r="R46" s="93">
        <f t="shared" si="12"/>
        <v>8.5458793398261373E-2</v>
      </c>
      <c r="S46" s="94">
        <f t="shared" si="12"/>
        <v>7.9428466768271089E-2</v>
      </c>
      <c r="T46" s="92">
        <v>3780</v>
      </c>
      <c r="U46" s="1">
        <v>119708.82799999999</v>
      </c>
      <c r="V46" s="1">
        <v>31845.923915935087</v>
      </c>
      <c r="W46" s="195"/>
      <c r="X46" s="89">
        <v>0</v>
      </c>
      <c r="Y46" s="89">
        <f t="shared" si="13"/>
        <v>0</v>
      </c>
      <c r="Z46" s="1"/>
      <c r="AA46" s="1"/>
    </row>
    <row r="47" spans="2:27">
      <c r="B47" s="204">
        <v>1554</v>
      </c>
      <c r="C47" t="s">
        <v>75</v>
      </c>
      <c r="D47" s="1">
        <v>196395</v>
      </c>
      <c r="E47" s="86">
        <f t="shared" si="5"/>
        <v>32694.356583985355</v>
      </c>
      <c r="F47" s="87">
        <f t="shared" si="0"/>
        <v>0.9363497038434222</v>
      </c>
      <c r="G47" s="189">
        <f t="shared" si="6"/>
        <v>1422.9104984646058</v>
      </c>
      <c r="H47" s="189">
        <f t="shared" si="7"/>
        <v>8547.4233642768886</v>
      </c>
      <c r="I47" s="189">
        <f t="shared" si="1"/>
        <v>0</v>
      </c>
      <c r="J47" s="88">
        <f t="shared" si="2"/>
        <v>0</v>
      </c>
      <c r="K47" s="189">
        <f t="shared" si="8"/>
        <v>-294.85342159852831</v>
      </c>
      <c r="L47" s="88">
        <f t="shared" si="3"/>
        <v>-1771.1845035423596</v>
      </c>
      <c r="M47" s="89">
        <f t="shared" si="9"/>
        <v>6776.2388607345292</v>
      </c>
      <c r="N47" s="89">
        <f t="shared" si="10"/>
        <v>203171.23886073453</v>
      </c>
      <c r="O47" s="89">
        <f t="shared" si="11"/>
        <v>33822.413660851431</v>
      </c>
      <c r="P47" s="90">
        <f t="shared" si="4"/>
        <v>0.96865668340207256</v>
      </c>
      <c r="Q47" s="1">
        <v>1715.0134833665124</v>
      </c>
      <c r="R47" s="93">
        <f t="shared" si="12"/>
        <v>2.2091711272599231E-2</v>
      </c>
      <c r="S47" s="94">
        <f t="shared" si="12"/>
        <v>1.9539459621344426E-2</v>
      </c>
      <c r="T47" s="92">
        <v>6007</v>
      </c>
      <c r="U47" s="1">
        <v>192150.076</v>
      </c>
      <c r="V47" s="1">
        <v>32067.769692923895</v>
      </c>
      <c r="W47" s="195"/>
      <c r="X47" s="89">
        <v>0</v>
      </c>
      <c r="Y47" s="89">
        <f t="shared" si="13"/>
        <v>0</v>
      </c>
      <c r="Z47" s="1"/>
      <c r="AA47" s="1"/>
    </row>
    <row r="48" spans="2:27">
      <c r="B48" s="204">
        <v>1557</v>
      </c>
      <c r="C48" t="s">
        <v>76</v>
      </c>
      <c r="D48" s="1">
        <v>73106</v>
      </c>
      <c r="E48" s="86">
        <f t="shared" si="5"/>
        <v>26681.02189781022</v>
      </c>
      <c r="F48" s="87">
        <f t="shared" si="0"/>
        <v>0.76413086423886822</v>
      </c>
      <c r="G48" s="189">
        <f t="shared" si="6"/>
        <v>5271.4446976166919</v>
      </c>
      <c r="H48" s="189">
        <f t="shared" si="7"/>
        <v>14443.758471469735</v>
      </c>
      <c r="I48" s="189">
        <f t="shared" si="1"/>
        <v>1660.7034206848582</v>
      </c>
      <c r="J48" s="88">
        <f t="shared" si="2"/>
        <v>4550.327372676511</v>
      </c>
      <c r="K48" s="189">
        <f t="shared" si="8"/>
        <v>1365.8499990863299</v>
      </c>
      <c r="L48" s="88">
        <f t="shared" si="3"/>
        <v>3742.4289974965441</v>
      </c>
      <c r="M48" s="89">
        <f t="shared" si="9"/>
        <v>18186.18746896628</v>
      </c>
      <c r="N48" s="89">
        <f t="shared" si="10"/>
        <v>91292.18746896628</v>
      </c>
      <c r="O48" s="89">
        <f t="shared" si="11"/>
        <v>33318.316594513242</v>
      </c>
      <c r="P48" s="90">
        <f t="shared" si="4"/>
        <v>0.95421960042839182</v>
      </c>
      <c r="Q48" s="1">
        <v>2086.7280031284208</v>
      </c>
      <c r="R48" s="93">
        <f t="shared" si="12"/>
        <v>-1.4680699588833418E-2</v>
      </c>
      <c r="S48" s="94">
        <f t="shared" si="12"/>
        <v>-2.6188078279766786E-2</v>
      </c>
      <c r="T48" s="92">
        <v>2740</v>
      </c>
      <c r="U48" s="1">
        <v>74195.237999999998</v>
      </c>
      <c r="V48" s="1">
        <v>27398.536927621863</v>
      </c>
      <c r="W48" s="195"/>
      <c r="X48" s="89">
        <v>0</v>
      </c>
      <c r="Y48" s="89">
        <f t="shared" si="13"/>
        <v>0</v>
      </c>
      <c r="Z48" s="1"/>
      <c r="AA48" s="1"/>
    </row>
    <row r="49" spans="2:27">
      <c r="B49" s="204">
        <v>1560</v>
      </c>
      <c r="C49" t="s">
        <v>77</v>
      </c>
      <c r="D49" s="1">
        <v>86877</v>
      </c>
      <c r="E49" s="86">
        <f t="shared" si="5"/>
        <v>28335.616438356166</v>
      </c>
      <c r="F49" s="87">
        <f t="shared" si="0"/>
        <v>0.81151760831016839</v>
      </c>
      <c r="G49" s="189">
        <f t="shared" si="6"/>
        <v>4212.5041916672862</v>
      </c>
      <c r="H49" s="189">
        <f t="shared" si="7"/>
        <v>12915.537851651899</v>
      </c>
      <c r="I49" s="189">
        <f t="shared" si="1"/>
        <v>1081.5953314937769</v>
      </c>
      <c r="J49" s="88">
        <f t="shared" si="2"/>
        <v>3316.17128635992</v>
      </c>
      <c r="K49" s="189">
        <f t="shared" si="8"/>
        <v>786.74190989524868</v>
      </c>
      <c r="L49" s="88">
        <f t="shared" si="3"/>
        <v>2412.1506957388324</v>
      </c>
      <c r="M49" s="89">
        <f t="shared" si="9"/>
        <v>15327.688547390731</v>
      </c>
      <c r="N49" s="89">
        <f t="shared" si="10"/>
        <v>102204.68854739073</v>
      </c>
      <c r="O49" s="89">
        <f t="shared" si="11"/>
        <v>33334.862539918693</v>
      </c>
      <c r="P49" s="90">
        <f t="shared" si="4"/>
        <v>0.95469346786910458</v>
      </c>
      <c r="Q49" s="1">
        <v>1561.4704151794758</v>
      </c>
      <c r="R49" s="93">
        <f t="shared" si="12"/>
        <v>3.2712831538655382E-2</v>
      </c>
      <c r="S49" s="94">
        <f t="shared" si="12"/>
        <v>3.6417933021670852E-2</v>
      </c>
      <c r="T49" s="92">
        <v>3066</v>
      </c>
      <c r="U49" s="1">
        <v>84125.032000000007</v>
      </c>
      <c r="V49" s="1">
        <v>27339.951901202472</v>
      </c>
      <c r="W49" s="195"/>
      <c r="X49" s="89">
        <v>0</v>
      </c>
      <c r="Y49" s="89">
        <f t="shared" si="13"/>
        <v>0</v>
      </c>
      <c r="Z49" s="1"/>
      <c r="AA49" s="1"/>
    </row>
    <row r="50" spans="2:27">
      <c r="B50" s="204">
        <v>1563</v>
      </c>
      <c r="C50" t="s">
        <v>78</v>
      </c>
      <c r="D50" s="1">
        <v>252740</v>
      </c>
      <c r="E50" s="86">
        <f t="shared" si="5"/>
        <v>35627.290668170281</v>
      </c>
      <c r="F50" s="87">
        <f t="shared" si="0"/>
        <v>1.0203474407025115</v>
      </c>
      <c r="G50" s="189">
        <f t="shared" si="6"/>
        <v>-454.16731541374702</v>
      </c>
      <c r="H50" s="189">
        <f t="shared" si="7"/>
        <v>-3221.8629355451212</v>
      </c>
      <c r="I50" s="189">
        <f t="shared" si="1"/>
        <v>0</v>
      </c>
      <c r="J50" s="88">
        <f t="shared" si="2"/>
        <v>0</v>
      </c>
      <c r="K50" s="189">
        <f t="shared" si="8"/>
        <v>-294.85342159852831</v>
      </c>
      <c r="L50" s="88">
        <f t="shared" si="3"/>
        <v>-2091.69017281996</v>
      </c>
      <c r="M50" s="89">
        <f t="shared" si="9"/>
        <v>-5313.5531083650812</v>
      </c>
      <c r="N50" s="89">
        <f t="shared" si="10"/>
        <v>247426.44689163493</v>
      </c>
      <c r="O50" s="89">
        <f t="shared" si="11"/>
        <v>34878.269931158007</v>
      </c>
      <c r="P50" s="90">
        <f t="shared" si="4"/>
        <v>0.99889586867134483</v>
      </c>
      <c r="Q50" s="1">
        <v>1278.4565824874735</v>
      </c>
      <c r="R50" s="93">
        <f t="shared" si="12"/>
        <v>3.3015901860301233E-2</v>
      </c>
      <c r="S50" s="94">
        <f t="shared" si="12"/>
        <v>4.7432109117725864E-2</v>
      </c>
      <c r="T50" s="92">
        <v>7094</v>
      </c>
      <c r="U50" s="1">
        <v>244662.255</v>
      </c>
      <c r="V50" s="1">
        <v>34013.937856249126</v>
      </c>
      <c r="W50" s="195"/>
      <c r="X50" s="89">
        <v>0</v>
      </c>
      <c r="Y50" s="89">
        <f t="shared" si="13"/>
        <v>0</v>
      </c>
      <c r="Z50" s="1"/>
      <c r="AA50" s="1"/>
    </row>
    <row r="51" spans="2:27">
      <c r="B51" s="204">
        <v>1566</v>
      </c>
      <c r="C51" t="s">
        <v>79</v>
      </c>
      <c r="D51" s="1">
        <v>174415</v>
      </c>
      <c r="E51" s="86">
        <f t="shared" si="5"/>
        <v>29156.636576395853</v>
      </c>
      <c r="F51" s="87">
        <f t="shared" si="0"/>
        <v>0.83503120647895779</v>
      </c>
      <c r="G51" s="189">
        <f t="shared" si="6"/>
        <v>3687.0513033218867</v>
      </c>
      <c r="H51" s="189">
        <f t="shared" si="7"/>
        <v>22055.940896471526</v>
      </c>
      <c r="I51" s="189">
        <f t="shared" si="1"/>
        <v>794.23828317988682</v>
      </c>
      <c r="J51" s="88">
        <f t="shared" si="2"/>
        <v>4751.1334099820833</v>
      </c>
      <c r="K51" s="189">
        <f t="shared" si="8"/>
        <v>499.38486158135851</v>
      </c>
      <c r="L51" s="88">
        <f t="shared" si="3"/>
        <v>2987.3202419796867</v>
      </c>
      <c r="M51" s="89">
        <f t="shared" si="9"/>
        <v>25043.261138451213</v>
      </c>
      <c r="N51" s="89">
        <f t="shared" si="10"/>
        <v>199458.26113845123</v>
      </c>
      <c r="O51" s="89">
        <f t="shared" si="11"/>
        <v>33343.072741299104</v>
      </c>
      <c r="P51" s="90">
        <f t="shared" si="4"/>
        <v>0.95492860385079292</v>
      </c>
      <c r="Q51" s="1">
        <v>3511.6600272679862</v>
      </c>
      <c r="R51" s="93">
        <f t="shared" si="12"/>
        <v>5.6927420394394995E-2</v>
      </c>
      <c r="S51" s="94">
        <f t="shared" si="12"/>
        <v>5.1273512428393446E-2</v>
      </c>
      <c r="T51" s="92">
        <v>5982</v>
      </c>
      <c r="U51" s="1">
        <v>165020.79199999999</v>
      </c>
      <c r="V51" s="1">
        <v>27734.586890756302</v>
      </c>
      <c r="W51" s="195"/>
      <c r="X51" s="89">
        <v>0</v>
      </c>
      <c r="Y51" s="89">
        <f t="shared" si="13"/>
        <v>0</v>
      </c>
      <c r="Z51" s="1"/>
      <c r="AA51" s="1"/>
    </row>
    <row r="52" spans="2:27">
      <c r="B52" s="204">
        <v>1573</v>
      </c>
      <c r="C52" t="s">
        <v>80</v>
      </c>
      <c r="D52" s="1">
        <v>69880</v>
      </c>
      <c r="E52" s="86">
        <f t="shared" si="5"/>
        <v>32638.953759925273</v>
      </c>
      <c r="F52" s="87">
        <f t="shared" si="0"/>
        <v>0.93476299520863115</v>
      </c>
      <c r="G52" s="189">
        <f t="shared" si="6"/>
        <v>1458.3683058630581</v>
      </c>
      <c r="H52" s="189">
        <f t="shared" si="7"/>
        <v>3122.3665428528075</v>
      </c>
      <c r="I52" s="189">
        <f t="shared" si="1"/>
        <v>0</v>
      </c>
      <c r="J52" s="88">
        <f t="shared" si="2"/>
        <v>0</v>
      </c>
      <c r="K52" s="189">
        <f t="shared" si="8"/>
        <v>-294.85342159852831</v>
      </c>
      <c r="L52" s="88">
        <f t="shared" si="3"/>
        <v>-631.28117564244917</v>
      </c>
      <c r="M52" s="89">
        <f t="shared" si="9"/>
        <v>2491.0853672103585</v>
      </c>
      <c r="N52" s="89">
        <f t="shared" si="10"/>
        <v>72371.085367210355</v>
      </c>
      <c r="O52" s="89">
        <f t="shared" si="11"/>
        <v>33802.468644189794</v>
      </c>
      <c r="P52" s="90">
        <f t="shared" si="4"/>
        <v>0.96808546829354758</v>
      </c>
      <c r="Q52" s="1">
        <v>668.20400664020781</v>
      </c>
      <c r="R52" s="93">
        <f t="shared" si="12"/>
        <v>5.2423142537913268E-2</v>
      </c>
      <c r="S52" s="94">
        <f t="shared" si="12"/>
        <v>6.5695176563379809E-2</v>
      </c>
      <c r="T52" s="92">
        <v>2141</v>
      </c>
      <c r="U52" s="1">
        <v>66399.148000000001</v>
      </c>
      <c r="V52" s="1">
        <v>30626.913284132843</v>
      </c>
      <c r="W52" s="195"/>
      <c r="X52" s="89">
        <v>0</v>
      </c>
      <c r="Y52" s="89">
        <f t="shared" si="13"/>
        <v>0</v>
      </c>
      <c r="Z52" s="1"/>
      <c r="AA52" s="1"/>
    </row>
    <row r="53" spans="2:27">
      <c r="B53" s="204">
        <v>1576</v>
      </c>
      <c r="C53" t="s">
        <v>81</v>
      </c>
      <c r="D53" s="1">
        <v>108034</v>
      </c>
      <c r="E53" s="86">
        <f t="shared" si="5"/>
        <v>32048.056956392764</v>
      </c>
      <c r="F53" s="87">
        <f t="shared" si="0"/>
        <v>0.91784001201523491</v>
      </c>
      <c r="G53" s="189">
        <f t="shared" si="6"/>
        <v>1836.5422601238638</v>
      </c>
      <c r="H53" s="189">
        <f t="shared" si="7"/>
        <v>6190.9839588775449</v>
      </c>
      <c r="I53" s="189">
        <f t="shared" si="1"/>
        <v>0</v>
      </c>
      <c r="J53" s="88">
        <f t="shared" si="2"/>
        <v>0</v>
      </c>
      <c r="K53" s="189">
        <f t="shared" si="8"/>
        <v>-294.85342159852831</v>
      </c>
      <c r="L53" s="88">
        <f t="shared" si="3"/>
        <v>-993.95088420863897</v>
      </c>
      <c r="M53" s="89">
        <f t="shared" si="9"/>
        <v>5197.033074668906</v>
      </c>
      <c r="N53" s="89">
        <f t="shared" si="10"/>
        <v>113231.0330746689</v>
      </c>
      <c r="O53" s="89">
        <f t="shared" si="11"/>
        <v>33589.745794918097</v>
      </c>
      <c r="P53" s="90">
        <f t="shared" si="4"/>
        <v>0.96199319434392505</v>
      </c>
      <c r="Q53" s="1">
        <v>960.17660270160832</v>
      </c>
      <c r="R53" s="93">
        <f t="shared" si="12"/>
        <v>4.3864029564829654E-2</v>
      </c>
      <c r="S53" s="94">
        <f t="shared" si="12"/>
        <v>5.0986210721753807E-2</v>
      </c>
      <c r="T53" s="92">
        <v>3371</v>
      </c>
      <c r="U53" s="1">
        <v>103494.322</v>
      </c>
      <c r="V53" s="1">
        <v>30493.318208603418</v>
      </c>
      <c r="W53" s="195"/>
      <c r="X53" s="89">
        <v>0</v>
      </c>
      <c r="Y53" s="89">
        <f t="shared" si="13"/>
        <v>0</v>
      </c>
      <c r="Z53" s="1"/>
      <c r="AA53" s="1"/>
    </row>
    <row r="54" spans="2:27">
      <c r="B54" s="204">
        <v>1577</v>
      </c>
      <c r="C54" t="s">
        <v>82</v>
      </c>
      <c r="D54" s="1">
        <v>305396</v>
      </c>
      <c r="E54" s="86">
        <f t="shared" si="5"/>
        <v>27740.57589245163</v>
      </c>
      <c r="F54" s="87">
        <f t="shared" si="0"/>
        <v>0.79447595044786146</v>
      </c>
      <c r="G54" s="189">
        <f t="shared" si="6"/>
        <v>4593.3301410461891</v>
      </c>
      <c r="H54" s="189">
        <f t="shared" si="7"/>
        <v>50567.971522777501</v>
      </c>
      <c r="I54" s="189">
        <f t="shared" si="1"/>
        <v>1289.8595225603647</v>
      </c>
      <c r="J54" s="88">
        <f t="shared" si="2"/>
        <v>14200.063483867054</v>
      </c>
      <c r="K54" s="189">
        <f t="shared" si="8"/>
        <v>995.00610096183641</v>
      </c>
      <c r="L54" s="88">
        <f t="shared" si="3"/>
        <v>10954.022165488857</v>
      </c>
      <c r="M54" s="89">
        <f t="shared" si="9"/>
        <v>61521.993688266361</v>
      </c>
      <c r="N54" s="89">
        <f t="shared" si="10"/>
        <v>366917.99368826638</v>
      </c>
      <c r="O54" s="89">
        <f t="shared" si="11"/>
        <v>33328.912134459657</v>
      </c>
      <c r="P54" s="90">
        <f t="shared" si="4"/>
        <v>0.95452305129048176</v>
      </c>
      <c r="Q54" s="1">
        <v>7695.4416081901145</v>
      </c>
      <c r="R54" s="93">
        <f t="shared" si="12"/>
        <v>2.8217045832392096E-2</v>
      </c>
      <c r="S54" s="94">
        <f t="shared" si="12"/>
        <v>3.9611584808825213E-2</v>
      </c>
      <c r="T54" s="92">
        <v>11009</v>
      </c>
      <c r="U54" s="1">
        <v>297015.11099999998</v>
      </c>
      <c r="V54" s="1">
        <v>26683.59635252897</v>
      </c>
      <c r="W54" s="195"/>
      <c r="X54" s="89">
        <v>0</v>
      </c>
      <c r="Y54" s="89">
        <f t="shared" si="13"/>
        <v>0</v>
      </c>
      <c r="Z54" s="1"/>
      <c r="AA54" s="1"/>
    </row>
    <row r="55" spans="2:27">
      <c r="B55" s="204">
        <v>1578</v>
      </c>
      <c r="C55" t="s">
        <v>83</v>
      </c>
      <c r="D55" s="1">
        <v>79278</v>
      </c>
      <c r="E55" s="86">
        <f t="shared" si="5"/>
        <v>31126.03062426384</v>
      </c>
      <c r="F55" s="87">
        <f t="shared" si="0"/>
        <v>0.8914336479442061</v>
      </c>
      <c r="G55" s="189">
        <f t="shared" si="6"/>
        <v>2426.639112686375</v>
      </c>
      <c r="H55" s="189">
        <f t="shared" si="7"/>
        <v>6180.6498200121969</v>
      </c>
      <c r="I55" s="189">
        <f t="shared" si="1"/>
        <v>104.95036642609138</v>
      </c>
      <c r="J55" s="88">
        <f t="shared" si="2"/>
        <v>267.30858328725475</v>
      </c>
      <c r="K55" s="189">
        <f t="shared" si="8"/>
        <v>-189.90305517243695</v>
      </c>
      <c r="L55" s="88">
        <f t="shared" si="3"/>
        <v>-483.68308152419689</v>
      </c>
      <c r="M55" s="89">
        <f t="shared" si="9"/>
        <v>5696.9667384880004</v>
      </c>
      <c r="N55" s="89">
        <f t="shared" si="10"/>
        <v>84974.966738488001</v>
      </c>
      <c r="O55" s="89">
        <f t="shared" si="11"/>
        <v>33362.766681777779</v>
      </c>
      <c r="P55" s="90">
        <f t="shared" si="4"/>
        <v>0.95549262826544523</v>
      </c>
      <c r="Q55" s="1">
        <v>1367.4450078144</v>
      </c>
      <c r="R55" s="93">
        <f t="shared" si="12"/>
        <v>2.165463745803339E-2</v>
      </c>
      <c r="S55" s="93">
        <f t="shared" si="12"/>
        <v>5.2086853042135062E-3</v>
      </c>
      <c r="T55" s="92">
        <v>2547</v>
      </c>
      <c r="U55" s="1">
        <v>77597.650999999998</v>
      </c>
      <c r="V55" s="1">
        <v>30964.745011971267</v>
      </c>
      <c r="W55" s="195"/>
      <c r="X55" s="89">
        <v>0</v>
      </c>
      <c r="Y55" s="89">
        <f t="shared" si="13"/>
        <v>0</v>
      </c>
      <c r="Z55" s="1"/>
      <c r="AA55" s="1"/>
    </row>
    <row r="56" spans="2:27">
      <c r="B56" s="204">
        <v>1579</v>
      </c>
      <c r="C56" t="s">
        <v>84</v>
      </c>
      <c r="D56" s="1">
        <v>415520</v>
      </c>
      <c r="E56" s="86">
        <f t="shared" si="5"/>
        <v>30692.864529472594</v>
      </c>
      <c r="F56" s="87">
        <f t="shared" si="0"/>
        <v>0.87902799183254954</v>
      </c>
      <c r="G56" s="189">
        <f t="shared" si="6"/>
        <v>2703.8654133527725</v>
      </c>
      <c r="H56" s="189">
        <f t="shared" si="7"/>
        <v>36604.92996596983</v>
      </c>
      <c r="I56" s="189">
        <f t="shared" si="1"/>
        <v>256.55849960302749</v>
      </c>
      <c r="J56" s="88">
        <f t="shared" si="2"/>
        <v>3473.288967625786</v>
      </c>
      <c r="K56" s="189">
        <f t="shared" si="8"/>
        <v>-38.294921995500829</v>
      </c>
      <c r="L56" s="88">
        <f t="shared" si="3"/>
        <v>-518.43665397509028</v>
      </c>
      <c r="M56" s="89">
        <f t="shared" si="9"/>
        <v>36086.493311994738</v>
      </c>
      <c r="N56" s="89">
        <f t="shared" si="10"/>
        <v>451606.49331199471</v>
      </c>
      <c r="O56" s="89">
        <f t="shared" si="11"/>
        <v>33358.435020829864</v>
      </c>
      <c r="P56" s="90">
        <f t="shared" si="4"/>
        <v>0.95536857170432854</v>
      </c>
      <c r="Q56" s="1">
        <v>5373.3711483039187</v>
      </c>
      <c r="R56" s="93">
        <f t="shared" si="12"/>
        <v>6.0711477635417177E-2</v>
      </c>
      <c r="S56" s="93">
        <f t="shared" si="12"/>
        <v>5.4600124757919449E-2</v>
      </c>
      <c r="T56" s="92">
        <v>13538</v>
      </c>
      <c r="U56" s="1">
        <v>391737.06400000001</v>
      </c>
      <c r="V56" s="1">
        <v>29103.793759286778</v>
      </c>
      <c r="W56" s="195"/>
      <c r="X56" s="89">
        <v>0</v>
      </c>
      <c r="Y56" s="89">
        <f t="shared" si="13"/>
        <v>0</v>
      </c>
      <c r="Z56" s="1"/>
      <c r="AA56" s="1"/>
    </row>
    <row r="57" spans="2:27">
      <c r="B57" s="204">
        <v>1580</v>
      </c>
      <c r="C57" s="225" t="s">
        <v>85</v>
      </c>
      <c r="D57" s="1">
        <v>290623</v>
      </c>
      <c r="E57" s="86">
        <f t="shared" si="5"/>
        <v>30721.247357293869</v>
      </c>
      <c r="F57" s="87">
        <f t="shared" si="0"/>
        <v>0.87984086155079655</v>
      </c>
      <c r="G57" s="189">
        <f t="shared" si="6"/>
        <v>2685.7004035471568</v>
      </c>
      <c r="H57" s="189">
        <f t="shared" si="7"/>
        <v>25406.725817556107</v>
      </c>
      <c r="I57" s="189">
        <f t="shared" si="1"/>
        <v>246.62450986558122</v>
      </c>
      <c r="J57" s="88">
        <f t="shared" si="2"/>
        <v>2333.0678633283983</v>
      </c>
      <c r="K57" s="189">
        <f t="shared" si="8"/>
        <v>-48.228911732947097</v>
      </c>
      <c r="L57" s="88">
        <f t="shared" si="3"/>
        <v>-456.2455049936795</v>
      </c>
      <c r="M57" s="89">
        <f t="shared" si="9"/>
        <v>24950.480312562428</v>
      </c>
      <c r="N57" s="89">
        <f t="shared" si="10"/>
        <v>315573.48031256243</v>
      </c>
      <c r="O57" s="89">
        <f t="shared" si="11"/>
        <v>33358.718849108081</v>
      </c>
      <c r="P57" s="90">
        <f t="shared" si="4"/>
        <v>0.95537670040151124</v>
      </c>
      <c r="Q57" s="1">
        <v>3941.8639816040231</v>
      </c>
      <c r="R57" s="93">
        <f t="shared" si="12"/>
        <v>4.5147435019735747E-2</v>
      </c>
      <c r="S57" s="93">
        <f t="shared" si="12"/>
        <v>3.9512919249544753E-2</v>
      </c>
      <c r="T57" s="92">
        <v>9460</v>
      </c>
      <c r="U57" s="1">
        <v>278068.90230229776</v>
      </c>
      <c r="V57" s="1">
        <v>29553.502210893588</v>
      </c>
      <c r="W57" s="195"/>
      <c r="X57" s="89">
        <v>0</v>
      </c>
      <c r="Y57" s="89">
        <f t="shared" si="13"/>
        <v>0</v>
      </c>
      <c r="Z57" s="1"/>
      <c r="AA57" s="1"/>
    </row>
    <row r="58" spans="2:27">
      <c r="B58" s="204">
        <v>1804</v>
      </c>
      <c r="C58" t="s">
        <v>86</v>
      </c>
      <c r="D58" s="1">
        <v>1834451</v>
      </c>
      <c r="E58" s="86">
        <f t="shared" si="5"/>
        <v>34200.585405868973</v>
      </c>
      <c r="F58" s="87">
        <f t="shared" si="0"/>
        <v>0.9794873293742451</v>
      </c>
      <c r="G58" s="189">
        <f t="shared" si="6"/>
        <v>458.92405245909003</v>
      </c>
      <c r="H58" s="189">
        <f t="shared" si="7"/>
        <v>24615.768325800673</v>
      </c>
      <c r="I58" s="189">
        <f t="shared" si="1"/>
        <v>0</v>
      </c>
      <c r="J58" s="88">
        <f t="shared" si="2"/>
        <v>0</v>
      </c>
      <c r="K58" s="189">
        <f t="shared" si="8"/>
        <v>-294.85342159852831</v>
      </c>
      <c r="L58" s="88">
        <f t="shared" si="3"/>
        <v>-15815.34782770186</v>
      </c>
      <c r="M58" s="89">
        <f t="shared" si="9"/>
        <v>8800.4204980988125</v>
      </c>
      <c r="N58" s="89">
        <f t="shared" si="10"/>
        <v>1843251.4204980987</v>
      </c>
      <c r="O58" s="89">
        <f t="shared" si="11"/>
        <v>34364.656036729531</v>
      </c>
      <c r="P58" s="90">
        <f t="shared" si="4"/>
        <v>0.98418622859316873</v>
      </c>
      <c r="Q58" s="1">
        <v>6480.1513069443427</v>
      </c>
      <c r="R58" s="93">
        <f t="shared" si="12"/>
        <v>3.9760138493832434E-2</v>
      </c>
      <c r="S58" s="93">
        <f t="shared" si="12"/>
        <v>4.1446613232804123E-2</v>
      </c>
      <c r="T58" s="92">
        <v>53638</v>
      </c>
      <c r="U58" s="1">
        <v>1764302.1040000001</v>
      </c>
      <c r="V58" s="1">
        <v>32839.499376454165</v>
      </c>
      <c r="W58" s="195"/>
      <c r="X58" s="89">
        <v>0</v>
      </c>
      <c r="Y58" s="89">
        <f t="shared" si="13"/>
        <v>0</v>
      </c>
      <c r="Z58" s="1"/>
      <c r="AA58" s="1"/>
    </row>
    <row r="59" spans="2:27">
      <c r="B59" s="204">
        <v>1806</v>
      </c>
      <c r="C59" t="s">
        <v>87</v>
      </c>
      <c r="D59" s="1">
        <v>705831</v>
      </c>
      <c r="E59" s="86">
        <f t="shared" si="5"/>
        <v>32606.411973945582</v>
      </c>
      <c r="F59" s="87">
        <f t="shared" si="0"/>
        <v>0.93383101504910893</v>
      </c>
      <c r="G59" s="189">
        <f t="shared" si="6"/>
        <v>1479.1950488900602</v>
      </c>
      <c r="H59" s="189">
        <f t="shared" si="7"/>
        <v>32020.135223323134</v>
      </c>
      <c r="I59" s="189">
        <f t="shared" si="1"/>
        <v>0</v>
      </c>
      <c r="J59" s="88">
        <f t="shared" si="2"/>
        <v>0</v>
      </c>
      <c r="K59" s="189">
        <f t="shared" si="8"/>
        <v>-294.85342159852831</v>
      </c>
      <c r="L59" s="88">
        <f t="shared" si="3"/>
        <v>-6382.6920173433427</v>
      </c>
      <c r="M59" s="89">
        <f t="shared" si="9"/>
        <v>25637.443205979791</v>
      </c>
      <c r="N59" s="89">
        <f t="shared" si="10"/>
        <v>731468.44320597977</v>
      </c>
      <c r="O59" s="89">
        <f t="shared" si="11"/>
        <v>33790.753601237113</v>
      </c>
      <c r="P59" s="90">
        <f t="shared" si="4"/>
        <v>0.96774995543611975</v>
      </c>
      <c r="Q59" s="1">
        <v>6479.5430788139565</v>
      </c>
      <c r="R59" s="93">
        <f t="shared" si="12"/>
        <v>5.6754333150004013E-2</v>
      </c>
      <c r="S59" s="93">
        <f t="shared" si="12"/>
        <v>5.4020548207222109E-2</v>
      </c>
      <c r="T59" s="92">
        <v>21647</v>
      </c>
      <c r="U59" s="1">
        <v>667923.44999999995</v>
      </c>
      <c r="V59" s="1">
        <v>30935.27164096151</v>
      </c>
      <c r="W59" s="195"/>
      <c r="X59" s="89">
        <v>0</v>
      </c>
      <c r="Y59" s="89">
        <f t="shared" si="13"/>
        <v>0</v>
      </c>
      <c r="Z59" s="1"/>
      <c r="AA59" s="1"/>
    </row>
    <row r="60" spans="2:27">
      <c r="B60" s="204">
        <v>1811</v>
      </c>
      <c r="C60" t="s">
        <v>88</v>
      </c>
      <c r="D60" s="1">
        <v>40638</v>
      </c>
      <c r="E60" s="86">
        <f t="shared" si="5"/>
        <v>29858.927259368113</v>
      </c>
      <c r="F60" s="87">
        <f t="shared" si="0"/>
        <v>0.85514445358702829</v>
      </c>
      <c r="G60" s="189">
        <f t="shared" si="6"/>
        <v>3237.5852662196407</v>
      </c>
      <c r="H60" s="189">
        <f t="shared" si="7"/>
        <v>4406.3535473249312</v>
      </c>
      <c r="I60" s="189">
        <f t="shared" si="1"/>
        <v>548.43654413959587</v>
      </c>
      <c r="J60" s="88">
        <f t="shared" si="2"/>
        <v>746.42213657398997</v>
      </c>
      <c r="K60" s="189">
        <f t="shared" si="8"/>
        <v>253.58312254106755</v>
      </c>
      <c r="L60" s="88">
        <f t="shared" si="3"/>
        <v>345.12662977839295</v>
      </c>
      <c r="M60" s="89">
        <f t="shared" si="9"/>
        <v>4751.4801771033244</v>
      </c>
      <c r="N60" s="89">
        <f t="shared" si="10"/>
        <v>45389.480177103324</v>
      </c>
      <c r="O60" s="89">
        <f t="shared" si="11"/>
        <v>33350.095648128823</v>
      </c>
      <c r="P60" s="90">
        <f t="shared" si="4"/>
        <v>0.95512973632187348</v>
      </c>
      <c r="Q60" s="1">
        <v>1241.8379533787574</v>
      </c>
      <c r="R60" s="93">
        <f t="shared" si="12"/>
        <v>-1.9494158585419412E-2</v>
      </c>
      <c r="S60" s="93">
        <f t="shared" si="12"/>
        <v>-1.0128562745309485E-2</v>
      </c>
      <c r="T60" s="92">
        <v>1361</v>
      </c>
      <c r="U60" s="1">
        <v>41445.953999999998</v>
      </c>
      <c r="V60" s="1">
        <v>30164.449781659387</v>
      </c>
      <c r="W60" s="195"/>
      <c r="X60" s="89">
        <v>0</v>
      </c>
      <c r="Y60" s="89">
        <f t="shared" si="13"/>
        <v>0</v>
      </c>
      <c r="Z60" s="1"/>
      <c r="AA60" s="1"/>
    </row>
    <row r="61" spans="2:27">
      <c r="B61" s="204">
        <v>1812</v>
      </c>
      <c r="C61" t="s">
        <v>89</v>
      </c>
      <c r="D61" s="1">
        <v>55868</v>
      </c>
      <c r="E61" s="86">
        <f t="shared" si="5"/>
        <v>27850.448654037886</v>
      </c>
      <c r="F61" s="87">
        <f t="shared" si="0"/>
        <v>0.7976226503227305</v>
      </c>
      <c r="G61" s="189">
        <f t="shared" si="6"/>
        <v>4523.0115736309863</v>
      </c>
      <c r="H61" s="189">
        <f t="shared" si="7"/>
        <v>9073.1612167037583</v>
      </c>
      <c r="I61" s="189">
        <f t="shared" si="1"/>
        <v>1251.4040560051753</v>
      </c>
      <c r="J61" s="88">
        <f t="shared" si="2"/>
        <v>2510.3165363463813</v>
      </c>
      <c r="K61" s="189">
        <f t="shared" si="8"/>
        <v>956.55063440664708</v>
      </c>
      <c r="L61" s="88">
        <f t="shared" si="3"/>
        <v>1918.8405726197341</v>
      </c>
      <c r="M61" s="89">
        <f t="shared" si="9"/>
        <v>10992.001789323493</v>
      </c>
      <c r="N61" s="89">
        <f t="shared" si="10"/>
        <v>66860.001789323491</v>
      </c>
      <c r="O61" s="89">
        <f t="shared" si="11"/>
        <v>33330.01086207552</v>
      </c>
      <c r="P61" s="90">
        <f t="shared" si="4"/>
        <v>0.95455451828923044</v>
      </c>
      <c r="Q61" s="1">
        <v>478.57140666994201</v>
      </c>
      <c r="R61" s="93">
        <f t="shared" si="12"/>
        <v>4.5396416087383679E-2</v>
      </c>
      <c r="S61" s="93">
        <f t="shared" si="12"/>
        <v>3.1325776389298253E-2</v>
      </c>
      <c r="T61" s="92">
        <v>2006</v>
      </c>
      <c r="U61" s="1">
        <v>53441.928</v>
      </c>
      <c r="V61" s="1">
        <v>27004.511369378473</v>
      </c>
      <c r="W61" s="195"/>
      <c r="X61" s="89">
        <v>0</v>
      </c>
      <c r="Y61" s="89">
        <f t="shared" si="13"/>
        <v>0</v>
      </c>
      <c r="Z61" s="1"/>
      <c r="AA61" s="1"/>
    </row>
    <row r="62" spans="2:27">
      <c r="B62" s="204">
        <v>1813</v>
      </c>
      <c r="C62" t="s">
        <v>90</v>
      </c>
      <c r="D62" s="1">
        <v>229273</v>
      </c>
      <c r="E62" s="86">
        <f t="shared" si="5"/>
        <v>29240.275475066956</v>
      </c>
      <c r="F62" s="87">
        <f t="shared" si="0"/>
        <v>0.83742658189487407</v>
      </c>
      <c r="G62" s="189">
        <f t="shared" si="6"/>
        <v>3633.5224081723813</v>
      </c>
      <c r="H62" s="189">
        <f t="shared" si="7"/>
        <v>28490.449202479642</v>
      </c>
      <c r="I62" s="189">
        <f t="shared" si="1"/>
        <v>764.96466864500087</v>
      </c>
      <c r="J62" s="88">
        <f t="shared" si="2"/>
        <v>5998.0879668454518</v>
      </c>
      <c r="K62" s="189">
        <f t="shared" si="8"/>
        <v>470.11124704647256</v>
      </c>
      <c r="L62" s="88">
        <f t="shared" si="3"/>
        <v>3686.1422880913915</v>
      </c>
      <c r="M62" s="89">
        <f t="shared" si="9"/>
        <v>32176.591490571034</v>
      </c>
      <c r="N62" s="89">
        <f t="shared" si="10"/>
        <v>261449.59149057104</v>
      </c>
      <c r="O62" s="89">
        <f t="shared" si="11"/>
        <v>33343.909130285807</v>
      </c>
      <c r="P62" s="90">
        <f t="shared" si="4"/>
        <v>0.95495255760495179</v>
      </c>
      <c r="Q62" s="1">
        <v>3195.412646908786</v>
      </c>
      <c r="R62" s="93">
        <f t="shared" si="12"/>
        <v>2.9619758477467616E-4</v>
      </c>
      <c r="S62" s="93">
        <f t="shared" si="12"/>
        <v>-8.6520001343633529E-5</v>
      </c>
      <c r="T62" s="92">
        <v>7841</v>
      </c>
      <c r="U62" s="1">
        <v>229205.11</v>
      </c>
      <c r="V62" s="1">
        <v>29242.805562643527</v>
      </c>
      <c r="W62" s="195"/>
      <c r="X62" s="89">
        <v>0</v>
      </c>
      <c r="Y62" s="89">
        <f t="shared" si="13"/>
        <v>0</v>
      </c>
      <c r="Z62" s="1"/>
      <c r="AA62" s="1"/>
    </row>
    <row r="63" spans="2:27">
      <c r="B63" s="204">
        <v>1815</v>
      </c>
      <c r="C63" t="s">
        <v>91</v>
      </c>
      <c r="D63" s="1">
        <v>33429</v>
      </c>
      <c r="E63" s="86">
        <f t="shared" si="5"/>
        <v>27811.148086522462</v>
      </c>
      <c r="F63" s="87">
        <f t="shared" si="0"/>
        <v>0.79649710210588709</v>
      </c>
      <c r="G63" s="189">
        <f t="shared" si="6"/>
        <v>4548.1639368408569</v>
      </c>
      <c r="H63" s="189">
        <f t="shared" si="7"/>
        <v>5466.8930520827098</v>
      </c>
      <c r="I63" s="189">
        <f t="shared" si="1"/>
        <v>1265.1592546355735</v>
      </c>
      <c r="J63" s="88">
        <f t="shared" si="2"/>
        <v>1520.7214240719593</v>
      </c>
      <c r="K63" s="189">
        <f t="shared" si="8"/>
        <v>970.3058330370452</v>
      </c>
      <c r="L63" s="88">
        <f t="shared" si="3"/>
        <v>1166.3076113105283</v>
      </c>
      <c r="M63" s="89">
        <f t="shared" si="9"/>
        <v>6633.2006633932378</v>
      </c>
      <c r="N63" s="89">
        <f t="shared" si="10"/>
        <v>40062.20066339324</v>
      </c>
      <c r="O63" s="89">
        <f t="shared" si="11"/>
        <v>33329.617856400371</v>
      </c>
      <c r="P63" s="90">
        <f t="shared" si="4"/>
        <v>0.95454326280706225</v>
      </c>
      <c r="Q63" s="1">
        <v>708.35110210232506</v>
      </c>
      <c r="R63" s="93">
        <f t="shared" si="12"/>
        <v>5.1020871106999516E-2</v>
      </c>
      <c r="S63" s="93">
        <f t="shared" si="12"/>
        <v>5.5392838124915571E-2</v>
      </c>
      <c r="T63" s="92">
        <v>1202</v>
      </c>
      <c r="U63" s="1">
        <v>31806.219000000001</v>
      </c>
      <c r="V63" s="1">
        <v>26351.465617232807</v>
      </c>
      <c r="W63" s="195"/>
      <c r="X63" s="89">
        <v>0</v>
      </c>
      <c r="Y63" s="89">
        <f t="shared" si="13"/>
        <v>0</v>
      </c>
      <c r="Z63" s="1"/>
      <c r="AA63" s="1"/>
    </row>
    <row r="64" spans="2:27">
      <c r="B64" s="204">
        <v>1816</v>
      </c>
      <c r="C64" t="s">
        <v>92</v>
      </c>
      <c r="D64" s="1">
        <v>15274</v>
      </c>
      <c r="E64" s="86">
        <f t="shared" si="5"/>
        <v>32020.964360587001</v>
      </c>
      <c r="F64" s="87">
        <f t="shared" si="0"/>
        <v>0.91706409388410692</v>
      </c>
      <c r="G64" s="189">
        <f t="shared" si="6"/>
        <v>1853.8815214395524</v>
      </c>
      <c r="H64" s="189">
        <f t="shared" si="7"/>
        <v>884.30148572666656</v>
      </c>
      <c r="I64" s="189">
        <f t="shared" si="1"/>
        <v>0</v>
      </c>
      <c r="J64" s="88">
        <f t="shared" si="2"/>
        <v>0</v>
      </c>
      <c r="K64" s="189">
        <f t="shared" si="8"/>
        <v>-294.85342159852831</v>
      </c>
      <c r="L64" s="88">
        <f t="shared" si="3"/>
        <v>-140.64508210249801</v>
      </c>
      <c r="M64" s="89">
        <f t="shared" si="9"/>
        <v>743.65640362416855</v>
      </c>
      <c r="N64" s="89">
        <f t="shared" si="10"/>
        <v>16017.656403624169</v>
      </c>
      <c r="O64" s="89">
        <f t="shared" si="11"/>
        <v>33579.992460428024</v>
      </c>
      <c r="P64" s="90">
        <f t="shared" si="4"/>
        <v>0.96171386381671908</v>
      </c>
      <c r="Q64" s="1">
        <v>65.969860423812861</v>
      </c>
      <c r="R64" s="93">
        <f t="shared" si="12"/>
        <v>0.24375010280440643</v>
      </c>
      <c r="S64" s="93">
        <f t="shared" si="12"/>
        <v>0.2254980048596876</v>
      </c>
      <c r="T64" s="92">
        <v>477</v>
      </c>
      <c r="U64" s="1">
        <v>12280.602000000001</v>
      </c>
      <c r="V64" s="1">
        <v>26128.940425531917</v>
      </c>
      <c r="W64" s="195"/>
      <c r="X64" s="89">
        <v>0</v>
      </c>
      <c r="Y64" s="89">
        <f t="shared" si="13"/>
        <v>0</v>
      </c>
      <c r="Z64" s="1"/>
      <c r="AA64" s="1"/>
    </row>
    <row r="65" spans="2:27">
      <c r="B65" s="204">
        <v>1818</v>
      </c>
      <c r="C65" t="s">
        <v>64</v>
      </c>
      <c r="D65" s="1">
        <v>57493</v>
      </c>
      <c r="E65" s="86">
        <f t="shared" si="5"/>
        <v>30679.295624332975</v>
      </c>
      <c r="F65" s="87">
        <f t="shared" si="0"/>
        <v>0.87863938530725139</v>
      </c>
      <c r="G65" s="189">
        <f t="shared" si="6"/>
        <v>2712.5495126421283</v>
      </c>
      <c r="H65" s="189">
        <f t="shared" si="7"/>
        <v>5083.3177866913484</v>
      </c>
      <c r="I65" s="189">
        <f t="shared" si="1"/>
        <v>261.30761640189394</v>
      </c>
      <c r="J65" s="88">
        <f t="shared" si="2"/>
        <v>489.69047313714924</v>
      </c>
      <c r="K65" s="189">
        <f t="shared" si="8"/>
        <v>-33.545805196634376</v>
      </c>
      <c r="L65" s="88">
        <f t="shared" si="3"/>
        <v>-62.864838938492824</v>
      </c>
      <c r="M65" s="89">
        <f t="shared" si="9"/>
        <v>5020.4529477528558</v>
      </c>
      <c r="N65" s="89">
        <f t="shared" si="10"/>
        <v>62513.452947752856</v>
      </c>
      <c r="O65" s="89">
        <f t="shared" si="11"/>
        <v>33358.299331778471</v>
      </c>
      <c r="P65" s="90">
        <f t="shared" si="4"/>
        <v>0.95536468563907573</v>
      </c>
      <c r="Q65" s="1">
        <v>101.07269994988746</v>
      </c>
      <c r="R65" s="93">
        <f t="shared" si="12"/>
        <v>5.3527876250852445E-2</v>
      </c>
      <c r="S65" s="93">
        <f t="shared" si="12"/>
        <v>6.1398415347710462E-2</v>
      </c>
      <c r="T65" s="92">
        <v>1874</v>
      </c>
      <c r="U65" s="1">
        <v>54571.883000000002</v>
      </c>
      <c r="V65" s="1">
        <v>28904.599046610168</v>
      </c>
      <c r="W65" s="195"/>
      <c r="X65" s="89">
        <v>0</v>
      </c>
      <c r="Y65" s="89">
        <f t="shared" si="13"/>
        <v>0</v>
      </c>
      <c r="Z65" s="1"/>
      <c r="AA65" s="1"/>
    </row>
    <row r="66" spans="2:27">
      <c r="B66" s="204">
        <v>1820</v>
      </c>
      <c r="C66" t="s">
        <v>93</v>
      </c>
      <c r="D66" s="1">
        <v>244744</v>
      </c>
      <c r="E66" s="86">
        <f t="shared" si="5"/>
        <v>32680.464681532918</v>
      </c>
      <c r="F66" s="87">
        <f t="shared" si="0"/>
        <v>0.93595184683976018</v>
      </c>
      <c r="G66" s="189">
        <f t="shared" si="6"/>
        <v>1431.8013160341652</v>
      </c>
      <c r="H66" s="189">
        <f t="shared" si="7"/>
        <v>10722.760055779863</v>
      </c>
      <c r="I66" s="189">
        <f t="shared" si="1"/>
        <v>0</v>
      </c>
      <c r="J66" s="88">
        <f t="shared" si="2"/>
        <v>0</v>
      </c>
      <c r="K66" s="189">
        <f t="shared" si="8"/>
        <v>-294.85342159852831</v>
      </c>
      <c r="L66" s="88">
        <f t="shared" si="3"/>
        <v>-2208.1572743513784</v>
      </c>
      <c r="M66" s="89">
        <f t="shared" si="9"/>
        <v>8514.6027814284844</v>
      </c>
      <c r="N66" s="89">
        <f t="shared" si="10"/>
        <v>253258.60278142849</v>
      </c>
      <c r="O66" s="89">
        <f t="shared" si="11"/>
        <v>33817.412575968556</v>
      </c>
      <c r="P66" s="90">
        <f t="shared" si="4"/>
        <v>0.96851345488075424</v>
      </c>
      <c r="Q66" s="1">
        <v>1693.388269840505</v>
      </c>
      <c r="R66" s="93">
        <f t="shared" si="12"/>
        <v>0.10400164735969666</v>
      </c>
      <c r="S66" s="93">
        <f t="shared" si="12"/>
        <v>0.10046365302979525</v>
      </c>
      <c r="T66" s="92">
        <v>7489</v>
      </c>
      <c r="U66" s="1">
        <v>221688.07500000001</v>
      </c>
      <c r="V66" s="1">
        <v>29696.995981245815</v>
      </c>
      <c r="W66" s="195"/>
      <c r="X66" s="89">
        <v>0</v>
      </c>
      <c r="Y66" s="89">
        <f t="shared" si="13"/>
        <v>0</v>
      </c>
      <c r="Z66" s="1"/>
      <c r="AA66" s="1"/>
    </row>
    <row r="67" spans="2:27">
      <c r="B67" s="204">
        <v>1822</v>
      </c>
      <c r="C67" t="s">
        <v>94</v>
      </c>
      <c r="D67" s="1">
        <v>62079</v>
      </c>
      <c r="E67" s="86">
        <f t="shared" si="5"/>
        <v>25952.759197324416</v>
      </c>
      <c r="F67" s="87">
        <f t="shared" si="0"/>
        <v>0.74327379179064912</v>
      </c>
      <c r="G67" s="189">
        <f t="shared" si="6"/>
        <v>5737.5328259276066</v>
      </c>
      <c r="H67" s="189">
        <f t="shared" si="7"/>
        <v>13724.178519618836</v>
      </c>
      <c r="I67" s="189">
        <f t="shared" si="1"/>
        <v>1915.5953658548895</v>
      </c>
      <c r="J67" s="88">
        <f t="shared" si="2"/>
        <v>4582.1041151248955</v>
      </c>
      <c r="K67" s="189">
        <f t="shared" si="8"/>
        <v>1620.7419442563612</v>
      </c>
      <c r="L67" s="88">
        <f t="shared" si="3"/>
        <v>3876.8147306612163</v>
      </c>
      <c r="M67" s="89">
        <f t="shared" si="9"/>
        <v>17600.993250280051</v>
      </c>
      <c r="N67" s="89">
        <f t="shared" si="10"/>
        <v>79679.993250280051</v>
      </c>
      <c r="O67" s="89">
        <f t="shared" si="11"/>
        <v>33311.033967508381</v>
      </c>
      <c r="P67" s="90">
        <f t="shared" si="4"/>
        <v>0.95401102970390961</v>
      </c>
      <c r="Q67" s="1">
        <v>2395.7841399573717</v>
      </c>
      <c r="R67" s="93">
        <f t="shared" si="12"/>
        <v>7.2328458668663734E-2</v>
      </c>
      <c r="S67" s="93">
        <f t="shared" si="12"/>
        <v>5.5293140345332191E-2</v>
      </c>
      <c r="T67" s="92">
        <v>2392</v>
      </c>
      <c r="U67" s="1">
        <v>57891.777000000002</v>
      </c>
      <c r="V67" s="1">
        <v>24592.938402718777</v>
      </c>
      <c r="W67" s="195"/>
      <c r="X67" s="89">
        <v>0</v>
      </c>
      <c r="Y67" s="89">
        <f t="shared" si="13"/>
        <v>0</v>
      </c>
      <c r="Z67" s="1"/>
      <c r="AA67" s="1"/>
    </row>
    <row r="68" spans="2:27">
      <c r="B68" s="204">
        <v>1824</v>
      </c>
      <c r="C68" t="s">
        <v>95</v>
      </c>
      <c r="D68" s="1">
        <v>407655</v>
      </c>
      <c r="E68" s="86">
        <f t="shared" si="5"/>
        <v>30239.22557673763</v>
      </c>
      <c r="F68" s="87">
        <f t="shared" si="0"/>
        <v>0.86603600350716115</v>
      </c>
      <c r="G68" s="189">
        <f t="shared" si="6"/>
        <v>2994.1943431031495</v>
      </c>
      <c r="H68" s="189">
        <f t="shared" si="7"/>
        <v>40364.73393937356</v>
      </c>
      <c r="I68" s="189">
        <f t="shared" si="1"/>
        <v>415.33213306026482</v>
      </c>
      <c r="J68" s="88">
        <f t="shared" si="2"/>
        <v>5599.0924857854307</v>
      </c>
      <c r="K68" s="189">
        <f t="shared" si="8"/>
        <v>120.47871146173651</v>
      </c>
      <c r="L68" s="88">
        <f t="shared" si="3"/>
        <v>1624.17350921567</v>
      </c>
      <c r="M68" s="89">
        <f t="shared" si="9"/>
        <v>41988.907448589227</v>
      </c>
      <c r="N68" s="89">
        <f t="shared" si="10"/>
        <v>449643.90744858922</v>
      </c>
      <c r="O68" s="89">
        <f t="shared" si="11"/>
        <v>33353.898631302516</v>
      </c>
      <c r="P68" s="90">
        <f t="shared" si="4"/>
        <v>0.9552386518210747</v>
      </c>
      <c r="Q68" s="1">
        <v>6711.2228431293697</v>
      </c>
      <c r="R68" s="93">
        <f t="shared" si="12"/>
        <v>2.4111682127912971E-2</v>
      </c>
      <c r="S68" s="93">
        <f t="shared" si="12"/>
        <v>2.3655879880841679E-2</v>
      </c>
      <c r="T68" s="92">
        <v>13481</v>
      </c>
      <c r="U68" s="1">
        <v>398057.17200000002</v>
      </c>
      <c r="V68" s="1">
        <v>29540.420927643787</v>
      </c>
      <c r="W68" s="195"/>
      <c r="X68" s="89">
        <v>0</v>
      </c>
      <c r="Y68" s="89">
        <f t="shared" si="13"/>
        <v>0</v>
      </c>
      <c r="Z68" s="1"/>
      <c r="AA68" s="1"/>
    </row>
    <row r="69" spans="2:27">
      <c r="B69" s="204">
        <v>1825</v>
      </c>
      <c r="C69" t="s">
        <v>96</v>
      </c>
      <c r="D69" s="1">
        <v>40700</v>
      </c>
      <c r="E69" s="86">
        <f t="shared" si="5"/>
        <v>28763.250883392226</v>
      </c>
      <c r="F69" s="87">
        <f t="shared" si="0"/>
        <v>0.82376484079306411</v>
      </c>
      <c r="G69" s="189">
        <f t="shared" si="6"/>
        <v>3938.8181468442085</v>
      </c>
      <c r="H69" s="189">
        <f t="shared" si="7"/>
        <v>5573.4276777845544</v>
      </c>
      <c r="I69" s="189">
        <f t="shared" si="1"/>
        <v>931.92327573115631</v>
      </c>
      <c r="J69" s="88">
        <f t="shared" si="2"/>
        <v>1318.6714351595861</v>
      </c>
      <c r="K69" s="189">
        <f t="shared" si="8"/>
        <v>637.06985413262805</v>
      </c>
      <c r="L69" s="88">
        <f t="shared" si="3"/>
        <v>901.45384359766865</v>
      </c>
      <c r="M69" s="89">
        <f t="shared" si="9"/>
        <v>6474.8815213822227</v>
      </c>
      <c r="N69" s="89">
        <f t="shared" si="10"/>
        <v>47174.881521382224</v>
      </c>
      <c r="O69" s="89">
        <f t="shared" si="11"/>
        <v>33339.138884369066</v>
      </c>
      <c r="P69" s="90">
        <f t="shared" si="4"/>
        <v>0.9548159401939339</v>
      </c>
      <c r="Q69" s="1">
        <v>1009.314242491504</v>
      </c>
      <c r="R69" s="93">
        <f t="shared" si="12"/>
        <v>-2.6126606412537494E-2</v>
      </c>
      <c r="S69" s="93">
        <f t="shared" si="12"/>
        <v>-1.5802860190762318E-2</v>
      </c>
      <c r="T69" s="92">
        <v>1415</v>
      </c>
      <c r="U69" s="1">
        <v>41791.879999999997</v>
      </c>
      <c r="V69" s="1">
        <v>29225.090909090908</v>
      </c>
      <c r="W69" s="195"/>
      <c r="X69" s="89">
        <v>0</v>
      </c>
      <c r="Y69" s="89">
        <f t="shared" si="13"/>
        <v>0</v>
      </c>
      <c r="Z69" s="1"/>
      <c r="AA69" s="1"/>
    </row>
    <row r="70" spans="2:27">
      <c r="B70" s="204">
        <v>1826</v>
      </c>
      <c r="C70" t="s">
        <v>97</v>
      </c>
      <c r="D70" s="1">
        <v>34274</v>
      </c>
      <c r="E70" s="86">
        <f t="shared" si="5"/>
        <v>27309.960159362548</v>
      </c>
      <c r="F70" s="87">
        <f t="shared" si="0"/>
        <v>0.78214333539509173</v>
      </c>
      <c r="G70" s="189">
        <f t="shared" si="6"/>
        <v>4868.924210223202</v>
      </c>
      <c r="H70" s="189">
        <f t="shared" si="7"/>
        <v>6110.4998838301181</v>
      </c>
      <c r="I70" s="189">
        <f t="shared" si="1"/>
        <v>1440.5750291415434</v>
      </c>
      <c r="J70" s="88">
        <f t="shared" si="2"/>
        <v>1807.921661572637</v>
      </c>
      <c r="K70" s="189">
        <f t="shared" si="8"/>
        <v>1145.7216075430151</v>
      </c>
      <c r="L70" s="88">
        <f t="shared" si="3"/>
        <v>1437.880617466484</v>
      </c>
      <c r="M70" s="89">
        <f t="shared" si="9"/>
        <v>7548.3805012966022</v>
      </c>
      <c r="N70" s="89">
        <f t="shared" si="10"/>
        <v>41822.380501296604</v>
      </c>
      <c r="O70" s="89">
        <f t="shared" si="11"/>
        <v>33324.605977128769</v>
      </c>
      <c r="P70" s="90">
        <f t="shared" si="4"/>
        <v>0.95439972513995419</v>
      </c>
      <c r="Q70" s="1">
        <v>339.37005252780364</v>
      </c>
      <c r="R70" s="93">
        <f t="shared" si="12"/>
        <v>4.5654022207624163E-2</v>
      </c>
      <c r="S70" s="93">
        <f t="shared" si="12"/>
        <v>6.1484640870528302E-2</v>
      </c>
      <c r="T70" s="92">
        <v>1255</v>
      </c>
      <c r="U70" s="1">
        <v>32777.572</v>
      </c>
      <c r="V70" s="1">
        <v>25728.078492935638</v>
      </c>
      <c r="W70" s="195"/>
      <c r="X70" s="89">
        <v>0</v>
      </c>
      <c r="Y70" s="89">
        <f t="shared" si="13"/>
        <v>0</v>
      </c>
      <c r="Z70" s="1"/>
      <c r="AA70" s="1"/>
    </row>
    <row r="71" spans="2:27">
      <c r="B71" s="204">
        <v>1827</v>
      </c>
      <c r="C71" t="s">
        <v>98</v>
      </c>
      <c r="D71" s="1">
        <v>42903</v>
      </c>
      <c r="E71" s="86">
        <f t="shared" si="5"/>
        <v>29690.657439446364</v>
      </c>
      <c r="F71" s="87">
        <f t="shared" ref="F71:F134" si="14">E71/E$365</f>
        <v>0.8503252917342855</v>
      </c>
      <c r="G71" s="189">
        <f t="shared" si="6"/>
        <v>3345.2779509695597</v>
      </c>
      <c r="H71" s="189">
        <f t="shared" ref="H71:H134" si="15">G71*T71/1000</f>
        <v>4833.9266391510137</v>
      </c>
      <c r="I71" s="189">
        <f t="shared" ref="I71:I134" si="16">IF(E71+Y71&lt;(E$365+Y$365)*0.9,((E$365+Y$365)*0.9-E71-Y71)*0.35,0)</f>
        <v>607.33098111220784</v>
      </c>
      <c r="J71" s="88">
        <f t="shared" ref="J71:J134" si="17">I71*T71/1000</f>
        <v>877.59326770714028</v>
      </c>
      <c r="K71" s="189">
        <f t="shared" si="8"/>
        <v>312.47755951367952</v>
      </c>
      <c r="L71" s="88">
        <f t="shared" ref="L71:L134" si="18">K71*T71/1000</f>
        <v>451.53007349726693</v>
      </c>
      <c r="M71" s="89">
        <f t="shared" si="9"/>
        <v>5285.4567126482807</v>
      </c>
      <c r="N71" s="89">
        <f t="shared" si="10"/>
        <v>48188.45671264828</v>
      </c>
      <c r="O71" s="89">
        <f t="shared" si="11"/>
        <v>33348.412949929603</v>
      </c>
      <c r="P71" s="90">
        <f t="shared" ref="P71:P134" si="19">O71/O$365</f>
        <v>0.95508154470334594</v>
      </c>
      <c r="Q71" s="1">
        <v>270.84440310970604</v>
      </c>
      <c r="R71" s="93">
        <f t="shared" si="12"/>
        <v>-8.5663892664020747E-2</v>
      </c>
      <c r="S71" s="93">
        <f t="shared" si="12"/>
        <v>-8.439837556044158E-2</v>
      </c>
      <c r="T71" s="92">
        <v>1445</v>
      </c>
      <c r="U71" s="1">
        <v>46922.57</v>
      </c>
      <c r="V71" s="1">
        <v>32427.484450587421</v>
      </c>
      <c r="W71" s="195"/>
      <c r="X71" s="89">
        <v>0</v>
      </c>
      <c r="Y71" s="89">
        <f t="shared" si="13"/>
        <v>0</v>
      </c>
      <c r="Z71" s="1"/>
      <c r="AA71" s="1"/>
    </row>
    <row r="72" spans="2:27">
      <c r="B72" s="204">
        <v>1828</v>
      </c>
      <c r="C72" t="s">
        <v>99</v>
      </c>
      <c r="D72" s="1">
        <v>54911</v>
      </c>
      <c r="E72" s="86">
        <f t="shared" ref="E72:E135" si="20">D72/T72*1000</f>
        <v>30574.053452115812</v>
      </c>
      <c r="F72" s="87">
        <f t="shared" si="14"/>
        <v>0.87562530315107745</v>
      </c>
      <c r="G72" s="189">
        <f t="shared" ref="G72:G135" si="21">($E$365+$Y$365-E72-Y72)*0.64</f>
        <v>2779.9045028611135</v>
      </c>
      <c r="H72" s="189">
        <f t="shared" si="15"/>
        <v>4992.7084871385605</v>
      </c>
      <c r="I72" s="189">
        <f t="shared" si="16"/>
        <v>298.14237667790127</v>
      </c>
      <c r="J72" s="88">
        <f t="shared" si="17"/>
        <v>535.4637085135106</v>
      </c>
      <c r="K72" s="189">
        <f t="shared" ref="K72:K135" si="22">I72+J$367</f>
        <v>3.2889550793729541</v>
      </c>
      <c r="L72" s="88">
        <f t="shared" si="18"/>
        <v>5.9069633225538256</v>
      </c>
      <c r="M72" s="89">
        <f t="shared" ref="M72:M135" si="23">+H72+L72</f>
        <v>4998.6154504611141</v>
      </c>
      <c r="N72" s="89">
        <f t="shared" ref="N72:N135" si="24">D72+M72</f>
        <v>59909.615450461111</v>
      </c>
      <c r="O72" s="89">
        <f t="shared" ref="O72:O135" si="25">N72/T72*1000</f>
        <v>33357.246910056296</v>
      </c>
      <c r="P72" s="90">
        <f t="shared" si="19"/>
        <v>0.9553345448175139</v>
      </c>
      <c r="Q72" s="1">
        <v>-157.4997176574243</v>
      </c>
      <c r="R72" s="93">
        <f t="shared" ref="R72:S135" si="26">(D72-U72)/U72</f>
        <v>0.16977614245487893</v>
      </c>
      <c r="S72" s="93">
        <f t="shared" si="26"/>
        <v>0.1528417439560889</v>
      </c>
      <c r="T72" s="92">
        <v>1796</v>
      </c>
      <c r="U72" s="1">
        <v>46941.46</v>
      </c>
      <c r="V72" s="1">
        <v>26520.598870056496</v>
      </c>
      <c r="W72" s="195"/>
      <c r="X72" s="89">
        <v>0</v>
      </c>
      <c r="Y72" s="89">
        <f t="shared" ref="Y72:Y135" si="27">X72*1000/T72</f>
        <v>0</v>
      </c>
      <c r="Z72" s="1"/>
      <c r="AA72" s="1"/>
    </row>
    <row r="73" spans="2:27">
      <c r="B73" s="204">
        <v>1832</v>
      </c>
      <c r="C73" t="s">
        <v>100</v>
      </c>
      <c r="D73" s="1">
        <v>152375</v>
      </c>
      <c r="E73" s="86">
        <f t="shared" si="20"/>
        <v>33966.785555060182</v>
      </c>
      <c r="F73" s="87">
        <f t="shared" si="14"/>
        <v>0.97279142084638981</v>
      </c>
      <c r="G73" s="189">
        <f t="shared" si="21"/>
        <v>608.5559569767164</v>
      </c>
      <c r="H73" s="189">
        <f t="shared" si="15"/>
        <v>2729.9820229975498</v>
      </c>
      <c r="I73" s="189">
        <f t="shared" si="16"/>
        <v>0</v>
      </c>
      <c r="J73" s="88">
        <f t="shared" si="17"/>
        <v>0</v>
      </c>
      <c r="K73" s="189">
        <f t="shared" si="22"/>
        <v>-294.85342159852831</v>
      </c>
      <c r="L73" s="88">
        <f t="shared" si="18"/>
        <v>-1322.7124492909979</v>
      </c>
      <c r="M73" s="89">
        <f t="shared" si="23"/>
        <v>1407.2695737065519</v>
      </c>
      <c r="N73" s="89">
        <f t="shared" si="24"/>
        <v>153782.26957370655</v>
      </c>
      <c r="O73" s="89">
        <f t="shared" si="25"/>
        <v>34280.488090438375</v>
      </c>
      <c r="P73" s="90">
        <f t="shared" si="19"/>
        <v>0.98177570152314109</v>
      </c>
      <c r="Q73" s="1">
        <v>2606.7488340906229</v>
      </c>
      <c r="R73" s="93">
        <f t="shared" si="26"/>
        <v>3.5373256356692466E-2</v>
      </c>
      <c r="S73" s="93">
        <f t="shared" si="26"/>
        <v>3.5142455363300441E-2</v>
      </c>
      <c r="T73" s="92">
        <v>4486</v>
      </c>
      <c r="U73" s="1">
        <v>147169.14799999999</v>
      </c>
      <c r="V73" s="1">
        <v>32813.633890746925</v>
      </c>
      <c r="W73" s="195"/>
      <c r="X73" s="89">
        <v>0</v>
      </c>
      <c r="Y73" s="89">
        <f t="shared" si="27"/>
        <v>0</v>
      </c>
      <c r="Z73" s="1"/>
      <c r="AA73" s="1"/>
    </row>
    <row r="74" spans="2:27">
      <c r="B74" s="204">
        <v>1833</v>
      </c>
      <c r="C74" t="s">
        <v>101</v>
      </c>
      <c r="D74" s="1">
        <v>831927</v>
      </c>
      <c r="E74" s="86">
        <f t="shared" si="20"/>
        <v>32190.334313573749</v>
      </c>
      <c r="F74" s="87">
        <f t="shared" si="14"/>
        <v>0.92191476298694519</v>
      </c>
      <c r="G74" s="189">
        <f t="shared" si="21"/>
        <v>1745.4847515280335</v>
      </c>
      <c r="H74" s="189">
        <f>G74*T74/1000</f>
        <v>45110.3079184905</v>
      </c>
      <c r="I74" s="189">
        <f t="shared" si="16"/>
        <v>0</v>
      </c>
      <c r="J74" s="88">
        <f t="shared" si="17"/>
        <v>0</v>
      </c>
      <c r="K74" s="189">
        <f t="shared" si="22"/>
        <v>-294.85342159852831</v>
      </c>
      <c r="L74" s="88">
        <f t="shared" si="18"/>
        <v>-7620.191827792366</v>
      </c>
      <c r="M74" s="89">
        <f t="shared" si="23"/>
        <v>37490.116090698131</v>
      </c>
      <c r="N74" s="89">
        <f t="shared" si="24"/>
        <v>869417.11609069817</v>
      </c>
      <c r="O74" s="89">
        <f t="shared" si="25"/>
        <v>33640.965643503259</v>
      </c>
      <c r="P74" s="90">
        <f t="shared" si="19"/>
        <v>0.96346010469374099</v>
      </c>
      <c r="Q74" s="1">
        <v>6524.0290834235093</v>
      </c>
      <c r="R74" s="93">
        <f t="shared" si="26"/>
        <v>4.7118141387785056E-2</v>
      </c>
      <c r="S74" s="93">
        <f t="shared" si="26"/>
        <v>5.0481042089502527E-2</v>
      </c>
      <c r="T74" s="92">
        <v>25844</v>
      </c>
      <c r="U74" s="1">
        <v>794492.01300000004</v>
      </c>
      <c r="V74" s="1">
        <v>30643.42241678559</v>
      </c>
      <c r="W74" s="195"/>
      <c r="X74" s="89">
        <v>0</v>
      </c>
      <c r="Y74" s="89">
        <f t="shared" si="27"/>
        <v>0</v>
      </c>
      <c r="Z74" s="1"/>
      <c r="AA74" s="1"/>
    </row>
    <row r="75" spans="2:27">
      <c r="B75" s="204">
        <v>1834</v>
      </c>
      <c r="C75" t="s">
        <v>102</v>
      </c>
      <c r="D75" s="1">
        <v>89104</v>
      </c>
      <c r="E75" s="86">
        <f t="shared" si="20"/>
        <v>45624.167946748596</v>
      </c>
      <c r="F75" s="87">
        <f t="shared" si="14"/>
        <v>1.3066529092047092</v>
      </c>
      <c r="G75" s="189">
        <f t="shared" si="21"/>
        <v>-6852.1687737038683</v>
      </c>
      <c r="H75" s="189">
        <f t="shared" si="15"/>
        <v>-13382.285615043655</v>
      </c>
      <c r="I75" s="189">
        <f t="shared" si="16"/>
        <v>0</v>
      </c>
      <c r="J75" s="88">
        <f t="shared" si="17"/>
        <v>0</v>
      </c>
      <c r="K75" s="189">
        <f t="shared" si="22"/>
        <v>-294.85342159852831</v>
      </c>
      <c r="L75" s="88">
        <f t="shared" si="18"/>
        <v>-575.84873238192586</v>
      </c>
      <c r="M75" s="89">
        <f t="shared" si="23"/>
        <v>-13958.134347425581</v>
      </c>
      <c r="N75" s="89">
        <f t="shared" si="24"/>
        <v>75145.865652574415</v>
      </c>
      <c r="O75" s="89">
        <f t="shared" si="25"/>
        <v>38477.145751446194</v>
      </c>
      <c r="P75" s="90">
        <f t="shared" si="19"/>
        <v>1.1019658373321359</v>
      </c>
      <c r="Q75" s="1">
        <v>-1835.82302430251</v>
      </c>
      <c r="R75" s="93">
        <f t="shared" si="26"/>
        <v>-0.23080176235001321</v>
      </c>
      <c r="S75" s="93">
        <f t="shared" si="26"/>
        <v>-0.23277103587190251</v>
      </c>
      <c r="T75" s="92">
        <v>1953</v>
      </c>
      <c r="U75" s="1">
        <v>115840.099</v>
      </c>
      <c r="V75" s="1">
        <v>59466.169917864478</v>
      </c>
      <c r="W75" s="195"/>
      <c r="X75" s="89">
        <v>0</v>
      </c>
      <c r="Y75" s="89">
        <f t="shared" si="27"/>
        <v>0</v>
      </c>
      <c r="Z75" s="1"/>
      <c r="AA75" s="1"/>
    </row>
    <row r="76" spans="2:27">
      <c r="B76" s="204">
        <v>1835</v>
      </c>
      <c r="C76" t="s">
        <v>103</v>
      </c>
      <c r="D76" s="1">
        <v>16197</v>
      </c>
      <c r="E76" s="86">
        <f t="shared" si="20"/>
        <v>36562.07674943567</v>
      </c>
      <c r="F76" s="87">
        <f t="shared" si="14"/>
        <v>1.0471192374834439</v>
      </c>
      <c r="G76" s="189">
        <f t="shared" si="21"/>
        <v>-1052.4304074235959</v>
      </c>
      <c r="H76" s="189">
        <f t="shared" si="15"/>
        <v>-466.22667048865293</v>
      </c>
      <c r="I76" s="189">
        <f t="shared" si="16"/>
        <v>0</v>
      </c>
      <c r="J76" s="88">
        <f t="shared" si="17"/>
        <v>0</v>
      </c>
      <c r="K76" s="189">
        <f t="shared" si="22"/>
        <v>-294.85342159852831</v>
      </c>
      <c r="L76" s="88">
        <f t="shared" si="18"/>
        <v>-130.62006576814804</v>
      </c>
      <c r="M76" s="89">
        <f t="shared" si="23"/>
        <v>-596.84673625680102</v>
      </c>
      <c r="N76" s="89">
        <f t="shared" si="24"/>
        <v>15600.153263743199</v>
      </c>
      <c r="O76" s="89">
        <f t="shared" si="25"/>
        <v>35214.792920413543</v>
      </c>
      <c r="P76" s="90">
        <f t="shared" si="19"/>
        <v>1.0085337155124805</v>
      </c>
      <c r="Q76" s="1">
        <v>48.913056955447473</v>
      </c>
      <c r="R76" s="93">
        <f t="shared" si="26"/>
        <v>0.22373728475234078</v>
      </c>
      <c r="S76" s="93">
        <f t="shared" si="26"/>
        <v>0.27898501769827044</v>
      </c>
      <c r="T76" s="92">
        <v>443</v>
      </c>
      <c r="U76" s="1">
        <v>13235.683999999999</v>
      </c>
      <c r="V76" s="1">
        <v>28586.790496760259</v>
      </c>
      <c r="W76" s="195"/>
      <c r="X76" s="89">
        <v>0</v>
      </c>
      <c r="Y76" s="89">
        <f t="shared" si="27"/>
        <v>0</v>
      </c>
      <c r="Z76" s="1"/>
      <c r="AA76" s="1"/>
    </row>
    <row r="77" spans="2:27">
      <c r="B77" s="204">
        <v>1836</v>
      </c>
      <c r="C77" t="s">
        <v>104</v>
      </c>
      <c r="D77" s="1">
        <v>37112</v>
      </c>
      <c r="E77" s="86">
        <f t="shared" si="20"/>
        <v>32554.385964912279</v>
      </c>
      <c r="F77" s="87">
        <f t="shared" si="14"/>
        <v>0.93234101667506686</v>
      </c>
      <c r="G77" s="189">
        <f t="shared" si="21"/>
        <v>1512.4916946713743</v>
      </c>
      <c r="H77" s="189">
        <f t="shared" si="15"/>
        <v>1724.2405319253667</v>
      </c>
      <c r="I77" s="189">
        <f t="shared" si="16"/>
        <v>0</v>
      </c>
      <c r="J77" s="88">
        <f t="shared" si="17"/>
        <v>0</v>
      </c>
      <c r="K77" s="189">
        <f t="shared" si="22"/>
        <v>-294.85342159852831</v>
      </c>
      <c r="L77" s="88">
        <f t="shared" si="18"/>
        <v>-336.13290062232227</v>
      </c>
      <c r="M77" s="89">
        <f t="shared" si="23"/>
        <v>1388.1076313030444</v>
      </c>
      <c r="N77" s="89">
        <f t="shared" si="24"/>
        <v>38500.107631303043</v>
      </c>
      <c r="O77" s="89">
        <f t="shared" si="25"/>
        <v>33772.024237985126</v>
      </c>
      <c r="P77" s="90">
        <f t="shared" si="19"/>
        <v>0.96721355602146475</v>
      </c>
      <c r="Q77" s="1">
        <v>20.337528056907786</v>
      </c>
      <c r="R77" s="93">
        <f t="shared" si="26"/>
        <v>0.11018183804495513</v>
      </c>
      <c r="S77" s="93">
        <f t="shared" si="26"/>
        <v>0.12965871239662088</v>
      </c>
      <c r="T77" s="92">
        <v>1140</v>
      </c>
      <c r="U77" s="1">
        <v>33428.758000000002</v>
      </c>
      <c r="V77" s="1">
        <v>28817.894827586209</v>
      </c>
      <c r="W77" s="195"/>
      <c r="X77" s="89">
        <v>0</v>
      </c>
      <c r="Y77" s="89">
        <f t="shared" si="27"/>
        <v>0</v>
      </c>
      <c r="Z77" s="1"/>
      <c r="AA77" s="1"/>
    </row>
    <row r="78" spans="2:27">
      <c r="B78" s="204">
        <v>1837</v>
      </c>
      <c r="C78" t="s">
        <v>105</v>
      </c>
      <c r="D78" s="1">
        <v>221020</v>
      </c>
      <c r="E78" s="86">
        <f t="shared" si="20"/>
        <v>36387.88277905828</v>
      </c>
      <c r="F78" s="87">
        <f t="shared" si="14"/>
        <v>1.0421304109819898</v>
      </c>
      <c r="G78" s="189">
        <f t="shared" si="21"/>
        <v>-940.9462663820666</v>
      </c>
      <c r="H78" s="189">
        <f t="shared" si="15"/>
        <v>-5715.3076220046732</v>
      </c>
      <c r="I78" s="189">
        <f t="shared" si="16"/>
        <v>0</v>
      </c>
      <c r="J78" s="88">
        <f t="shared" si="17"/>
        <v>0</v>
      </c>
      <c r="K78" s="189">
        <f t="shared" si="22"/>
        <v>-294.85342159852831</v>
      </c>
      <c r="L78" s="88">
        <f t="shared" si="18"/>
        <v>-1790.9396827894609</v>
      </c>
      <c r="M78" s="89">
        <f t="shared" si="23"/>
        <v>-7506.2473047941339</v>
      </c>
      <c r="N78" s="89">
        <f t="shared" si="24"/>
        <v>213513.75269520585</v>
      </c>
      <c r="O78" s="89">
        <f t="shared" si="25"/>
        <v>35152.083091077686</v>
      </c>
      <c r="P78" s="90">
        <f t="shared" si="19"/>
        <v>1.0067377379719569</v>
      </c>
      <c r="Q78" s="1">
        <v>2394.2724784365591</v>
      </c>
      <c r="R78" s="93">
        <f t="shared" si="26"/>
        <v>5.4712945331568182E-2</v>
      </c>
      <c r="S78" s="93">
        <f t="shared" si="26"/>
        <v>5.9922261821516651E-2</v>
      </c>
      <c r="T78" s="92">
        <v>6074</v>
      </c>
      <c r="U78" s="1">
        <v>209554.64799999999</v>
      </c>
      <c r="V78" s="1">
        <v>34330.709043250325</v>
      </c>
      <c r="W78" s="195"/>
      <c r="X78" s="89">
        <v>0</v>
      </c>
      <c r="Y78" s="89">
        <f t="shared" si="27"/>
        <v>0</v>
      </c>
      <c r="Z78" s="1"/>
      <c r="AA78" s="1"/>
    </row>
    <row r="79" spans="2:27">
      <c r="B79" s="204">
        <v>1838</v>
      </c>
      <c r="C79" t="s">
        <v>106</v>
      </c>
      <c r="D79" s="1">
        <v>63246</v>
      </c>
      <c r="E79" s="86">
        <f t="shared" si="20"/>
        <v>31248.02371541502</v>
      </c>
      <c r="F79" s="87">
        <f t="shared" si="14"/>
        <v>0.89492746787844824</v>
      </c>
      <c r="G79" s="189">
        <f t="shared" si="21"/>
        <v>2348.5635343496201</v>
      </c>
      <c r="H79" s="189">
        <f t="shared" si="15"/>
        <v>4753.4925935236306</v>
      </c>
      <c r="I79" s="189">
        <f t="shared" si="16"/>
        <v>62.252784523178342</v>
      </c>
      <c r="J79" s="88">
        <f t="shared" si="17"/>
        <v>125.99963587491295</v>
      </c>
      <c r="K79" s="189">
        <f t="shared" si="22"/>
        <v>-232.60063707534997</v>
      </c>
      <c r="L79" s="88">
        <f t="shared" si="18"/>
        <v>-470.78368944050834</v>
      </c>
      <c r="M79" s="89">
        <f t="shared" si="23"/>
        <v>4282.7089040831224</v>
      </c>
      <c r="N79" s="89">
        <f t="shared" si="24"/>
        <v>67528.70890408312</v>
      </c>
      <c r="O79" s="89">
        <f t="shared" si="25"/>
        <v>33363.986612689288</v>
      </c>
      <c r="P79" s="90">
        <f t="shared" si="19"/>
        <v>0.95552756646478754</v>
      </c>
      <c r="Q79" s="1">
        <v>1400.054054109286</v>
      </c>
      <c r="R79" s="93">
        <f t="shared" si="26"/>
        <v>4.2955499015272354E-2</v>
      </c>
      <c r="S79" s="93">
        <f t="shared" si="26"/>
        <v>3.2134320418769978E-2</v>
      </c>
      <c r="T79" s="92">
        <v>2024</v>
      </c>
      <c r="U79" s="1">
        <v>60641.13</v>
      </c>
      <c r="V79" s="1">
        <v>30275.152271592611</v>
      </c>
      <c r="W79" s="195"/>
      <c r="X79" s="89">
        <v>0</v>
      </c>
      <c r="Y79" s="89">
        <f t="shared" si="27"/>
        <v>0</v>
      </c>
      <c r="Z79" s="1"/>
      <c r="AA79" s="1"/>
    </row>
    <row r="80" spans="2:27">
      <c r="B80" s="204">
        <v>1839</v>
      </c>
      <c r="C80" t="s">
        <v>107</v>
      </c>
      <c r="D80" s="1">
        <v>31174</v>
      </c>
      <c r="E80" s="86">
        <f t="shared" si="20"/>
        <v>30207.364341085271</v>
      </c>
      <c r="F80" s="87">
        <f t="shared" si="14"/>
        <v>0.86512351396204545</v>
      </c>
      <c r="G80" s="189">
        <f t="shared" si="21"/>
        <v>3014.5855339206591</v>
      </c>
      <c r="H80" s="189">
        <f t="shared" si="15"/>
        <v>3111.0522710061205</v>
      </c>
      <c r="I80" s="189">
        <f t="shared" si="16"/>
        <v>426.48356553859048</v>
      </c>
      <c r="J80" s="88">
        <f t="shared" si="17"/>
        <v>440.1310396358254</v>
      </c>
      <c r="K80" s="189">
        <f t="shared" si="22"/>
        <v>131.63014394006217</v>
      </c>
      <c r="L80" s="88">
        <f t="shared" si="18"/>
        <v>135.84230854614415</v>
      </c>
      <c r="M80" s="89">
        <f t="shared" si="23"/>
        <v>3246.8945795522645</v>
      </c>
      <c r="N80" s="89">
        <f t="shared" si="24"/>
        <v>34420.894579552267</v>
      </c>
      <c r="O80" s="89">
        <f t="shared" si="25"/>
        <v>33353.580018945999</v>
      </c>
      <c r="P80" s="90">
        <f t="shared" si="19"/>
        <v>0.9552295269256238</v>
      </c>
      <c r="Q80" s="1">
        <v>1075.5735252658887</v>
      </c>
      <c r="R80" s="93">
        <f t="shared" si="26"/>
        <v>1.9345426160712026E-2</v>
      </c>
      <c r="S80" s="93">
        <f t="shared" si="26"/>
        <v>4.6014347193986491E-2</v>
      </c>
      <c r="T80" s="92">
        <v>1032</v>
      </c>
      <c r="U80" s="1">
        <v>30582.370999999999</v>
      </c>
      <c r="V80" s="1">
        <v>28878.537299338997</v>
      </c>
      <c r="W80" s="195"/>
      <c r="X80" s="89">
        <v>0</v>
      </c>
      <c r="Y80" s="89">
        <f t="shared" si="27"/>
        <v>0</v>
      </c>
      <c r="Z80" s="1"/>
      <c r="AA80" s="1"/>
    </row>
    <row r="81" spans="2:29">
      <c r="B81" s="204">
        <v>1840</v>
      </c>
      <c r="C81" t="s">
        <v>108</v>
      </c>
      <c r="D81" s="1">
        <v>136103</v>
      </c>
      <c r="E81" s="86">
        <f t="shared" si="20"/>
        <v>27975.950668036996</v>
      </c>
      <c r="F81" s="87">
        <f t="shared" si="14"/>
        <v>0.80121696401836628</v>
      </c>
      <c r="G81" s="189">
        <f t="shared" si="21"/>
        <v>4442.6902846715557</v>
      </c>
      <c r="H81" s="189">
        <f t="shared" si="15"/>
        <v>21613.688234927118</v>
      </c>
      <c r="I81" s="189">
        <f t="shared" si="16"/>
        <v>1207.4783511054866</v>
      </c>
      <c r="J81" s="88">
        <f t="shared" si="17"/>
        <v>5874.3821781281922</v>
      </c>
      <c r="K81" s="189">
        <f t="shared" si="22"/>
        <v>912.62492950695832</v>
      </c>
      <c r="L81" s="88">
        <f t="shared" si="18"/>
        <v>4439.9202820513519</v>
      </c>
      <c r="M81" s="89">
        <f t="shared" si="23"/>
        <v>26053.608516978471</v>
      </c>
      <c r="N81" s="89">
        <f t="shared" si="24"/>
        <v>162156.60851697848</v>
      </c>
      <c r="O81" s="89">
        <f t="shared" si="25"/>
        <v>33331.265882215514</v>
      </c>
      <c r="P81" s="90">
        <f t="shared" si="19"/>
        <v>0.95459046142618686</v>
      </c>
      <c r="Q81" s="1">
        <v>3830.9627135838928</v>
      </c>
      <c r="R81" s="90">
        <f t="shared" si="26"/>
        <v>6.22298353866476E-2</v>
      </c>
      <c r="S81" s="90">
        <f t="shared" si="26"/>
        <v>5.2841164693610283E-2</v>
      </c>
      <c r="T81" s="92">
        <v>4865</v>
      </c>
      <c r="U81" s="1">
        <v>128129.52099999999</v>
      </c>
      <c r="V81" s="1">
        <v>26571.86250518457</v>
      </c>
      <c r="W81" s="195"/>
      <c r="X81" s="89">
        <v>0</v>
      </c>
      <c r="Y81" s="89">
        <f t="shared" si="27"/>
        <v>0</v>
      </c>
      <c r="Z81" s="1"/>
      <c r="AA81" s="1"/>
    </row>
    <row r="82" spans="2:29">
      <c r="B82" s="204">
        <v>1841</v>
      </c>
      <c r="C82" t="s">
        <v>109</v>
      </c>
      <c r="D82" s="1">
        <v>298650</v>
      </c>
      <c r="E82" s="86">
        <f t="shared" si="20"/>
        <v>30766.457195838055</v>
      </c>
      <c r="F82" s="87">
        <f t="shared" si="14"/>
        <v>0.88113564827715141</v>
      </c>
      <c r="G82" s="189">
        <f t="shared" si="21"/>
        <v>2656.7661068788775</v>
      </c>
      <c r="H82" s="189">
        <f t="shared" si="15"/>
        <v>25789.228599473263</v>
      </c>
      <c r="I82" s="189">
        <f t="shared" si="16"/>
        <v>230.80106637511616</v>
      </c>
      <c r="J82" s="88">
        <f t="shared" si="17"/>
        <v>2240.3859513032526</v>
      </c>
      <c r="K82" s="189">
        <f t="shared" si="22"/>
        <v>-64.05235522341215</v>
      </c>
      <c r="L82" s="88">
        <f t="shared" si="18"/>
        <v>-621.75621215366175</v>
      </c>
      <c r="M82" s="89">
        <f t="shared" si="23"/>
        <v>25167.472387319602</v>
      </c>
      <c r="N82" s="89">
        <f t="shared" si="24"/>
        <v>323817.47238731961</v>
      </c>
      <c r="O82" s="89">
        <f t="shared" si="25"/>
        <v>33359.17094749352</v>
      </c>
      <c r="P82" s="90">
        <f t="shared" si="19"/>
        <v>0.95538964826877459</v>
      </c>
      <c r="Q82" s="1">
        <v>5715.3666373604829</v>
      </c>
      <c r="R82" s="90">
        <f t="shared" si="26"/>
        <v>3.4820003949052006E-2</v>
      </c>
      <c r="S82" s="90">
        <f t="shared" si="26"/>
        <v>4.5267347143345557E-2</v>
      </c>
      <c r="T82" s="92">
        <v>9707</v>
      </c>
      <c r="U82" s="1">
        <v>288600.91499999998</v>
      </c>
      <c r="V82" s="1">
        <v>29434.055583885769</v>
      </c>
      <c r="W82" s="195"/>
      <c r="X82" s="89">
        <v>0</v>
      </c>
      <c r="Y82" s="89">
        <f t="shared" si="27"/>
        <v>0</v>
      </c>
      <c r="Z82" s="1"/>
      <c r="AA82" s="1"/>
    </row>
    <row r="83" spans="2:29">
      <c r="B83" s="204">
        <v>1845</v>
      </c>
      <c r="C83" t="s">
        <v>110</v>
      </c>
      <c r="D83" s="1">
        <v>69617</v>
      </c>
      <c r="E83" s="86">
        <f t="shared" si="20"/>
        <v>38272.127542605827</v>
      </c>
      <c r="F83" s="87">
        <f t="shared" si="14"/>
        <v>1.0960942203563722</v>
      </c>
      <c r="G83" s="189">
        <f t="shared" si="21"/>
        <v>-2146.8629150524966</v>
      </c>
      <c r="H83" s="189">
        <f t="shared" si="15"/>
        <v>-3905.1436424804911</v>
      </c>
      <c r="I83" s="189">
        <f t="shared" si="16"/>
        <v>0</v>
      </c>
      <c r="J83" s="88">
        <f t="shared" si="17"/>
        <v>0</v>
      </c>
      <c r="K83" s="189">
        <f t="shared" si="22"/>
        <v>-294.85342159852831</v>
      </c>
      <c r="L83" s="88">
        <f t="shared" si="18"/>
        <v>-536.33837388772292</v>
      </c>
      <c r="M83" s="89">
        <f t="shared" si="23"/>
        <v>-4441.4820163682143</v>
      </c>
      <c r="N83" s="89">
        <f t="shared" si="24"/>
        <v>65175.517983631784</v>
      </c>
      <c r="O83" s="89">
        <f t="shared" si="25"/>
        <v>35830.411205954806</v>
      </c>
      <c r="P83" s="90">
        <f t="shared" si="19"/>
        <v>1.0261647093467348</v>
      </c>
      <c r="Q83" s="1">
        <v>1039.2589855574734</v>
      </c>
      <c r="R83" s="90">
        <f t="shared" si="26"/>
        <v>2.4372598820937719E-2</v>
      </c>
      <c r="S83" s="90">
        <f t="shared" si="26"/>
        <v>4.2393447178425504E-2</v>
      </c>
      <c r="T83" s="92">
        <v>1819</v>
      </c>
      <c r="U83" s="1">
        <v>67960.623000000007</v>
      </c>
      <c r="V83" s="1">
        <v>36715.625607779577</v>
      </c>
      <c r="W83" s="195"/>
      <c r="X83" s="89">
        <v>0</v>
      </c>
      <c r="Y83" s="89">
        <f t="shared" si="27"/>
        <v>0</v>
      </c>
      <c r="Z83" s="1"/>
      <c r="AA83" s="1"/>
    </row>
    <row r="84" spans="2:29">
      <c r="B84" s="204">
        <v>1848</v>
      </c>
      <c r="C84" t="s">
        <v>111</v>
      </c>
      <c r="D84" s="1">
        <v>82235</v>
      </c>
      <c r="E84" s="86">
        <f t="shared" si="20"/>
        <v>30696.155281821575</v>
      </c>
      <c r="F84" s="87">
        <f t="shared" si="14"/>
        <v>0.87912223730208416</v>
      </c>
      <c r="G84" s="189">
        <f t="shared" si="21"/>
        <v>2701.7593318494246</v>
      </c>
      <c r="H84" s="189">
        <f t="shared" si="15"/>
        <v>7238.0132500246082</v>
      </c>
      <c r="I84" s="189">
        <f t="shared" si="16"/>
        <v>255.40673628088405</v>
      </c>
      <c r="J84" s="88">
        <f t="shared" si="17"/>
        <v>684.23464649648838</v>
      </c>
      <c r="K84" s="189">
        <f t="shared" si="22"/>
        <v>-39.446685317644267</v>
      </c>
      <c r="L84" s="88">
        <f t="shared" si="18"/>
        <v>-105.67766996596899</v>
      </c>
      <c r="M84" s="89">
        <f t="shared" si="23"/>
        <v>7132.3355800586396</v>
      </c>
      <c r="N84" s="89">
        <f t="shared" si="24"/>
        <v>89367.335580058643</v>
      </c>
      <c r="O84" s="89">
        <f t="shared" si="25"/>
        <v>33358.467928353355</v>
      </c>
      <c r="P84" s="90">
        <f t="shared" si="19"/>
        <v>0.95536951415902394</v>
      </c>
      <c r="Q84" s="1">
        <v>727.48034320477473</v>
      </c>
      <c r="R84" s="90">
        <f t="shared" si="26"/>
        <v>4.0531850390816054E-2</v>
      </c>
      <c r="S84" s="90">
        <f t="shared" si="26"/>
        <v>3.3928998036712385E-2</v>
      </c>
      <c r="T84" s="92">
        <v>2679</v>
      </c>
      <c r="U84" s="1">
        <v>79031.698999999993</v>
      </c>
      <c r="V84" s="1">
        <v>29688.842599549207</v>
      </c>
      <c r="W84" s="195"/>
      <c r="X84" s="89">
        <v>0</v>
      </c>
      <c r="Y84" s="89">
        <f t="shared" si="27"/>
        <v>0</v>
      </c>
      <c r="Z84" s="1"/>
      <c r="AA84" s="1"/>
    </row>
    <row r="85" spans="2:29">
      <c r="B85" s="204">
        <v>1851</v>
      </c>
      <c r="C85" t="s">
        <v>112</v>
      </c>
      <c r="D85" s="1">
        <v>59751</v>
      </c>
      <c r="E85" s="86">
        <f t="shared" si="20"/>
        <v>30423.116089613035</v>
      </c>
      <c r="F85" s="87">
        <f t="shared" si="14"/>
        <v>0.87130253404212332</v>
      </c>
      <c r="G85" s="189">
        <f t="shared" si="21"/>
        <v>2876.5044148628904</v>
      </c>
      <c r="H85" s="189">
        <f t="shared" si="15"/>
        <v>5649.4546707907166</v>
      </c>
      <c r="I85" s="189">
        <f t="shared" si="16"/>
        <v>350.97045355387309</v>
      </c>
      <c r="J85" s="88">
        <f t="shared" si="17"/>
        <v>689.30597077980667</v>
      </c>
      <c r="K85" s="189">
        <f t="shared" si="22"/>
        <v>56.117031955344771</v>
      </c>
      <c r="L85" s="88">
        <f t="shared" si="18"/>
        <v>110.21385076029713</v>
      </c>
      <c r="M85" s="89">
        <f t="shared" si="23"/>
        <v>5759.6685215510133</v>
      </c>
      <c r="N85" s="89">
        <f t="shared" si="24"/>
        <v>65510.668521551015</v>
      </c>
      <c r="O85" s="89">
        <f t="shared" si="25"/>
        <v>33355.737536431268</v>
      </c>
      <c r="P85" s="90">
        <f t="shared" si="19"/>
        <v>0.95529131712642434</v>
      </c>
      <c r="Q85" s="1">
        <v>957.63318180446549</v>
      </c>
      <c r="R85" s="90">
        <f t="shared" si="26"/>
        <v>5.7933561538620046E-2</v>
      </c>
      <c r="S85" s="90">
        <f t="shared" si="26"/>
        <v>0.11341582062134808</v>
      </c>
      <c r="T85" s="92">
        <v>1964</v>
      </c>
      <c r="U85" s="1">
        <v>56478.972000000002</v>
      </c>
      <c r="V85" s="1">
        <v>27324.12772133527</v>
      </c>
      <c r="W85" s="195"/>
      <c r="X85" s="89">
        <v>0</v>
      </c>
      <c r="Y85" s="89">
        <f t="shared" si="27"/>
        <v>0</v>
      </c>
      <c r="Z85" s="1"/>
      <c r="AA85" s="1"/>
    </row>
    <row r="86" spans="2:29">
      <c r="B86" s="204">
        <v>1853</v>
      </c>
      <c r="C86" t="s">
        <v>113</v>
      </c>
      <c r="D86" s="1">
        <v>42573</v>
      </c>
      <c r="E86" s="86">
        <f t="shared" si="20"/>
        <v>30474.58840372226</v>
      </c>
      <c r="F86" s="87">
        <f t="shared" si="14"/>
        <v>0.87277667487583277</v>
      </c>
      <c r="G86" s="189">
        <f t="shared" si="21"/>
        <v>2843.5621338329861</v>
      </c>
      <c r="H86" s="189">
        <f t="shared" si="15"/>
        <v>3972.4563009646813</v>
      </c>
      <c r="I86" s="189">
        <f t="shared" si="16"/>
        <v>332.95514361564415</v>
      </c>
      <c r="J86" s="88">
        <f t="shared" si="17"/>
        <v>465.13833563105487</v>
      </c>
      <c r="K86" s="189">
        <f t="shared" si="22"/>
        <v>38.101722017115833</v>
      </c>
      <c r="L86" s="88">
        <f t="shared" si="18"/>
        <v>53.228105657910817</v>
      </c>
      <c r="M86" s="89">
        <f t="shared" si="23"/>
        <v>4025.6844066225922</v>
      </c>
      <c r="N86" s="89">
        <f t="shared" si="24"/>
        <v>46598.684406622589</v>
      </c>
      <c r="O86" s="89">
        <f t="shared" si="25"/>
        <v>33356.252259572364</v>
      </c>
      <c r="P86" s="90">
        <f t="shared" si="19"/>
        <v>0.95530605853476147</v>
      </c>
      <c r="Q86" s="1">
        <v>555.85214612059099</v>
      </c>
      <c r="R86" s="90">
        <f t="shared" si="26"/>
        <v>3.2077831366729613E-2</v>
      </c>
      <c r="S86" s="90">
        <f t="shared" si="26"/>
        <v>6.2204769659882763E-3</v>
      </c>
      <c r="T86" s="92">
        <v>1397</v>
      </c>
      <c r="U86" s="1">
        <v>41249.796000000002</v>
      </c>
      <c r="V86" s="1">
        <v>30286.193832599121</v>
      </c>
      <c r="W86" s="195"/>
      <c r="X86" s="89">
        <v>0</v>
      </c>
      <c r="Y86" s="89">
        <f t="shared" si="27"/>
        <v>0</v>
      </c>
      <c r="Z86" s="1"/>
      <c r="AA86" s="1"/>
    </row>
    <row r="87" spans="2:29">
      <c r="B87" s="204">
        <v>1856</v>
      </c>
      <c r="C87" t="s">
        <v>114</v>
      </c>
      <c r="D87" s="1">
        <v>16617</v>
      </c>
      <c r="E87" s="86">
        <f t="shared" si="20"/>
        <v>35280.254777070062</v>
      </c>
      <c r="F87" s="87">
        <f t="shared" si="14"/>
        <v>1.0104085097123878</v>
      </c>
      <c r="G87" s="189">
        <f t="shared" si="21"/>
        <v>-232.0643451096071</v>
      </c>
      <c r="H87" s="189">
        <f t="shared" si="15"/>
        <v>-109.30230654662493</v>
      </c>
      <c r="I87" s="189">
        <f t="shared" si="16"/>
        <v>0</v>
      </c>
      <c r="J87" s="88">
        <f t="shared" si="17"/>
        <v>0</v>
      </c>
      <c r="K87" s="189">
        <f t="shared" si="22"/>
        <v>-294.85342159852831</v>
      </c>
      <c r="L87" s="88">
        <f t="shared" si="18"/>
        <v>-138.87596157290685</v>
      </c>
      <c r="M87" s="89">
        <f t="shared" si="23"/>
        <v>-248.17826811953177</v>
      </c>
      <c r="N87" s="89">
        <f t="shared" si="24"/>
        <v>16368.821731880469</v>
      </c>
      <c r="O87" s="89">
        <f t="shared" si="25"/>
        <v>34753.337010361931</v>
      </c>
      <c r="P87" s="90">
        <f t="shared" si="19"/>
        <v>0.99531785351490032</v>
      </c>
      <c r="Q87" s="1">
        <v>181.96218922351255</v>
      </c>
      <c r="R87" s="90">
        <f t="shared" si="26"/>
        <v>7.2366992805970781E-2</v>
      </c>
      <c r="S87" s="90">
        <f t="shared" si="26"/>
        <v>4.2768753089457635E-2</v>
      </c>
      <c r="T87" s="92">
        <v>471</v>
      </c>
      <c r="U87" s="1">
        <v>15495.628000000001</v>
      </c>
      <c r="V87" s="1">
        <v>33833.248908296948</v>
      </c>
      <c r="W87" s="195"/>
      <c r="X87" s="89">
        <v>0</v>
      </c>
      <c r="Y87" s="89">
        <f t="shared" si="27"/>
        <v>0</v>
      </c>
      <c r="Z87" s="1"/>
      <c r="AA87" s="1"/>
    </row>
    <row r="88" spans="2:29">
      <c r="B88" s="204">
        <v>1857</v>
      </c>
      <c r="C88" t="s">
        <v>115</v>
      </c>
      <c r="D88" s="1">
        <v>23106</v>
      </c>
      <c r="E88" s="86">
        <f t="shared" si="20"/>
        <v>35222.560975609755</v>
      </c>
      <c r="F88" s="87">
        <f t="shared" si="14"/>
        <v>1.0087561886528744</v>
      </c>
      <c r="G88" s="189">
        <f t="shared" si="21"/>
        <v>-195.14031217501034</v>
      </c>
      <c r="H88" s="189">
        <f t="shared" si="15"/>
        <v>-128.0120447868068</v>
      </c>
      <c r="I88" s="189">
        <f t="shared" si="16"/>
        <v>0</v>
      </c>
      <c r="J88" s="88">
        <f t="shared" si="17"/>
        <v>0</v>
      </c>
      <c r="K88" s="189">
        <f t="shared" si="22"/>
        <v>-294.85342159852831</v>
      </c>
      <c r="L88" s="88">
        <f t="shared" si="18"/>
        <v>-193.42384456863459</v>
      </c>
      <c r="M88" s="89">
        <f t="shared" si="23"/>
        <v>-321.43588935544142</v>
      </c>
      <c r="N88" s="89">
        <f t="shared" si="24"/>
        <v>22784.564110644558</v>
      </c>
      <c r="O88" s="89">
        <f t="shared" si="25"/>
        <v>34732.567241836216</v>
      </c>
      <c r="P88" s="90">
        <f t="shared" si="19"/>
        <v>0.99472301793347528</v>
      </c>
      <c r="Q88" s="1">
        <v>404.4653845660813</v>
      </c>
      <c r="R88" s="90">
        <f t="shared" si="26"/>
        <v>7.3246694805678345E-2</v>
      </c>
      <c r="S88" s="90">
        <f t="shared" si="26"/>
        <v>0.10760367741378683</v>
      </c>
      <c r="T88" s="92">
        <v>656</v>
      </c>
      <c r="U88" s="1">
        <v>21529.066999999999</v>
      </c>
      <c r="V88" s="1">
        <v>31800.689807976367</v>
      </c>
      <c r="W88" s="195"/>
      <c r="X88" s="89">
        <v>0</v>
      </c>
      <c r="Y88" s="89">
        <f t="shared" si="27"/>
        <v>0</v>
      </c>
      <c r="Z88" s="1"/>
      <c r="AA88" s="1"/>
    </row>
    <row r="89" spans="2:29">
      <c r="B89" s="204">
        <v>1859</v>
      </c>
      <c r="C89" t="s">
        <v>116</v>
      </c>
      <c r="D89" s="1">
        <v>44596</v>
      </c>
      <c r="E89" s="86">
        <f t="shared" si="20"/>
        <v>36110.121457489884</v>
      </c>
      <c r="F89" s="87">
        <f t="shared" si="14"/>
        <v>1.0341754683446687</v>
      </c>
      <c r="G89" s="189">
        <f t="shared" si="21"/>
        <v>-763.17902057829315</v>
      </c>
      <c r="H89" s="189">
        <f t="shared" si="15"/>
        <v>-942.52609041419203</v>
      </c>
      <c r="I89" s="189">
        <f t="shared" si="16"/>
        <v>0</v>
      </c>
      <c r="J89" s="88">
        <f t="shared" si="17"/>
        <v>0</v>
      </c>
      <c r="K89" s="189">
        <f t="shared" si="22"/>
        <v>-294.85342159852831</v>
      </c>
      <c r="L89" s="88">
        <f t="shared" si="18"/>
        <v>-364.14397567418246</v>
      </c>
      <c r="M89" s="89">
        <f t="shared" si="23"/>
        <v>-1306.6700660883744</v>
      </c>
      <c r="N89" s="89">
        <f t="shared" si="24"/>
        <v>43289.329933911627</v>
      </c>
      <c r="O89" s="89">
        <f t="shared" si="25"/>
        <v>35052.08901531306</v>
      </c>
      <c r="P89" s="90">
        <f t="shared" si="19"/>
        <v>1.0038739586225214</v>
      </c>
      <c r="Q89" s="1">
        <v>49.92565539498014</v>
      </c>
      <c r="R89" s="90">
        <f t="shared" si="26"/>
        <v>0.16209606210840069</v>
      </c>
      <c r="S89" s="90">
        <f t="shared" si="26"/>
        <v>0.19126608472002887</v>
      </c>
      <c r="T89" s="92">
        <v>1235</v>
      </c>
      <c r="U89" s="1">
        <v>38375.485000000001</v>
      </c>
      <c r="V89" s="1">
        <v>30312.38941548183</v>
      </c>
      <c r="W89" s="195"/>
      <c r="X89" s="89">
        <v>0</v>
      </c>
      <c r="Y89" s="89">
        <f t="shared" si="27"/>
        <v>0</v>
      </c>
      <c r="Z89" s="1"/>
      <c r="AA89" s="1"/>
    </row>
    <row r="90" spans="2:29">
      <c r="B90" s="204">
        <v>1860</v>
      </c>
      <c r="C90" t="s">
        <v>117</v>
      </c>
      <c r="D90" s="1">
        <v>338873</v>
      </c>
      <c r="E90" s="86">
        <f t="shared" si="20"/>
        <v>29198.087196277786</v>
      </c>
      <c r="F90" s="87">
        <f t="shared" si="14"/>
        <v>0.83621833109940635</v>
      </c>
      <c r="G90" s="189">
        <f t="shared" si="21"/>
        <v>3660.5229065974499</v>
      </c>
      <c r="H90" s="189">
        <f t="shared" si="15"/>
        <v>42484.028853970005</v>
      </c>
      <c r="I90" s="189">
        <f t="shared" si="16"/>
        <v>779.73056622121032</v>
      </c>
      <c r="J90" s="88">
        <f t="shared" si="17"/>
        <v>9049.552951563368</v>
      </c>
      <c r="K90" s="189">
        <f t="shared" si="22"/>
        <v>484.87714462268201</v>
      </c>
      <c r="L90" s="88">
        <f t="shared" si="18"/>
        <v>5627.4841404908475</v>
      </c>
      <c r="M90" s="89">
        <f t="shared" si="23"/>
        <v>48111.512994460849</v>
      </c>
      <c r="N90" s="89">
        <f t="shared" si="24"/>
        <v>386984.51299446088</v>
      </c>
      <c r="O90" s="89">
        <f t="shared" si="25"/>
        <v>33343.48724749792</v>
      </c>
      <c r="P90" s="90">
        <f t="shared" si="19"/>
        <v>0.95494047509699731</v>
      </c>
      <c r="Q90" s="1">
        <v>6461.8128044922123</v>
      </c>
      <c r="R90" s="90">
        <f t="shared" si="26"/>
        <v>5.4369157058581918E-3</v>
      </c>
      <c r="S90" s="90">
        <f t="shared" si="26"/>
        <v>3.3577768141693502E-3</v>
      </c>
      <c r="T90" s="92">
        <v>11606</v>
      </c>
      <c r="U90" s="1">
        <v>337040.53899999999</v>
      </c>
      <c r="V90" s="1">
        <v>29100.374633051284</v>
      </c>
      <c r="W90" s="195"/>
      <c r="X90" s="89">
        <v>0</v>
      </c>
      <c r="Y90" s="89">
        <f t="shared" si="27"/>
        <v>0</v>
      </c>
      <c r="Z90" s="1"/>
      <c r="AA90" s="1"/>
    </row>
    <row r="91" spans="2:29">
      <c r="B91" s="204">
        <v>1865</v>
      </c>
      <c r="C91" t="s">
        <v>118</v>
      </c>
      <c r="D91" s="1">
        <v>290740</v>
      </c>
      <c r="E91" s="86">
        <f t="shared" si="20"/>
        <v>29352.852094901566</v>
      </c>
      <c r="F91" s="87">
        <f t="shared" si="14"/>
        <v>0.84065071889145482</v>
      </c>
      <c r="G91" s="189">
        <f t="shared" si="21"/>
        <v>3561.4733714782305</v>
      </c>
      <c r="H91" s="189">
        <f t="shared" si="15"/>
        <v>35276.393744491877</v>
      </c>
      <c r="I91" s="189">
        <f t="shared" si="16"/>
        <v>725.56285170288731</v>
      </c>
      <c r="J91" s="88">
        <f t="shared" si="17"/>
        <v>7186.7000461170992</v>
      </c>
      <c r="K91" s="189">
        <f t="shared" si="22"/>
        <v>430.709430104359</v>
      </c>
      <c r="L91" s="88">
        <f t="shared" si="18"/>
        <v>4266.1769051836754</v>
      </c>
      <c r="M91" s="89">
        <f t="shared" si="23"/>
        <v>39542.570649675552</v>
      </c>
      <c r="N91" s="89">
        <f t="shared" si="24"/>
        <v>330282.57064967556</v>
      </c>
      <c r="O91" s="89">
        <f t="shared" si="25"/>
        <v>33345.034896484161</v>
      </c>
      <c r="P91" s="90">
        <f t="shared" si="19"/>
        <v>0.95498479897491784</v>
      </c>
      <c r="Q91" s="1">
        <v>1218.2596974405315</v>
      </c>
      <c r="R91" s="90">
        <f t="shared" si="26"/>
        <v>-2.3862951388161796E-3</v>
      </c>
      <c r="S91" s="90">
        <f t="shared" si="26"/>
        <v>-5.8107137117873863E-3</v>
      </c>
      <c r="T91" s="92">
        <v>9905</v>
      </c>
      <c r="U91" s="1">
        <v>291435.451</v>
      </c>
      <c r="V91" s="1">
        <v>29524.409988856245</v>
      </c>
      <c r="W91" s="195"/>
      <c r="X91" s="89">
        <v>0</v>
      </c>
      <c r="Y91" s="89">
        <f t="shared" si="27"/>
        <v>0</v>
      </c>
      <c r="Z91" s="1"/>
      <c r="AA91" s="1"/>
    </row>
    <row r="92" spans="2:29">
      <c r="B92" s="204">
        <v>1866</v>
      </c>
      <c r="C92" t="s">
        <v>119</v>
      </c>
      <c r="D92" s="1">
        <v>268224</v>
      </c>
      <c r="E92" s="86">
        <f t="shared" si="20"/>
        <v>32030.570814425602</v>
      </c>
      <c r="F92" s="87">
        <f t="shared" si="14"/>
        <v>0.91733921782433969</v>
      </c>
      <c r="G92" s="189">
        <f t="shared" si="21"/>
        <v>1847.7333909828471</v>
      </c>
      <c r="H92" s="189">
        <f t="shared" si="15"/>
        <v>15472.919416090363</v>
      </c>
      <c r="I92" s="189">
        <f t="shared" si="16"/>
        <v>0</v>
      </c>
      <c r="J92" s="88">
        <f t="shared" si="17"/>
        <v>0</v>
      </c>
      <c r="K92" s="189">
        <f t="shared" si="22"/>
        <v>-294.85342159852831</v>
      </c>
      <c r="L92" s="88">
        <f t="shared" si="18"/>
        <v>-2469.1025524660763</v>
      </c>
      <c r="M92" s="89">
        <f t="shared" si="23"/>
        <v>13003.816863624286</v>
      </c>
      <c r="N92" s="89">
        <f t="shared" si="24"/>
        <v>281227.81686362426</v>
      </c>
      <c r="O92" s="89">
        <f t="shared" si="25"/>
        <v>33583.450783809916</v>
      </c>
      <c r="P92" s="90">
        <f t="shared" si="19"/>
        <v>0.96181290843520273</v>
      </c>
      <c r="Q92" s="1">
        <v>1050.7597718846991</v>
      </c>
      <c r="R92" s="90">
        <f t="shared" si="26"/>
        <v>-8.0042566345622894E-3</v>
      </c>
      <c r="S92" s="90">
        <f t="shared" si="26"/>
        <v>-4.9242602973875926E-3</v>
      </c>
      <c r="T92" s="92">
        <v>8374</v>
      </c>
      <c r="U92" s="1">
        <v>270388.25699999998</v>
      </c>
      <c r="V92" s="1">
        <v>32189.078214285713</v>
      </c>
      <c r="W92" s="195"/>
      <c r="X92" s="89">
        <v>0</v>
      </c>
      <c r="Y92" s="89">
        <f>X92*1000/T92</f>
        <v>0</v>
      </c>
      <c r="Z92" s="1"/>
      <c r="AA92" s="1"/>
    </row>
    <row r="93" spans="2:29">
      <c r="B93" s="205">
        <v>1867</v>
      </c>
      <c r="C93" s="206" t="s">
        <v>120</v>
      </c>
      <c r="D93" s="1">
        <v>80675</v>
      </c>
      <c r="E93" s="217">
        <f t="shared" si="20"/>
        <v>30921.809122269067</v>
      </c>
      <c r="F93" s="218">
        <f t="shared" si="14"/>
        <v>0.88558484824631167</v>
      </c>
      <c r="G93" s="219">
        <f t="shared" si="21"/>
        <v>1657.089988566325</v>
      </c>
      <c r="H93" s="219">
        <f t="shared" si="15"/>
        <v>4323.3477801695417</v>
      </c>
      <c r="I93" s="219">
        <f t="shared" si="16"/>
        <v>0</v>
      </c>
      <c r="J93" s="220">
        <f t="shared" si="17"/>
        <v>0</v>
      </c>
      <c r="K93" s="219">
        <f t="shared" si="22"/>
        <v>-294.85342159852831</v>
      </c>
      <c r="L93" s="220">
        <f t="shared" si="18"/>
        <v>-769.27257695056028</v>
      </c>
      <c r="M93" s="221">
        <f t="shared" si="23"/>
        <v>3554.0752032189812</v>
      </c>
      <c r="N93" s="221">
        <f t="shared" si="24"/>
        <v>84229.075203218978</v>
      </c>
      <c r="O93" s="221">
        <f t="shared" si="25"/>
        <v>32284.045689236864</v>
      </c>
      <c r="P93" s="222">
        <f t="shared" si="19"/>
        <v>0.92459860900861346</v>
      </c>
      <c r="Q93" s="1">
        <v>102.72236026357677</v>
      </c>
      <c r="R93" s="222">
        <f t="shared" si="26"/>
        <v>2.1951868150816595E-2</v>
      </c>
      <c r="S93" s="222">
        <f t="shared" si="26"/>
        <v>2.5085488290796095E-2</v>
      </c>
      <c r="T93" s="92">
        <v>2609</v>
      </c>
      <c r="U93" s="1">
        <v>78942.073999999993</v>
      </c>
      <c r="V93" s="1">
        <v>30165.102789453569</v>
      </c>
      <c r="W93" s="223"/>
      <c r="X93" s="221">
        <v>3669.9290000000037</v>
      </c>
      <c r="Y93" s="221">
        <f t="shared" si="27"/>
        <v>1406.6420084323511</v>
      </c>
      <c r="Z93" s="1"/>
      <c r="AA93" s="1"/>
    </row>
    <row r="94" spans="2:29">
      <c r="B94" s="204">
        <v>1868</v>
      </c>
      <c r="C94" t="s">
        <v>121</v>
      </c>
      <c r="D94" s="1">
        <v>149667</v>
      </c>
      <c r="E94" s="86">
        <f t="shared" si="20"/>
        <v>32444.613050075874</v>
      </c>
      <c r="F94" s="87">
        <f t="shared" si="14"/>
        <v>0.92919717636020827</v>
      </c>
      <c r="G94" s="189">
        <f t="shared" si="21"/>
        <v>1582.7463601666736</v>
      </c>
      <c r="H94" s="189">
        <f t="shared" si="15"/>
        <v>7301.2089594488652</v>
      </c>
      <c r="I94" s="189">
        <f t="shared" si="16"/>
        <v>0</v>
      </c>
      <c r="J94" s="88">
        <f t="shared" si="17"/>
        <v>0</v>
      </c>
      <c r="K94" s="189">
        <f t="shared" si="22"/>
        <v>-294.85342159852831</v>
      </c>
      <c r="L94" s="88">
        <f t="shared" si="18"/>
        <v>-1360.1588338340111</v>
      </c>
      <c r="M94" s="89">
        <f t="shared" si="23"/>
        <v>5941.0501256148546</v>
      </c>
      <c r="N94" s="89">
        <f t="shared" si="24"/>
        <v>155608.05012561486</v>
      </c>
      <c r="O94" s="89">
        <f t="shared" si="25"/>
        <v>33732.505988644021</v>
      </c>
      <c r="P94" s="90">
        <f t="shared" si="19"/>
        <v>0.96608177350811564</v>
      </c>
      <c r="Q94" s="1">
        <v>1697.924541163602</v>
      </c>
      <c r="R94" s="90">
        <f t="shared" si="26"/>
        <v>8.5845225712294429E-2</v>
      </c>
      <c r="S94" s="90">
        <f t="shared" si="26"/>
        <v>8.9376046953500654E-2</v>
      </c>
      <c r="T94" s="92">
        <v>4613</v>
      </c>
      <c r="U94" s="1">
        <v>137834.56099999999</v>
      </c>
      <c r="V94" s="1">
        <v>29782.748703543646</v>
      </c>
      <c r="W94" s="195"/>
      <c r="X94" s="89">
        <v>0</v>
      </c>
      <c r="Y94" s="89">
        <f t="shared" si="27"/>
        <v>0</v>
      </c>
      <c r="Z94" s="1"/>
      <c r="AA94" s="1"/>
      <c r="AB94" s="1"/>
      <c r="AC94" s="1"/>
    </row>
    <row r="95" spans="2:29">
      <c r="B95" s="204">
        <v>1870</v>
      </c>
      <c r="C95" t="s">
        <v>122</v>
      </c>
      <c r="D95" s="1">
        <v>337596</v>
      </c>
      <c r="E95" s="86">
        <f t="shared" si="20"/>
        <v>31410.122813546706</v>
      </c>
      <c r="F95" s="87">
        <f t="shared" si="14"/>
        <v>0.89956990340517273</v>
      </c>
      <c r="G95" s="189">
        <f t="shared" si="21"/>
        <v>2244.8201115453408</v>
      </c>
      <c r="H95" s="189">
        <f t="shared" si="15"/>
        <v>24127.326558889323</v>
      </c>
      <c r="I95" s="189">
        <f t="shared" si="16"/>
        <v>5.5181001770881259</v>
      </c>
      <c r="J95" s="88">
        <f t="shared" si="17"/>
        <v>59.308540703343176</v>
      </c>
      <c r="K95" s="189">
        <f t="shared" si="22"/>
        <v>-289.3353214214402</v>
      </c>
      <c r="L95" s="88">
        <f t="shared" si="18"/>
        <v>-3109.7760346376394</v>
      </c>
      <c r="M95" s="89">
        <f t="shared" si="23"/>
        <v>21017.550524251685</v>
      </c>
      <c r="N95" s="89">
        <f t="shared" si="24"/>
        <v>358613.55052425171</v>
      </c>
      <c r="O95" s="89">
        <f t="shared" si="25"/>
        <v>33365.607603670614</v>
      </c>
      <c r="P95" s="90">
        <f t="shared" si="19"/>
        <v>0.95557399082005512</v>
      </c>
      <c r="Q95" s="1">
        <v>1637.5162108118275</v>
      </c>
      <c r="R95" s="90">
        <f t="shared" si="26"/>
        <v>6.6752681993687127E-2</v>
      </c>
      <c r="S95" s="90">
        <f t="shared" si="26"/>
        <v>7.0027974002041304E-2</v>
      </c>
      <c r="T95" s="92">
        <v>10748</v>
      </c>
      <c r="U95" s="1">
        <v>316470.73</v>
      </c>
      <c r="V95" s="1">
        <v>29354.487524348391</v>
      </c>
      <c r="W95" s="195"/>
      <c r="X95" s="89">
        <v>0</v>
      </c>
      <c r="Y95" s="89">
        <f t="shared" si="27"/>
        <v>0</v>
      </c>
      <c r="Z95" s="1"/>
      <c r="AA95" s="1"/>
    </row>
    <row r="96" spans="2:29">
      <c r="B96" s="204">
        <v>1871</v>
      </c>
      <c r="C96" t="s">
        <v>123</v>
      </c>
      <c r="D96" s="1">
        <v>152517</v>
      </c>
      <c r="E96" s="86">
        <f t="shared" si="20"/>
        <v>33705.414364640885</v>
      </c>
      <c r="F96" s="87">
        <f t="shared" si="14"/>
        <v>0.96530588320891908</v>
      </c>
      <c r="G96" s="189">
        <f t="shared" si="21"/>
        <v>775.83351884506646</v>
      </c>
      <c r="H96" s="189">
        <f t="shared" si="15"/>
        <v>3510.6466727739257</v>
      </c>
      <c r="I96" s="189">
        <f t="shared" si="16"/>
        <v>0</v>
      </c>
      <c r="J96" s="88">
        <f t="shared" si="17"/>
        <v>0</v>
      </c>
      <c r="K96" s="189">
        <f t="shared" si="22"/>
        <v>-294.85342159852831</v>
      </c>
      <c r="L96" s="88">
        <f t="shared" si="18"/>
        <v>-1334.2117327333408</v>
      </c>
      <c r="M96" s="89">
        <f t="shared" si="23"/>
        <v>2176.4349400405849</v>
      </c>
      <c r="N96" s="89">
        <f t="shared" si="24"/>
        <v>154693.43494004058</v>
      </c>
      <c r="O96" s="89">
        <f t="shared" si="25"/>
        <v>34186.394461887416</v>
      </c>
      <c r="P96" s="90">
        <f t="shared" si="19"/>
        <v>0.97908090797365122</v>
      </c>
      <c r="Q96" s="1">
        <v>736.31869689255495</v>
      </c>
      <c r="R96" s="90">
        <f t="shared" si="26"/>
        <v>6.7935446359723484E-2</v>
      </c>
      <c r="S96" s="90">
        <f t="shared" si="26"/>
        <v>7.1947579528367708E-2</v>
      </c>
      <c r="T96" s="92">
        <v>4525</v>
      </c>
      <c r="U96" s="1">
        <v>142814.81200000001</v>
      </c>
      <c r="V96" s="1">
        <v>31443.155438132984</v>
      </c>
      <c r="W96" s="195"/>
      <c r="X96" s="89">
        <v>0</v>
      </c>
      <c r="Y96" s="89">
        <f t="shared" si="27"/>
        <v>0</v>
      </c>
      <c r="Z96" s="1"/>
      <c r="AA96" s="1"/>
    </row>
    <row r="97" spans="2:27">
      <c r="B97" s="204">
        <v>1874</v>
      </c>
      <c r="C97" t="s">
        <v>124</v>
      </c>
      <c r="D97" s="1">
        <v>37649</v>
      </c>
      <c r="E97" s="86">
        <f t="shared" si="20"/>
        <v>38574.795081967211</v>
      </c>
      <c r="F97" s="87">
        <f t="shared" si="14"/>
        <v>1.104762464373227</v>
      </c>
      <c r="G97" s="189">
        <f t="shared" si="21"/>
        <v>-2340.5701402437826</v>
      </c>
      <c r="H97" s="189">
        <f t="shared" si="15"/>
        <v>-2284.396456877932</v>
      </c>
      <c r="I97" s="189">
        <f t="shared" si="16"/>
        <v>0</v>
      </c>
      <c r="J97" s="88">
        <f t="shared" si="17"/>
        <v>0</v>
      </c>
      <c r="K97" s="189">
        <f t="shared" si="22"/>
        <v>-294.85342159852831</v>
      </c>
      <c r="L97" s="88">
        <f t="shared" si="18"/>
        <v>-287.77693948016361</v>
      </c>
      <c r="M97" s="89">
        <f t="shared" si="23"/>
        <v>-2572.1733963580955</v>
      </c>
      <c r="N97" s="89">
        <f t="shared" si="24"/>
        <v>35076.826603641908</v>
      </c>
      <c r="O97" s="89">
        <f t="shared" si="25"/>
        <v>35939.371520124907</v>
      </c>
      <c r="P97" s="90">
        <f t="shared" si="19"/>
        <v>1.0292852771928025</v>
      </c>
      <c r="Q97" s="1">
        <v>-219.97881808461125</v>
      </c>
      <c r="R97" s="90">
        <f t="shared" si="26"/>
        <v>9.5244719660231791E-2</v>
      </c>
      <c r="S97" s="90">
        <f t="shared" si="26"/>
        <v>8.7389480892176921E-2</v>
      </c>
      <c r="T97" s="92">
        <v>976</v>
      </c>
      <c r="U97" s="1">
        <v>34374.966</v>
      </c>
      <c r="V97" s="1">
        <v>35474.68111455108</v>
      </c>
      <c r="W97" s="195"/>
      <c r="X97" s="89">
        <v>0</v>
      </c>
      <c r="Y97" s="89">
        <f t="shared" si="27"/>
        <v>0</v>
      </c>
      <c r="Z97" s="1"/>
    </row>
    <row r="98" spans="2:27" ht="29.1" customHeight="1">
      <c r="B98" s="204">
        <v>1875</v>
      </c>
      <c r="C98" t="s">
        <v>125</v>
      </c>
      <c r="D98" s="1">
        <v>88184</v>
      </c>
      <c r="E98" s="86">
        <f t="shared" si="20"/>
        <v>31404.558404558404</v>
      </c>
      <c r="F98" s="87">
        <f t="shared" si="14"/>
        <v>0.89941054156867728</v>
      </c>
      <c r="G98" s="189">
        <f t="shared" si="21"/>
        <v>2248.3813332978543</v>
      </c>
      <c r="H98" s="189">
        <f t="shared" si="15"/>
        <v>6313.4547839003744</v>
      </c>
      <c r="I98" s="189">
        <f t="shared" si="16"/>
        <v>7.4656433229940369</v>
      </c>
      <c r="J98" s="88">
        <f t="shared" si="17"/>
        <v>20.963526450967255</v>
      </c>
      <c r="K98" s="189">
        <f t="shared" si="22"/>
        <v>-287.38777827553429</v>
      </c>
      <c r="L98" s="88">
        <f t="shared" si="18"/>
        <v>-806.98488139770029</v>
      </c>
      <c r="M98" s="89">
        <f t="shared" si="23"/>
        <v>5506.4699025026739</v>
      </c>
      <c r="N98" s="89">
        <f t="shared" si="24"/>
        <v>93690.469902502678</v>
      </c>
      <c r="O98" s="89">
        <f t="shared" si="25"/>
        <v>33365.551959580727</v>
      </c>
      <c r="P98" s="90">
        <f t="shared" si="19"/>
        <v>0.95557239720168996</v>
      </c>
      <c r="Q98" s="1">
        <v>1119.5936481911476</v>
      </c>
      <c r="R98" s="90">
        <f t="shared" si="26"/>
        <v>1.0157313696344421E-2</v>
      </c>
      <c r="S98" s="90">
        <f t="shared" si="26"/>
        <v>2.2429757685240451E-3</v>
      </c>
      <c r="T98" s="92">
        <v>2808</v>
      </c>
      <c r="U98" s="1">
        <v>87297.293999999994</v>
      </c>
      <c r="V98" s="1">
        <v>31334.276381909545</v>
      </c>
      <c r="W98" s="195"/>
      <c r="X98" s="89">
        <v>0</v>
      </c>
      <c r="Y98" s="89">
        <f t="shared" si="27"/>
        <v>0</v>
      </c>
      <c r="Z98" s="1"/>
      <c r="AA98" s="1"/>
    </row>
    <row r="99" spans="2:27">
      <c r="B99" s="204">
        <v>3101</v>
      </c>
      <c r="C99" t="s">
        <v>126</v>
      </c>
      <c r="D99" s="1">
        <v>897620</v>
      </c>
      <c r="E99" s="86">
        <f t="shared" si="20"/>
        <v>27978.928994451719</v>
      </c>
      <c r="F99" s="87">
        <f t="shared" si="14"/>
        <v>0.80130226176842934</v>
      </c>
      <c r="G99" s="189">
        <f t="shared" si="21"/>
        <v>4440.7841557661332</v>
      </c>
      <c r="H99" s="189">
        <f t="shared" si="15"/>
        <v>142469.23728528907</v>
      </c>
      <c r="I99" s="189">
        <f t="shared" si="16"/>
        <v>1206.4359368603336</v>
      </c>
      <c r="J99" s="88">
        <f t="shared" si="17"/>
        <v>38704.877726353217</v>
      </c>
      <c r="K99" s="189">
        <f t="shared" si="22"/>
        <v>911.58251526180538</v>
      </c>
      <c r="L99" s="88">
        <f t="shared" si="18"/>
        <v>29245.390254629241</v>
      </c>
      <c r="M99" s="89">
        <f t="shared" si="23"/>
        <v>171714.62753991832</v>
      </c>
      <c r="N99" s="89">
        <f t="shared" si="24"/>
        <v>1069334.6275399183</v>
      </c>
      <c r="O99" s="89">
        <f t="shared" si="25"/>
        <v>33331.295665479658</v>
      </c>
      <c r="P99" s="90">
        <f t="shared" si="19"/>
        <v>0.9545913144036875</v>
      </c>
      <c r="Q99" s="1">
        <v>17779.199765097117</v>
      </c>
      <c r="R99" s="90">
        <f t="shared" si="26"/>
        <v>4.6341452516908431E-2</v>
      </c>
      <c r="S99" s="90">
        <f t="shared" si="26"/>
        <v>4.4906410315339249E-2</v>
      </c>
      <c r="T99" s="92">
        <v>32082</v>
      </c>
      <c r="U99" s="1">
        <v>857865.277</v>
      </c>
      <c r="V99" s="1">
        <v>26776.492821025033</v>
      </c>
      <c r="W99" s="195"/>
      <c r="X99" s="89">
        <v>0</v>
      </c>
      <c r="Y99" s="89">
        <f t="shared" si="27"/>
        <v>0</v>
      </c>
      <c r="Z99" s="1"/>
      <c r="AA99" s="1"/>
    </row>
    <row r="100" spans="2:27">
      <c r="B100" s="204">
        <v>3103</v>
      </c>
      <c r="C100" t="s">
        <v>127</v>
      </c>
      <c r="D100" s="1">
        <v>1650549</v>
      </c>
      <c r="E100" s="86">
        <f t="shared" si="20"/>
        <v>31021.275396094497</v>
      </c>
      <c r="F100" s="87">
        <f t="shared" si="14"/>
        <v>0.88843351161730066</v>
      </c>
      <c r="G100" s="189">
        <f t="shared" si="21"/>
        <v>2493.6824587147544</v>
      </c>
      <c r="H100" s="189">
        <f t="shared" si="15"/>
        <v>132681.36258083594</v>
      </c>
      <c r="I100" s="189">
        <f t="shared" si="16"/>
        <v>141.61469628536122</v>
      </c>
      <c r="J100" s="88">
        <f t="shared" si="17"/>
        <v>7534.8931452552142</v>
      </c>
      <c r="K100" s="189">
        <f t="shared" si="22"/>
        <v>-153.23872531316709</v>
      </c>
      <c r="L100" s="88">
        <f t="shared" si="18"/>
        <v>-8153.3728577376814</v>
      </c>
      <c r="M100" s="89">
        <f t="shared" si="23"/>
        <v>124527.98972309826</v>
      </c>
      <c r="N100" s="89">
        <f t="shared" si="24"/>
        <v>1775076.9897230982</v>
      </c>
      <c r="O100" s="89">
        <f t="shared" si="25"/>
        <v>33361.719129496087</v>
      </c>
      <c r="P100" s="90">
        <f t="shared" si="19"/>
        <v>0.9554626269021762</v>
      </c>
      <c r="Q100" s="1">
        <v>5561.6795337425428</v>
      </c>
      <c r="R100" s="90">
        <f t="shared" si="26"/>
        <v>5.736348660061516E-2</v>
      </c>
      <c r="S100" s="90">
        <f t="shared" si="26"/>
        <v>4.6214936297404183E-2</v>
      </c>
      <c r="T100" s="92">
        <v>53207</v>
      </c>
      <c r="U100" s="1">
        <v>1561004.348</v>
      </c>
      <c r="V100" s="1">
        <v>29650.958249439653</v>
      </c>
      <c r="W100" s="195"/>
      <c r="X100" s="89">
        <v>0</v>
      </c>
      <c r="Y100" s="89">
        <f t="shared" si="27"/>
        <v>0</v>
      </c>
      <c r="Z100" s="1"/>
      <c r="AA100" s="1"/>
    </row>
    <row r="101" spans="2:27">
      <c r="B101" s="204">
        <v>3105</v>
      </c>
      <c r="C101" t="s">
        <v>128</v>
      </c>
      <c r="D101" s="1">
        <v>1626604</v>
      </c>
      <c r="E101" s="86">
        <f t="shared" si="20"/>
        <v>26835.450555977168</v>
      </c>
      <c r="F101" s="87">
        <f t="shared" si="14"/>
        <v>0.76855362227566004</v>
      </c>
      <c r="G101" s="189">
        <f t="shared" si="21"/>
        <v>5172.610356389845</v>
      </c>
      <c r="H101" s="189">
        <f t="shared" si="15"/>
        <v>313532.60414221406</v>
      </c>
      <c r="I101" s="189">
        <f t="shared" si="16"/>
        <v>1606.6533903264265</v>
      </c>
      <c r="J101" s="88">
        <f t="shared" si="17"/>
        <v>97385.688601246016</v>
      </c>
      <c r="K101" s="189">
        <f t="shared" si="22"/>
        <v>1311.7999687278982</v>
      </c>
      <c r="L101" s="88">
        <f t="shared" si="18"/>
        <v>79513.443304472821</v>
      </c>
      <c r="M101" s="89">
        <f t="shared" si="23"/>
        <v>393046.04744668689</v>
      </c>
      <c r="N101" s="89">
        <f t="shared" si="24"/>
        <v>2019650.0474466868</v>
      </c>
      <c r="O101" s="89">
        <f t="shared" si="25"/>
        <v>33319.860881094908</v>
      </c>
      <c r="P101" s="90">
        <f t="shared" si="19"/>
        <v>0.95426382800875964</v>
      </c>
      <c r="Q101" s="1">
        <v>46004.16719037469</v>
      </c>
      <c r="R101" s="90">
        <f t="shared" si="26"/>
        <v>3.6078302411800156E-2</v>
      </c>
      <c r="S101" s="90">
        <f t="shared" si="26"/>
        <v>2.7959102331858183E-2</v>
      </c>
      <c r="T101" s="92">
        <v>60614</v>
      </c>
      <c r="U101" s="1">
        <v>1569962.4210000001</v>
      </c>
      <c r="V101" s="1">
        <v>26105.562463625934</v>
      </c>
      <c r="W101" s="195"/>
      <c r="X101" s="89">
        <v>0</v>
      </c>
      <c r="Y101" s="89">
        <f t="shared" si="27"/>
        <v>0</v>
      </c>
      <c r="Z101" s="1"/>
      <c r="AA101" s="1"/>
    </row>
    <row r="102" spans="2:27">
      <c r="B102" s="204">
        <v>3107</v>
      </c>
      <c r="C102" t="s">
        <v>129</v>
      </c>
      <c r="D102" s="1">
        <v>2470163</v>
      </c>
      <c r="E102" s="86">
        <f t="shared" si="20"/>
        <v>28641.895574133552</v>
      </c>
      <c r="F102" s="87">
        <f t="shared" si="14"/>
        <v>0.8202892866070598</v>
      </c>
      <c r="G102" s="189">
        <f t="shared" si="21"/>
        <v>4016.4855447697596</v>
      </c>
      <c r="H102" s="189">
        <f t="shared" si="15"/>
        <v>346393.76283757837</v>
      </c>
      <c r="I102" s="189">
        <f t="shared" si="16"/>
        <v>974.39763397169202</v>
      </c>
      <c r="J102" s="88">
        <f t="shared" si="17"/>
        <v>84034.975146620636</v>
      </c>
      <c r="K102" s="189">
        <f t="shared" si="22"/>
        <v>679.54421237316365</v>
      </c>
      <c r="L102" s="88">
        <f t="shared" si="18"/>
        <v>58605.931507698755</v>
      </c>
      <c r="M102" s="89">
        <f t="shared" si="23"/>
        <v>404999.69434527715</v>
      </c>
      <c r="N102" s="89">
        <f t="shared" si="24"/>
        <v>2875162.6943452773</v>
      </c>
      <c r="O102" s="89">
        <f t="shared" si="25"/>
        <v>33337.925331276478</v>
      </c>
      <c r="P102" s="90">
        <f t="shared" si="19"/>
        <v>0.95478118465207384</v>
      </c>
      <c r="Q102" s="1">
        <v>40076.09040649829</v>
      </c>
      <c r="R102" s="90">
        <f t="shared" si="26"/>
        <v>2.8592340133497231E-2</v>
      </c>
      <c r="S102" s="90">
        <f t="shared" si="26"/>
        <v>2.4048276480900826E-2</v>
      </c>
      <c r="T102" s="92">
        <v>86243</v>
      </c>
      <c r="U102" s="1">
        <v>2401498.537</v>
      </c>
      <c r="V102" s="1">
        <v>27969.282534765091</v>
      </c>
      <c r="W102" s="195"/>
      <c r="X102" s="89">
        <v>0</v>
      </c>
      <c r="Y102" s="89">
        <f t="shared" si="27"/>
        <v>0</v>
      </c>
      <c r="Z102" s="1"/>
      <c r="AA102" s="1"/>
    </row>
    <row r="103" spans="2:27">
      <c r="B103" s="204">
        <v>3110</v>
      </c>
      <c r="C103" t="s">
        <v>130</v>
      </c>
      <c r="D103" s="1">
        <v>160277</v>
      </c>
      <c r="E103" s="86">
        <f t="shared" si="20"/>
        <v>34000.21213406873</v>
      </c>
      <c r="F103" s="87">
        <f t="shared" si="14"/>
        <v>0.97374874102716025</v>
      </c>
      <c r="G103" s="189">
        <f t="shared" si="21"/>
        <v>587.16294641124557</v>
      </c>
      <c r="H103" s="189">
        <f t="shared" si="15"/>
        <v>2767.8861293826117</v>
      </c>
      <c r="I103" s="189">
        <f t="shared" si="16"/>
        <v>0</v>
      </c>
      <c r="J103" s="88">
        <f t="shared" si="17"/>
        <v>0</v>
      </c>
      <c r="K103" s="189">
        <f t="shared" si="22"/>
        <v>-294.85342159852831</v>
      </c>
      <c r="L103" s="88">
        <f t="shared" si="18"/>
        <v>-1389.9390294154623</v>
      </c>
      <c r="M103" s="89">
        <f t="shared" si="23"/>
        <v>1377.9470999671494</v>
      </c>
      <c r="N103" s="89">
        <f t="shared" si="24"/>
        <v>161654.94709996716</v>
      </c>
      <c r="O103" s="89">
        <f t="shared" si="25"/>
        <v>34292.521658881451</v>
      </c>
      <c r="P103" s="90">
        <f t="shared" si="19"/>
        <v>0.98212033678821842</v>
      </c>
      <c r="Q103" s="1">
        <v>-1429.7596602980102</v>
      </c>
      <c r="R103" s="90">
        <f t="shared" si="26"/>
        <v>-1.3137122176157406E-2</v>
      </c>
      <c r="S103" s="90">
        <f t="shared" si="26"/>
        <v>5.1753789668217254E-5</v>
      </c>
      <c r="T103" s="92">
        <v>4714</v>
      </c>
      <c r="U103" s="1">
        <v>162410.60800000001</v>
      </c>
      <c r="V103" s="1">
        <v>33998.452585304585</v>
      </c>
      <c r="W103" s="195"/>
      <c r="X103" s="89">
        <v>0</v>
      </c>
      <c r="Y103" s="89">
        <f t="shared" si="27"/>
        <v>0</v>
      </c>
      <c r="Z103" s="1"/>
      <c r="AA103" s="1"/>
    </row>
    <row r="104" spans="2:27">
      <c r="B104" s="204">
        <v>3112</v>
      </c>
      <c r="C104" t="s">
        <v>131</v>
      </c>
      <c r="D104" s="1">
        <v>244819</v>
      </c>
      <c r="E104" s="86">
        <f t="shared" si="20"/>
        <v>31021.160669031931</v>
      </c>
      <c r="F104" s="87">
        <f t="shared" si="14"/>
        <v>0.88843022589272058</v>
      </c>
      <c r="G104" s="189">
        <f t="shared" si="21"/>
        <v>2493.7558840347965</v>
      </c>
      <c r="H104" s="189">
        <f t="shared" si="15"/>
        <v>19680.721436802614</v>
      </c>
      <c r="I104" s="189">
        <f t="shared" si="16"/>
        <v>141.65485075725937</v>
      </c>
      <c r="J104" s="88">
        <f t="shared" si="17"/>
        <v>1117.9400821762908</v>
      </c>
      <c r="K104" s="189">
        <f t="shared" si="22"/>
        <v>-153.19857084126895</v>
      </c>
      <c r="L104" s="88">
        <f t="shared" si="18"/>
        <v>-1209.0431210792945</v>
      </c>
      <c r="M104" s="89">
        <f t="shared" si="23"/>
        <v>18471.678315723319</v>
      </c>
      <c r="N104" s="89">
        <f t="shared" si="24"/>
        <v>263290.67831572331</v>
      </c>
      <c r="O104" s="89">
        <f t="shared" si="25"/>
        <v>33361.717982225455</v>
      </c>
      <c r="P104" s="90">
        <f t="shared" si="19"/>
        <v>0.95546259404493017</v>
      </c>
      <c r="Q104" s="1">
        <v>2198.1069199597077</v>
      </c>
      <c r="R104" s="90">
        <f t="shared" si="26"/>
        <v>4.4311202818899345E-2</v>
      </c>
      <c r="S104" s="90">
        <f t="shared" si="26"/>
        <v>3.8753540563654425E-2</v>
      </c>
      <c r="T104" s="92">
        <v>7892</v>
      </c>
      <c r="U104" s="1">
        <v>234431.07699999999</v>
      </c>
      <c r="V104" s="1">
        <v>29863.831464968149</v>
      </c>
      <c r="W104" s="195"/>
      <c r="X104" s="89">
        <v>0</v>
      </c>
      <c r="Y104" s="89">
        <f t="shared" si="27"/>
        <v>0</v>
      </c>
      <c r="Z104" s="1"/>
      <c r="AA104" s="1"/>
    </row>
    <row r="105" spans="2:27">
      <c r="B105" s="204">
        <v>3114</v>
      </c>
      <c r="C105" t="s">
        <v>132</v>
      </c>
      <c r="D105" s="1">
        <v>180689</v>
      </c>
      <c r="E105" s="86">
        <f t="shared" si="20"/>
        <v>29007.705891796439</v>
      </c>
      <c r="F105" s="87">
        <f t="shared" si="14"/>
        <v>0.83076590760208169</v>
      </c>
      <c r="G105" s="189">
        <f t="shared" si="21"/>
        <v>3782.3669414655119</v>
      </c>
      <c r="H105" s="189">
        <f t="shared" si="15"/>
        <v>23560.363678388672</v>
      </c>
      <c r="I105" s="189">
        <f t="shared" si="16"/>
        <v>846.36402278968171</v>
      </c>
      <c r="J105" s="88">
        <f t="shared" si="17"/>
        <v>5272.0014979569269</v>
      </c>
      <c r="K105" s="189">
        <f t="shared" si="22"/>
        <v>551.51060119115346</v>
      </c>
      <c r="L105" s="88">
        <f t="shared" si="18"/>
        <v>3435.3595348196945</v>
      </c>
      <c r="M105" s="89">
        <f t="shared" si="23"/>
        <v>26995.723213208366</v>
      </c>
      <c r="N105" s="89">
        <f t="shared" si="24"/>
        <v>207684.72321320837</v>
      </c>
      <c r="O105" s="89">
        <f t="shared" si="25"/>
        <v>33341.583434453096</v>
      </c>
      <c r="P105" s="90">
        <f t="shared" si="19"/>
        <v>0.95488595086202377</v>
      </c>
      <c r="Q105" s="1">
        <v>4130.8226830244457</v>
      </c>
      <c r="R105" s="90">
        <f t="shared" si="26"/>
        <v>6.4680866669752646E-2</v>
      </c>
      <c r="S105" s="90">
        <f t="shared" si="26"/>
        <v>5.3229009539093999E-2</v>
      </c>
      <c r="T105" s="92">
        <v>6229</v>
      </c>
      <c r="U105" s="1">
        <v>169711.88800000001</v>
      </c>
      <c r="V105" s="1">
        <v>27541.68906199286</v>
      </c>
      <c r="W105" s="195"/>
      <c r="X105" s="89">
        <v>0</v>
      </c>
      <c r="Y105" s="89">
        <f t="shared" si="27"/>
        <v>0</v>
      </c>
      <c r="Z105" s="1"/>
      <c r="AA105" s="1"/>
    </row>
    <row r="106" spans="2:27">
      <c r="B106" s="204">
        <v>3116</v>
      </c>
      <c r="C106" t="s">
        <v>133</v>
      </c>
      <c r="D106" s="1">
        <v>113785</v>
      </c>
      <c r="E106" s="86">
        <f t="shared" si="20"/>
        <v>28879.441624365485</v>
      </c>
      <c r="F106" s="87">
        <f t="shared" si="14"/>
        <v>0.82709248437645089</v>
      </c>
      <c r="G106" s="189">
        <f t="shared" si="21"/>
        <v>3864.4560726213222</v>
      </c>
      <c r="H106" s="189">
        <f t="shared" si="15"/>
        <v>15225.956926128008</v>
      </c>
      <c r="I106" s="189">
        <f t="shared" si="16"/>
        <v>891.25651639051557</v>
      </c>
      <c r="J106" s="88">
        <f t="shared" si="17"/>
        <v>3511.5506745786315</v>
      </c>
      <c r="K106" s="189">
        <f t="shared" si="22"/>
        <v>596.40309479198731</v>
      </c>
      <c r="L106" s="88">
        <f t="shared" si="18"/>
        <v>2349.8281934804299</v>
      </c>
      <c r="M106" s="89">
        <f t="shared" si="23"/>
        <v>17575.785119608438</v>
      </c>
      <c r="N106" s="89">
        <f t="shared" si="24"/>
        <v>131360.78511960845</v>
      </c>
      <c r="O106" s="89">
        <f t="shared" si="25"/>
        <v>33340.300791778798</v>
      </c>
      <c r="P106" s="90">
        <f t="shared" si="19"/>
        <v>0.95484921662976774</v>
      </c>
      <c r="Q106" s="1">
        <v>1844.014427856202</v>
      </c>
      <c r="R106" s="90">
        <f t="shared" si="26"/>
        <v>7.0725178539435982E-2</v>
      </c>
      <c r="S106" s="90">
        <f t="shared" si="26"/>
        <v>7.5073301091880401E-2</v>
      </c>
      <c r="T106" s="92">
        <v>3940</v>
      </c>
      <c r="U106" s="1">
        <v>106269.099</v>
      </c>
      <c r="V106" s="1">
        <v>26862.76516683519</v>
      </c>
      <c r="W106" s="195"/>
      <c r="X106" s="89">
        <v>0</v>
      </c>
      <c r="Y106" s="89">
        <f t="shared" si="27"/>
        <v>0</v>
      </c>
      <c r="Z106" s="1"/>
      <c r="AA106" s="1"/>
    </row>
    <row r="107" spans="2:27">
      <c r="B107" s="204">
        <v>3118</v>
      </c>
      <c r="C107" t="s">
        <v>134</v>
      </c>
      <c r="D107" s="1">
        <v>1389700</v>
      </c>
      <c r="E107" s="86">
        <f t="shared" si="20"/>
        <v>28986.504807792589</v>
      </c>
      <c r="F107" s="87">
        <f t="shared" si="14"/>
        <v>0.83015871936526264</v>
      </c>
      <c r="G107" s="189">
        <f t="shared" si="21"/>
        <v>3795.9356352279756</v>
      </c>
      <c r="H107" s="189">
        <f t="shared" si="15"/>
        <v>181988.54215973485</v>
      </c>
      <c r="I107" s="189">
        <f t="shared" si="16"/>
        <v>853.78440219102902</v>
      </c>
      <c r="J107" s="88">
        <f t="shared" si="17"/>
        <v>40932.985594244499</v>
      </c>
      <c r="K107" s="189">
        <f t="shared" si="22"/>
        <v>558.93098059250065</v>
      </c>
      <c r="L107" s="88">
        <f t="shared" si="18"/>
        <v>26796.828002546259</v>
      </c>
      <c r="M107" s="89">
        <f t="shared" si="23"/>
        <v>208785.37016228109</v>
      </c>
      <c r="N107" s="89">
        <f t="shared" si="24"/>
        <v>1598485.3701622812</v>
      </c>
      <c r="O107" s="89">
        <f t="shared" si="25"/>
        <v>33341.371423613069</v>
      </c>
      <c r="P107" s="90">
        <f t="shared" si="19"/>
        <v>0.95487987897965587</v>
      </c>
      <c r="Q107" s="1">
        <v>26497.108683936531</v>
      </c>
      <c r="R107" s="90">
        <f t="shared" si="26"/>
        <v>5.1363803259481575E-2</v>
      </c>
      <c r="S107" s="90">
        <f t="shared" si="26"/>
        <v>4.0530653085104063E-2</v>
      </c>
      <c r="T107" s="92">
        <v>47943</v>
      </c>
      <c r="U107" s="1">
        <v>1321806.9669999999</v>
      </c>
      <c r="V107" s="1">
        <v>27857.425172290248</v>
      </c>
      <c r="W107" s="195"/>
      <c r="X107" s="89">
        <v>0</v>
      </c>
      <c r="Y107" s="89">
        <f t="shared" si="27"/>
        <v>0</v>
      </c>
      <c r="Z107" s="1"/>
      <c r="AA107" s="1"/>
    </row>
    <row r="108" spans="2:27">
      <c r="B108" s="204">
        <v>3120</v>
      </c>
      <c r="C108" t="s">
        <v>135</v>
      </c>
      <c r="D108" s="1">
        <v>243148</v>
      </c>
      <c r="E108" s="86">
        <f t="shared" si="20"/>
        <v>28329.022486310147</v>
      </c>
      <c r="F108" s="87">
        <f t="shared" si="14"/>
        <v>0.81132876088539685</v>
      </c>
      <c r="G108" s="189">
        <f t="shared" si="21"/>
        <v>4216.7243209767385</v>
      </c>
      <c r="H108" s="189">
        <f t="shared" si="15"/>
        <v>36192.144846943345</v>
      </c>
      <c r="I108" s="189">
        <f t="shared" si="16"/>
        <v>1083.903214709884</v>
      </c>
      <c r="J108" s="88">
        <f t="shared" si="17"/>
        <v>9303.141291854934</v>
      </c>
      <c r="K108" s="189">
        <f t="shared" si="22"/>
        <v>789.04979311135571</v>
      </c>
      <c r="L108" s="88">
        <f t="shared" si="18"/>
        <v>6772.4143742747665</v>
      </c>
      <c r="M108" s="89">
        <f t="shared" si="23"/>
        <v>42964.559221218115</v>
      </c>
      <c r="N108" s="89">
        <f t="shared" si="24"/>
        <v>286112.55922121811</v>
      </c>
      <c r="O108" s="89">
        <f t="shared" si="25"/>
        <v>33334.796600398244</v>
      </c>
      <c r="P108" s="90">
        <f t="shared" si="19"/>
        <v>0.95469157939485716</v>
      </c>
      <c r="Q108" s="1">
        <v>3026.2079528654285</v>
      </c>
      <c r="R108" s="90">
        <f t="shared" si="26"/>
        <v>4.5178240828860565E-2</v>
      </c>
      <c r="S108" s="90">
        <f t="shared" si="26"/>
        <v>3.8358949032703496E-2</v>
      </c>
      <c r="T108" s="92">
        <v>8583</v>
      </c>
      <c r="U108" s="1">
        <v>232637.83199999999</v>
      </c>
      <c r="V108" s="1">
        <v>27282.494664008442</v>
      </c>
      <c r="W108" s="195"/>
      <c r="X108" s="89">
        <v>0</v>
      </c>
      <c r="Y108" s="89">
        <f t="shared" si="27"/>
        <v>0</v>
      </c>
      <c r="Z108" s="1"/>
      <c r="AA108" s="1"/>
    </row>
    <row r="109" spans="2:27">
      <c r="B109" s="204">
        <v>3122</v>
      </c>
      <c r="C109" t="s">
        <v>136</v>
      </c>
      <c r="D109" s="1">
        <v>102050</v>
      </c>
      <c r="E109" s="86">
        <f t="shared" si="20"/>
        <v>27981.902933918289</v>
      </c>
      <c r="F109" s="87">
        <f t="shared" si="14"/>
        <v>0.80138743387853406</v>
      </c>
      <c r="G109" s="189">
        <f t="shared" si="21"/>
        <v>4438.8808345075277</v>
      </c>
      <c r="H109" s="189">
        <f t="shared" si="15"/>
        <v>16188.598403448954</v>
      </c>
      <c r="I109" s="189">
        <f t="shared" si="16"/>
        <v>1205.3950580470341</v>
      </c>
      <c r="J109" s="88">
        <f t="shared" si="17"/>
        <v>4396.075776697533</v>
      </c>
      <c r="K109" s="189">
        <f t="shared" si="22"/>
        <v>910.54163644850587</v>
      </c>
      <c r="L109" s="88">
        <f t="shared" si="18"/>
        <v>3320.7453481277007</v>
      </c>
      <c r="M109" s="89">
        <f t="shared" si="23"/>
        <v>19509.343751576656</v>
      </c>
      <c r="N109" s="89">
        <f t="shared" si="24"/>
        <v>121559.34375157666</v>
      </c>
      <c r="O109" s="89">
        <f t="shared" si="25"/>
        <v>33331.325404874318</v>
      </c>
      <c r="P109" s="90">
        <f t="shared" si="19"/>
        <v>0.95459216612478837</v>
      </c>
      <c r="Q109" s="1">
        <v>810.59419248517224</v>
      </c>
      <c r="R109" s="90">
        <f t="shared" si="26"/>
        <v>-3.9837623879458006E-3</v>
      </c>
      <c r="S109" s="90">
        <f t="shared" si="26"/>
        <v>-1.7989173369733636E-3</v>
      </c>
      <c r="T109" s="92">
        <v>3647</v>
      </c>
      <c r="U109" s="1">
        <v>102458.16899999999</v>
      </c>
      <c r="V109" s="1">
        <v>28032.33077975376</v>
      </c>
      <c r="W109" s="195"/>
      <c r="X109" s="89">
        <v>0</v>
      </c>
      <c r="Y109" s="89">
        <f t="shared" si="27"/>
        <v>0</v>
      </c>
      <c r="Z109" s="1"/>
      <c r="AA109" s="1"/>
    </row>
    <row r="110" spans="2:27">
      <c r="B110" s="204">
        <v>3124</v>
      </c>
      <c r="C110" t="s">
        <v>137</v>
      </c>
      <c r="D110" s="1">
        <v>38496</v>
      </c>
      <c r="E110" s="86">
        <f t="shared" si="20"/>
        <v>28431.314623338258</v>
      </c>
      <c r="F110" s="87">
        <f t="shared" si="14"/>
        <v>0.81425835553778703</v>
      </c>
      <c r="G110" s="189">
        <f t="shared" si="21"/>
        <v>4151.2573532787483</v>
      </c>
      <c r="H110" s="189">
        <f t="shared" si="15"/>
        <v>5620.8024563394256</v>
      </c>
      <c r="I110" s="189">
        <f t="shared" si="16"/>
        <v>1048.100966750045</v>
      </c>
      <c r="J110" s="88">
        <f t="shared" si="17"/>
        <v>1419.128708979561</v>
      </c>
      <c r="K110" s="189">
        <f t="shared" si="22"/>
        <v>753.24754515151676</v>
      </c>
      <c r="L110" s="88">
        <f t="shared" si="18"/>
        <v>1019.8971761351537</v>
      </c>
      <c r="M110" s="89">
        <f t="shared" si="23"/>
        <v>6640.6996324745796</v>
      </c>
      <c r="N110" s="89">
        <f t="shared" si="24"/>
        <v>45136.699632474578</v>
      </c>
      <c r="O110" s="89">
        <f t="shared" si="25"/>
        <v>33335.819521768521</v>
      </c>
      <c r="P110" s="90">
        <f t="shared" si="19"/>
        <v>0.95472087534138095</v>
      </c>
      <c r="Q110" s="1">
        <v>396.52658256784616</v>
      </c>
      <c r="R110" s="90">
        <f t="shared" si="26"/>
        <v>2.1659521561007342E-2</v>
      </c>
      <c r="S110" s="90">
        <f t="shared" si="26"/>
        <v>1.5623128523719233E-2</v>
      </c>
      <c r="T110" s="92">
        <v>1354</v>
      </c>
      <c r="U110" s="1">
        <v>37679.872000000003</v>
      </c>
      <c r="V110" s="1">
        <v>27993.961367013377</v>
      </c>
      <c r="W110" s="195"/>
      <c r="X110" s="89">
        <v>0</v>
      </c>
      <c r="Y110" s="89">
        <f t="shared" si="27"/>
        <v>0</v>
      </c>
      <c r="Z110" s="1"/>
      <c r="AA110" s="1"/>
    </row>
    <row r="111" spans="2:27">
      <c r="B111" s="204">
        <v>3201</v>
      </c>
      <c r="C111" t="s">
        <v>138</v>
      </c>
      <c r="D111" s="1">
        <v>7157208</v>
      </c>
      <c r="E111" s="86">
        <f t="shared" si="20"/>
        <v>53721.499984988142</v>
      </c>
      <c r="F111" s="87">
        <f t="shared" si="14"/>
        <v>1.5385563704779404</v>
      </c>
      <c r="G111" s="189">
        <f t="shared" si="21"/>
        <v>-12034.461278177179</v>
      </c>
      <c r="H111" s="189">
        <f t="shared" si="15"/>
        <v>-1603327.2071689891</v>
      </c>
      <c r="I111" s="189">
        <f t="shared" si="16"/>
        <v>0</v>
      </c>
      <c r="J111" s="88">
        <f t="shared" si="17"/>
        <v>0</v>
      </c>
      <c r="K111" s="189">
        <f t="shared" si="22"/>
        <v>-294.85342159852831</v>
      </c>
      <c r="L111" s="88">
        <f t="shared" si="18"/>
        <v>-39282.731652728726</v>
      </c>
      <c r="M111" s="89">
        <f t="shared" si="23"/>
        <v>-1642609.9388217179</v>
      </c>
      <c r="N111" s="89">
        <f t="shared" si="24"/>
        <v>5514598.0611782819</v>
      </c>
      <c r="O111" s="89">
        <f t="shared" si="25"/>
        <v>41392.185285212436</v>
      </c>
      <c r="P111" s="90">
        <f t="shared" si="19"/>
        <v>1.1854510833904992</v>
      </c>
      <c r="Q111" s="1">
        <v>-200040.33022108278</v>
      </c>
      <c r="R111" s="90">
        <f t="shared" si="26"/>
        <v>2.9427019274611672E-2</v>
      </c>
      <c r="S111" s="90">
        <f t="shared" si="26"/>
        <v>2.2704697339516119E-2</v>
      </c>
      <c r="T111" s="92">
        <v>133228</v>
      </c>
      <c r="U111" s="1">
        <v>6952613.3140000002</v>
      </c>
      <c r="V111" s="1">
        <v>52528.848380906333</v>
      </c>
      <c r="W111" s="195"/>
      <c r="X111" s="89">
        <v>0</v>
      </c>
      <c r="Y111" s="89">
        <f t="shared" si="27"/>
        <v>0</v>
      </c>
      <c r="Z111" s="1"/>
      <c r="AA111" s="1"/>
    </row>
    <row r="112" spans="2:27">
      <c r="B112" s="204">
        <v>3203</v>
      </c>
      <c r="C112" t="s">
        <v>139</v>
      </c>
      <c r="D112" s="1">
        <v>4420879</v>
      </c>
      <c r="E112" s="86">
        <f t="shared" si="20"/>
        <v>43551.596410170525</v>
      </c>
      <c r="F112" s="87">
        <f t="shared" si="14"/>
        <v>1.2472955170662823</v>
      </c>
      <c r="G112" s="189">
        <f t="shared" si="21"/>
        <v>-5525.7229902939034</v>
      </c>
      <c r="H112" s="189">
        <f t="shared" si="15"/>
        <v>-560910.61502174393</v>
      </c>
      <c r="I112" s="189">
        <f t="shared" si="16"/>
        <v>0</v>
      </c>
      <c r="J112" s="88">
        <f t="shared" si="17"/>
        <v>0</v>
      </c>
      <c r="K112" s="189">
        <f t="shared" si="22"/>
        <v>-294.85342159852831</v>
      </c>
      <c r="L112" s="88">
        <f t="shared" si="18"/>
        <v>-29930.275973045009</v>
      </c>
      <c r="M112" s="89">
        <f t="shared" si="23"/>
        <v>-590840.89099478896</v>
      </c>
      <c r="N112" s="89">
        <f t="shared" si="24"/>
        <v>3830038.1090052109</v>
      </c>
      <c r="O112" s="89">
        <f t="shared" si="25"/>
        <v>37731.01999827809</v>
      </c>
      <c r="P112" s="90">
        <f t="shared" si="19"/>
        <v>1.0805971761623021</v>
      </c>
      <c r="Q112" s="1">
        <v>-55251.684021466295</v>
      </c>
      <c r="R112" s="90">
        <f t="shared" si="26"/>
        <v>5.387752238912865E-2</v>
      </c>
      <c r="S112" s="90">
        <f t="shared" si="26"/>
        <v>4.3318917336672695E-2</v>
      </c>
      <c r="T112" s="92">
        <v>101509</v>
      </c>
      <c r="U112" s="1">
        <v>4194869.8080000002</v>
      </c>
      <c r="V112" s="1">
        <v>41743.320940970429</v>
      </c>
      <c r="W112" s="195"/>
      <c r="X112" s="89">
        <v>0</v>
      </c>
      <c r="Y112" s="89">
        <f t="shared" si="27"/>
        <v>0</v>
      </c>
      <c r="Z112" s="1"/>
      <c r="AA112" s="1"/>
    </row>
    <row r="113" spans="2:27">
      <c r="B113" s="204">
        <v>3205</v>
      </c>
      <c r="C113" t="s">
        <v>140</v>
      </c>
      <c r="D113" s="1">
        <v>3305898</v>
      </c>
      <c r="E113" s="86">
        <f t="shared" si="20"/>
        <v>34162.073348420497</v>
      </c>
      <c r="F113" s="87">
        <f t="shared" si="14"/>
        <v>0.97838436368370918</v>
      </c>
      <c r="G113" s="189">
        <f t="shared" si="21"/>
        <v>483.57176922611427</v>
      </c>
      <c r="H113" s="189">
        <f t="shared" si="15"/>
        <v>46795.723679780305</v>
      </c>
      <c r="I113" s="189">
        <f t="shared" si="16"/>
        <v>0</v>
      </c>
      <c r="J113" s="88">
        <f t="shared" si="17"/>
        <v>0</v>
      </c>
      <c r="K113" s="189">
        <f t="shared" si="22"/>
        <v>-294.85342159852831</v>
      </c>
      <c r="L113" s="88">
        <f t="shared" si="18"/>
        <v>-28533.260461511185</v>
      </c>
      <c r="M113" s="89">
        <f t="shared" si="23"/>
        <v>18262.46321826912</v>
      </c>
      <c r="N113" s="89">
        <f t="shared" si="24"/>
        <v>3324160.4632182689</v>
      </c>
      <c r="O113" s="89">
        <f t="shared" si="25"/>
        <v>34350.791696048087</v>
      </c>
      <c r="P113" s="90">
        <f t="shared" si="19"/>
        <v>0.98378916094457602</v>
      </c>
      <c r="Q113" s="1">
        <v>4861.5649540307386</v>
      </c>
      <c r="R113" s="90">
        <f t="shared" si="26"/>
        <v>5.3828162633765081E-2</v>
      </c>
      <c r="S113" s="90">
        <f t="shared" si="26"/>
        <v>4.284023633252329E-2</v>
      </c>
      <c r="T113" s="92">
        <v>96771</v>
      </c>
      <c r="U113" s="1">
        <v>3137037.0589999999</v>
      </c>
      <c r="V113" s="1">
        <v>32758.683601010838</v>
      </c>
      <c r="W113" s="195"/>
      <c r="X113" s="89">
        <v>0</v>
      </c>
      <c r="Y113" s="89">
        <f t="shared" si="27"/>
        <v>0</v>
      </c>
      <c r="Z113" s="1"/>
      <c r="AA113" s="1"/>
    </row>
    <row r="114" spans="2:27">
      <c r="B114" s="204">
        <v>3207</v>
      </c>
      <c r="C114" t="s">
        <v>141</v>
      </c>
      <c r="D114" s="1">
        <v>2450189</v>
      </c>
      <c r="E114" s="86">
        <f t="shared" si="20"/>
        <v>37475.551001055348</v>
      </c>
      <c r="F114" s="87">
        <f t="shared" si="14"/>
        <v>1.0732806743288366</v>
      </c>
      <c r="G114" s="189">
        <f t="shared" si="21"/>
        <v>-1637.05392846019</v>
      </c>
      <c r="H114" s="189">
        <f t="shared" si="15"/>
        <v>-107032.22289665567</v>
      </c>
      <c r="I114" s="189">
        <f t="shared" si="16"/>
        <v>0</v>
      </c>
      <c r="J114" s="88">
        <f t="shared" si="17"/>
        <v>0</v>
      </c>
      <c r="K114" s="189">
        <f t="shared" si="22"/>
        <v>-294.85342159852831</v>
      </c>
      <c r="L114" s="88">
        <f t="shared" si="18"/>
        <v>-19277.81155753338</v>
      </c>
      <c r="M114" s="89">
        <f t="shared" si="23"/>
        <v>-126310.03445418905</v>
      </c>
      <c r="N114" s="89">
        <f t="shared" si="24"/>
        <v>2323878.9655458108</v>
      </c>
      <c r="O114" s="89">
        <f t="shared" si="25"/>
        <v>35543.64365099663</v>
      </c>
      <c r="P114" s="90">
        <f t="shared" si="19"/>
        <v>1.0179518327768218</v>
      </c>
      <c r="Q114" s="1">
        <v>-15147.261542202716</v>
      </c>
      <c r="R114" s="93">
        <f t="shared" si="26"/>
        <v>4.7732560451081145E-2</v>
      </c>
      <c r="S114" s="94">
        <f t="shared" si="26"/>
        <v>3.6306713253858348E-2</v>
      </c>
      <c r="T114" s="92">
        <v>65381</v>
      </c>
      <c r="U114" s="1">
        <v>2338563.3820000002</v>
      </c>
      <c r="V114" s="1">
        <v>36162.605647306242</v>
      </c>
      <c r="W114" s="195"/>
      <c r="X114" s="89">
        <v>0</v>
      </c>
      <c r="Y114" s="89">
        <f t="shared" si="27"/>
        <v>0</v>
      </c>
      <c r="Z114" s="1"/>
      <c r="AA114" s="1"/>
    </row>
    <row r="115" spans="2:27">
      <c r="B115" s="204">
        <v>3209</v>
      </c>
      <c r="C115" t="s">
        <v>142</v>
      </c>
      <c r="D115" s="1">
        <v>1402711</v>
      </c>
      <c r="E115" s="86">
        <f t="shared" si="20"/>
        <v>30505.654386499064</v>
      </c>
      <c r="F115" s="87">
        <f t="shared" si="14"/>
        <v>0.87366638878404013</v>
      </c>
      <c r="G115" s="189">
        <f t="shared" si="21"/>
        <v>2823.6799048558319</v>
      </c>
      <c r="H115" s="189">
        <f t="shared" si="15"/>
        <v>129838.44938508086</v>
      </c>
      <c r="I115" s="189">
        <f t="shared" si="16"/>
        <v>322.08204964376307</v>
      </c>
      <c r="J115" s="88">
        <f t="shared" si="17"/>
        <v>14809.976806719513</v>
      </c>
      <c r="K115" s="189">
        <f t="shared" si="22"/>
        <v>27.228628045234757</v>
      </c>
      <c r="L115" s="88">
        <f t="shared" si="18"/>
        <v>1252.0267747759847</v>
      </c>
      <c r="M115" s="89">
        <f t="shared" si="23"/>
        <v>131090.47615985686</v>
      </c>
      <c r="N115" s="89">
        <f t="shared" si="24"/>
        <v>1533801.4761598569</v>
      </c>
      <c r="O115" s="89">
        <f t="shared" si="25"/>
        <v>33356.56291940013</v>
      </c>
      <c r="P115" s="90">
        <f t="shared" si="19"/>
        <v>0.9553149556738435</v>
      </c>
      <c r="Q115" s="1">
        <v>13111.517518194014</v>
      </c>
      <c r="R115" s="93">
        <f t="shared" si="26"/>
        <v>6.1249479281981045E-2</v>
      </c>
      <c r="S115" s="94">
        <f t="shared" si="26"/>
        <v>4.0108499702530415E-2</v>
      </c>
      <c r="T115" s="92">
        <v>45982</v>
      </c>
      <c r="U115" s="1">
        <v>1321754.2409999999</v>
      </c>
      <c r="V115" s="1">
        <v>29329.300159765677</v>
      </c>
      <c r="W115" s="195"/>
      <c r="X115" s="89">
        <v>0</v>
      </c>
      <c r="Y115" s="89">
        <f t="shared" si="27"/>
        <v>0</v>
      </c>
      <c r="Z115" s="1"/>
      <c r="AA115" s="1"/>
    </row>
    <row r="116" spans="2:27">
      <c r="B116" s="204">
        <v>3212</v>
      </c>
      <c r="C116" t="s">
        <v>143</v>
      </c>
      <c r="D116" s="1">
        <v>732589</v>
      </c>
      <c r="E116" s="86">
        <f t="shared" si="20"/>
        <v>34876.886455605803</v>
      </c>
      <c r="F116" s="87">
        <f t="shared" si="14"/>
        <v>0.99885624663687322</v>
      </c>
      <c r="G116" s="189">
        <f t="shared" si="21"/>
        <v>26.091380627518522</v>
      </c>
      <c r="H116" s="189">
        <f t="shared" si="15"/>
        <v>548.04945008102652</v>
      </c>
      <c r="I116" s="189">
        <f t="shared" si="16"/>
        <v>0</v>
      </c>
      <c r="J116" s="88">
        <f t="shared" si="17"/>
        <v>0</v>
      </c>
      <c r="K116" s="189">
        <f t="shared" si="22"/>
        <v>-294.85342159852831</v>
      </c>
      <c r="L116" s="88">
        <f t="shared" si="18"/>
        <v>-6193.3961206770873</v>
      </c>
      <c r="M116" s="89">
        <f t="shared" si="23"/>
        <v>-5645.3466705960609</v>
      </c>
      <c r="N116" s="89">
        <f t="shared" si="24"/>
        <v>726943.65332940395</v>
      </c>
      <c r="O116" s="89">
        <f t="shared" si="25"/>
        <v>34608.124414634804</v>
      </c>
      <c r="P116" s="90">
        <f t="shared" si="19"/>
        <v>0.99115903880771528</v>
      </c>
      <c r="Q116" s="1">
        <v>-4467.3577396180235</v>
      </c>
      <c r="R116" s="93">
        <f t="shared" si="26"/>
        <v>4.7574414556335702E-2</v>
      </c>
      <c r="S116" s="93">
        <f t="shared" si="26"/>
        <v>3.2263519756583481E-2</v>
      </c>
      <c r="T116" s="92">
        <v>21005</v>
      </c>
      <c r="U116" s="1">
        <v>699319.29399999999</v>
      </c>
      <c r="V116" s="1">
        <v>33786.805198569906</v>
      </c>
      <c r="W116" s="195"/>
      <c r="X116" s="89">
        <v>0</v>
      </c>
      <c r="Y116" s="89">
        <f t="shared" si="27"/>
        <v>0</v>
      </c>
      <c r="Z116" s="1"/>
      <c r="AA116" s="1"/>
    </row>
    <row r="117" spans="2:27">
      <c r="B117" s="204">
        <v>3214</v>
      </c>
      <c r="C117" t="s">
        <v>144</v>
      </c>
      <c r="D117" s="1">
        <v>654420</v>
      </c>
      <c r="E117" s="86">
        <f t="shared" si="20"/>
        <v>39833.221742041511</v>
      </c>
      <c r="F117" s="87">
        <f t="shared" si="14"/>
        <v>1.1408031623280053</v>
      </c>
      <c r="G117" s="189">
        <f t="shared" si="21"/>
        <v>-3145.9632026913346</v>
      </c>
      <c r="H117" s="189">
        <f t="shared" si="15"/>
        <v>-51685.029457015939</v>
      </c>
      <c r="I117" s="189">
        <f t="shared" si="16"/>
        <v>0</v>
      </c>
      <c r="J117" s="88">
        <f t="shared" si="17"/>
        <v>0</v>
      </c>
      <c r="K117" s="189">
        <f t="shared" si="22"/>
        <v>-294.85342159852831</v>
      </c>
      <c r="L117" s="88">
        <f t="shared" si="18"/>
        <v>-4844.1468634422217</v>
      </c>
      <c r="M117" s="89">
        <f t="shared" si="23"/>
        <v>-56529.176320458158</v>
      </c>
      <c r="N117" s="89">
        <f t="shared" si="24"/>
        <v>597890.82367954182</v>
      </c>
      <c r="O117" s="89">
        <f t="shared" si="25"/>
        <v>36392.405117751652</v>
      </c>
      <c r="P117" s="90">
        <f t="shared" si="19"/>
        <v>1.0422599284565226</v>
      </c>
      <c r="Q117" s="1">
        <v>-10255.181641713229</v>
      </c>
      <c r="R117" s="93">
        <f t="shared" si="26"/>
        <v>3.7202664825045688E-2</v>
      </c>
      <c r="S117" s="93">
        <f t="shared" si="26"/>
        <v>3.1394481419853446E-2</v>
      </c>
      <c r="T117" s="92">
        <v>16429</v>
      </c>
      <c r="U117" s="1">
        <v>630947.08700000006</v>
      </c>
      <c r="V117" s="1">
        <v>38620.743526963335</v>
      </c>
      <c r="W117" s="195"/>
      <c r="X117" s="89">
        <v>0</v>
      </c>
      <c r="Y117" s="89">
        <f t="shared" si="27"/>
        <v>0</v>
      </c>
      <c r="Z117" s="1"/>
      <c r="AA117" s="1"/>
    </row>
    <row r="118" spans="2:27">
      <c r="B118" s="204">
        <v>3216</v>
      </c>
      <c r="C118" t="s">
        <v>145</v>
      </c>
      <c r="D118" s="1">
        <v>632220</v>
      </c>
      <c r="E118" s="86">
        <f t="shared" si="20"/>
        <v>31349.233896960381</v>
      </c>
      <c r="F118" s="87">
        <f t="shared" si="14"/>
        <v>0.89782607587743113</v>
      </c>
      <c r="G118" s="189">
        <f t="shared" si="21"/>
        <v>2283.789018160589</v>
      </c>
      <c r="H118" s="189">
        <f t="shared" si="15"/>
        <v>46057.173129244598</v>
      </c>
      <c r="I118" s="189">
        <f t="shared" si="16"/>
        <v>26.829220982302104</v>
      </c>
      <c r="J118" s="88">
        <f t="shared" si="17"/>
        <v>541.06489955008658</v>
      </c>
      <c r="K118" s="189">
        <f t="shared" si="22"/>
        <v>-268.02420061622621</v>
      </c>
      <c r="L118" s="88">
        <f t="shared" si="18"/>
        <v>-5405.2440538274341</v>
      </c>
      <c r="M118" s="89">
        <f t="shared" si="23"/>
        <v>40651.929075417167</v>
      </c>
      <c r="N118" s="89">
        <f t="shared" si="24"/>
        <v>672871.92907541711</v>
      </c>
      <c r="O118" s="89">
        <f t="shared" si="25"/>
        <v>33364.998714504742</v>
      </c>
      <c r="P118" s="90">
        <f t="shared" si="19"/>
        <v>0.95555655254477745</v>
      </c>
      <c r="Q118" s="1">
        <v>4853.4493062375914</v>
      </c>
      <c r="R118" s="93">
        <f t="shared" si="26"/>
        <v>1.2669705427546021E-2</v>
      </c>
      <c r="S118" s="93">
        <f t="shared" si="26"/>
        <v>-2.9971239518061122E-3</v>
      </c>
      <c r="T118" s="92">
        <v>20167</v>
      </c>
      <c r="U118" s="1">
        <v>624310.174</v>
      </c>
      <c r="V118" s="1">
        <v>31443.473885671116</v>
      </c>
      <c r="W118" s="195"/>
      <c r="X118" s="89">
        <v>0</v>
      </c>
      <c r="Y118" s="89">
        <f t="shared" si="27"/>
        <v>0</v>
      </c>
      <c r="Z118" s="1"/>
      <c r="AA118" s="1"/>
    </row>
    <row r="119" spans="2:27">
      <c r="B119" s="204">
        <v>3218</v>
      </c>
      <c r="C119" t="s">
        <v>146</v>
      </c>
      <c r="D119" s="1">
        <v>738315</v>
      </c>
      <c r="E119" s="86">
        <f t="shared" si="20"/>
        <v>32489.108910891089</v>
      </c>
      <c r="F119" s="87">
        <f t="shared" si="14"/>
        <v>0.93047151512841608</v>
      </c>
      <c r="G119" s="189">
        <f t="shared" si="21"/>
        <v>1554.2690092449357</v>
      </c>
      <c r="H119" s="189">
        <f t="shared" si="15"/>
        <v>35320.763235091166</v>
      </c>
      <c r="I119" s="189">
        <f t="shared" si="16"/>
        <v>0</v>
      </c>
      <c r="J119" s="88">
        <f t="shared" si="17"/>
        <v>0</v>
      </c>
      <c r="K119" s="189">
        <f t="shared" si="22"/>
        <v>-294.85342159852831</v>
      </c>
      <c r="L119" s="88">
        <f t="shared" si="18"/>
        <v>-6700.5440058265558</v>
      </c>
      <c r="M119" s="89">
        <f t="shared" si="23"/>
        <v>28620.21922926461</v>
      </c>
      <c r="N119" s="89">
        <f t="shared" si="24"/>
        <v>766935.21922926465</v>
      </c>
      <c r="O119" s="89">
        <f t="shared" si="25"/>
        <v>33748.524498537496</v>
      </c>
      <c r="P119" s="90">
        <f t="shared" si="19"/>
        <v>0.96654053546467034</v>
      </c>
      <c r="Q119" s="1">
        <v>1540.8146711344343</v>
      </c>
      <c r="R119" s="93">
        <f t="shared" si="26"/>
        <v>7.6760884324478681E-2</v>
      </c>
      <c r="S119" s="93">
        <f t="shared" si="26"/>
        <v>5.8708259597190393E-2</v>
      </c>
      <c r="T119" s="92">
        <v>22725</v>
      </c>
      <c r="U119" s="1">
        <v>685681.48300000001</v>
      </c>
      <c r="V119" s="1">
        <v>30687.499239169352</v>
      </c>
      <c r="W119" s="195"/>
      <c r="X119" s="89">
        <v>0</v>
      </c>
      <c r="Y119" s="89">
        <f t="shared" si="27"/>
        <v>0</v>
      </c>
      <c r="Z119" s="1"/>
      <c r="AA119" s="1"/>
    </row>
    <row r="120" spans="2:27">
      <c r="B120" s="204">
        <v>3220</v>
      </c>
      <c r="C120" t="s">
        <v>147</v>
      </c>
      <c r="D120" s="1">
        <v>349466</v>
      </c>
      <c r="E120" s="86">
        <f t="shared" si="20"/>
        <v>29876.549542617766</v>
      </c>
      <c r="F120" s="87">
        <f t="shared" si="14"/>
        <v>0.8556491467948445</v>
      </c>
      <c r="G120" s="189">
        <f t="shared" si="21"/>
        <v>3226.3070049398625</v>
      </c>
      <c r="H120" s="189">
        <f t="shared" si="15"/>
        <v>37738.113036781571</v>
      </c>
      <c r="I120" s="189">
        <f t="shared" si="16"/>
        <v>542.2687450022172</v>
      </c>
      <c r="J120" s="88">
        <f t="shared" si="17"/>
        <v>6342.9175102909348</v>
      </c>
      <c r="K120" s="189">
        <f t="shared" si="22"/>
        <v>247.41532340368889</v>
      </c>
      <c r="L120" s="88">
        <f t="shared" si="18"/>
        <v>2894.0170378529492</v>
      </c>
      <c r="M120" s="89">
        <f t="shared" si="23"/>
        <v>40632.130074634522</v>
      </c>
      <c r="N120" s="89">
        <f t="shared" si="24"/>
        <v>390098.13007463451</v>
      </c>
      <c r="O120" s="89">
        <f t="shared" si="25"/>
        <v>33350.271870961318</v>
      </c>
      <c r="P120" s="90">
        <f t="shared" si="19"/>
        <v>0.95513478325395162</v>
      </c>
      <c r="Q120" s="1">
        <v>3894.7906250340238</v>
      </c>
      <c r="R120" s="93">
        <f t="shared" si="26"/>
        <v>7.3312387219251457E-2</v>
      </c>
      <c r="S120" s="93">
        <f t="shared" si="26"/>
        <v>5.9731962041133249E-2</v>
      </c>
      <c r="T120" s="92">
        <v>11697</v>
      </c>
      <c r="U120" s="1">
        <v>325595.79499999998</v>
      </c>
      <c r="V120" s="1">
        <v>28192.553034894794</v>
      </c>
      <c r="W120" s="195"/>
      <c r="X120" s="89">
        <v>0</v>
      </c>
      <c r="Y120" s="89">
        <f t="shared" si="27"/>
        <v>0</v>
      </c>
      <c r="Z120" s="1"/>
      <c r="AA120" s="1"/>
    </row>
    <row r="121" spans="2:27">
      <c r="B121" s="204">
        <v>3222</v>
      </c>
      <c r="C121" t="s">
        <v>148</v>
      </c>
      <c r="D121" s="1">
        <v>1763075</v>
      </c>
      <c r="E121" s="86">
        <f t="shared" si="20"/>
        <v>34227.155364873528</v>
      </c>
      <c r="F121" s="87">
        <f t="shared" si="14"/>
        <v>0.98024827945384485</v>
      </c>
      <c r="G121" s="189">
        <f t="shared" si="21"/>
        <v>441.91927869617473</v>
      </c>
      <c r="H121" s="189">
        <f t="shared" si="15"/>
        <v>22763.703964918659</v>
      </c>
      <c r="I121" s="189">
        <f t="shared" si="16"/>
        <v>0</v>
      </c>
      <c r="J121" s="88">
        <f t="shared" si="17"/>
        <v>0</v>
      </c>
      <c r="K121" s="189">
        <f t="shared" si="22"/>
        <v>-294.85342159852831</v>
      </c>
      <c r="L121" s="88">
        <f t="shared" si="18"/>
        <v>-15188.194599961791</v>
      </c>
      <c r="M121" s="89">
        <f t="shared" si="23"/>
        <v>7575.509364956868</v>
      </c>
      <c r="N121" s="89">
        <f t="shared" si="24"/>
        <v>1770650.5093649568</v>
      </c>
      <c r="O121" s="89">
        <f t="shared" si="25"/>
        <v>34374.221221971166</v>
      </c>
      <c r="P121" s="90">
        <f t="shared" si="19"/>
        <v>0.98446017062182445</v>
      </c>
      <c r="Q121" s="1">
        <v>1551.7518664379168</v>
      </c>
      <c r="R121" s="93">
        <f t="shared" si="26"/>
        <v>7.4466583736082489E-2</v>
      </c>
      <c r="S121" s="93">
        <f t="shared" si="26"/>
        <v>4.3219841439550939E-2</v>
      </c>
      <c r="T121" s="92">
        <v>51511</v>
      </c>
      <c r="U121" s="1">
        <v>1640883.976</v>
      </c>
      <c r="V121" s="1">
        <v>32809.149141223279</v>
      </c>
      <c r="W121" s="195"/>
      <c r="X121" s="89">
        <v>0</v>
      </c>
      <c r="Y121" s="89">
        <f t="shared" si="27"/>
        <v>0</v>
      </c>
      <c r="Z121" s="1"/>
      <c r="AA121" s="1"/>
    </row>
    <row r="122" spans="2:27">
      <c r="B122" s="204">
        <v>3224</v>
      </c>
      <c r="C122" t="s">
        <v>149</v>
      </c>
      <c r="D122" s="1">
        <v>684565</v>
      </c>
      <c r="E122" s="86">
        <f t="shared" si="20"/>
        <v>32748.038652889398</v>
      </c>
      <c r="F122" s="87">
        <f t="shared" si="14"/>
        <v>0.93788713092784526</v>
      </c>
      <c r="G122" s="189">
        <f t="shared" si="21"/>
        <v>1388.5539743660181</v>
      </c>
      <c r="H122" s="189">
        <f t="shared" si="15"/>
        <v>29026.332280147242</v>
      </c>
      <c r="I122" s="189">
        <f t="shared" si="16"/>
        <v>0</v>
      </c>
      <c r="J122" s="88">
        <f t="shared" si="17"/>
        <v>0</v>
      </c>
      <c r="K122" s="189">
        <f t="shared" si="22"/>
        <v>-294.85342159852831</v>
      </c>
      <c r="L122" s="88">
        <f t="shared" si="18"/>
        <v>-6163.6159250956352</v>
      </c>
      <c r="M122" s="89">
        <f t="shared" si="23"/>
        <v>22862.716355051605</v>
      </c>
      <c r="N122" s="89">
        <f t="shared" si="24"/>
        <v>707427.71635505161</v>
      </c>
      <c r="O122" s="89">
        <f t="shared" si="25"/>
        <v>33841.739205656886</v>
      </c>
      <c r="P122" s="90">
        <f t="shared" si="19"/>
        <v>0.96921015715246484</v>
      </c>
      <c r="Q122" s="1">
        <v>2966.88646184354</v>
      </c>
      <c r="R122" s="93">
        <f t="shared" si="26"/>
        <v>4.645699803818882E-2</v>
      </c>
      <c r="S122" s="93">
        <f t="shared" si="26"/>
        <v>2.6683245922560942E-2</v>
      </c>
      <c r="T122" s="92">
        <v>20904</v>
      </c>
      <c r="U122" s="1">
        <v>654174.03799999994</v>
      </c>
      <c r="V122" s="1">
        <v>31896.92515481008</v>
      </c>
      <c r="W122" s="195"/>
      <c r="X122" s="89">
        <v>0</v>
      </c>
      <c r="Y122" s="89">
        <f t="shared" si="27"/>
        <v>0</v>
      </c>
      <c r="Z122" s="1"/>
      <c r="AA122" s="1"/>
    </row>
    <row r="123" spans="2:27">
      <c r="B123" s="204">
        <v>3226</v>
      </c>
      <c r="C123" t="s">
        <v>150</v>
      </c>
      <c r="D123" s="1">
        <v>496215</v>
      </c>
      <c r="E123" s="86">
        <f t="shared" si="20"/>
        <v>26883.465164156463</v>
      </c>
      <c r="F123" s="87">
        <f t="shared" si="14"/>
        <v>0.76992873617439528</v>
      </c>
      <c r="G123" s="189">
        <f t="shared" si="21"/>
        <v>5141.8810071550961</v>
      </c>
      <c r="H123" s="189">
        <f t="shared" si="15"/>
        <v>94908.83963006876</v>
      </c>
      <c r="I123" s="189">
        <f t="shared" si="16"/>
        <v>1589.8482774636732</v>
      </c>
      <c r="J123" s="88">
        <f t="shared" si="17"/>
        <v>29345.419505424481</v>
      </c>
      <c r="K123" s="189">
        <f t="shared" si="22"/>
        <v>1294.9948558651449</v>
      </c>
      <c r="L123" s="88">
        <f t="shared" si="18"/>
        <v>23903.015049558846</v>
      </c>
      <c r="M123" s="89">
        <f t="shared" si="23"/>
        <v>118811.85467962761</v>
      </c>
      <c r="N123" s="89">
        <f t="shared" si="24"/>
        <v>615026.85467962758</v>
      </c>
      <c r="O123" s="89">
        <f t="shared" si="25"/>
        <v>33320.341027176706</v>
      </c>
      <c r="P123" s="90">
        <f t="shared" si="19"/>
        <v>0.95427757914774713</v>
      </c>
      <c r="Q123" s="1">
        <v>11623.857489687784</v>
      </c>
      <c r="R123" s="93">
        <f t="shared" si="26"/>
        <v>1.0739828944034288E-2</v>
      </c>
      <c r="S123" s="93">
        <f t="shared" si="26"/>
        <v>2.8545469325519887E-3</v>
      </c>
      <c r="T123" s="92">
        <v>18458</v>
      </c>
      <c r="U123" s="1">
        <v>490942.36300000001</v>
      </c>
      <c r="V123" s="1">
        <v>26806.943485857813</v>
      </c>
      <c r="W123" s="195"/>
      <c r="X123" s="89">
        <v>0</v>
      </c>
      <c r="Y123" s="89">
        <f t="shared" si="27"/>
        <v>0</v>
      </c>
      <c r="Z123" s="1"/>
      <c r="AA123" s="1"/>
    </row>
    <row r="124" spans="2:27">
      <c r="B124" s="207">
        <v>3228</v>
      </c>
      <c r="C124" s="208" t="s">
        <v>151</v>
      </c>
      <c r="D124" s="1">
        <v>736324</v>
      </c>
      <c r="E124" s="86">
        <f t="shared" si="20"/>
        <v>29514.349847683181</v>
      </c>
      <c r="F124" s="87">
        <f t="shared" si="14"/>
        <v>0.84527593219393993</v>
      </c>
      <c r="G124" s="189">
        <f t="shared" si="21"/>
        <v>3458.1148096979969</v>
      </c>
      <c r="H124" s="189">
        <f t="shared" si="15"/>
        <v>86273.048272345637</v>
      </c>
      <c r="I124" s="189">
        <f t="shared" si="16"/>
        <v>669.03863822932192</v>
      </c>
      <c r="J124" s="88">
        <f t="shared" si="17"/>
        <v>16691.175946545125</v>
      </c>
      <c r="K124" s="189">
        <f t="shared" si="22"/>
        <v>374.1852166307936</v>
      </c>
      <c r="L124" s="88">
        <f t="shared" si="18"/>
        <v>9335.1727845050391</v>
      </c>
      <c r="M124" s="89">
        <f t="shared" si="23"/>
        <v>95608.221056850671</v>
      </c>
      <c r="N124" s="89">
        <f t="shared" si="24"/>
        <v>831932.22105685063</v>
      </c>
      <c r="O124" s="89">
        <f t="shared" si="25"/>
        <v>33346.649874011971</v>
      </c>
      <c r="P124" s="90">
        <f t="shared" si="19"/>
        <v>0.95503105110794251</v>
      </c>
      <c r="Q124" s="1">
        <v>13298.605570090556</v>
      </c>
      <c r="R124" s="93">
        <f t="shared" si="26"/>
        <v>4.8231195416123709E-2</v>
      </c>
      <c r="S124" s="93">
        <f t="shared" si="26"/>
        <v>4.6088346652045441E-2</v>
      </c>
      <c r="T124" s="92">
        <v>24948</v>
      </c>
      <c r="U124" s="1">
        <v>702444.27300000004</v>
      </c>
      <c r="V124" s="1">
        <v>28214.012652126767</v>
      </c>
      <c r="W124" s="195"/>
      <c r="X124" s="89">
        <v>0</v>
      </c>
      <c r="Y124" s="89">
        <f t="shared" si="27"/>
        <v>0</v>
      </c>
      <c r="Z124" s="1"/>
      <c r="AA124" s="1"/>
    </row>
    <row r="125" spans="2:27">
      <c r="B125" s="204">
        <v>3230</v>
      </c>
      <c r="C125" t="s">
        <v>152</v>
      </c>
      <c r="D125" s="1">
        <v>273770</v>
      </c>
      <c r="E125" s="86">
        <f t="shared" si="20"/>
        <v>36610.056164749934</v>
      </c>
      <c r="F125" s="87">
        <f t="shared" si="14"/>
        <v>1.0484933434764672</v>
      </c>
      <c r="G125" s="189">
        <f t="shared" si="21"/>
        <v>-1083.1372332247254</v>
      </c>
      <c r="H125" s="189">
        <f t="shared" si="15"/>
        <v>-8099.7002300544964</v>
      </c>
      <c r="I125" s="189">
        <f t="shared" si="16"/>
        <v>0</v>
      </c>
      <c r="J125" s="88">
        <f t="shared" si="17"/>
        <v>0</v>
      </c>
      <c r="K125" s="189">
        <f t="shared" si="22"/>
        <v>-294.85342159852831</v>
      </c>
      <c r="L125" s="88">
        <f t="shared" si="18"/>
        <v>-2204.9138867137949</v>
      </c>
      <c r="M125" s="89">
        <f t="shared" si="23"/>
        <v>-10304.614116768291</v>
      </c>
      <c r="N125" s="89">
        <f t="shared" si="24"/>
        <v>263465.38588323171</v>
      </c>
      <c r="O125" s="89">
        <f t="shared" si="25"/>
        <v>35232.065509926681</v>
      </c>
      <c r="P125" s="90">
        <f t="shared" si="19"/>
        <v>1.0090283936699689</v>
      </c>
      <c r="Q125" s="1">
        <v>-1123.6124606933809</v>
      </c>
      <c r="R125" s="93">
        <f t="shared" si="26"/>
        <v>4.1832768978391693E-2</v>
      </c>
      <c r="S125" s="93">
        <f t="shared" si="26"/>
        <v>3.8349776303283477E-2</v>
      </c>
      <c r="T125" s="92">
        <v>7478</v>
      </c>
      <c r="U125" s="1">
        <v>262777.29800000001</v>
      </c>
      <c r="V125" s="1">
        <v>35257.922715684959</v>
      </c>
      <c r="W125" s="195"/>
      <c r="X125" s="89">
        <v>0</v>
      </c>
      <c r="Y125" s="89">
        <f t="shared" si="27"/>
        <v>0</v>
      </c>
      <c r="Z125" s="1"/>
    </row>
    <row r="126" spans="2:27">
      <c r="B126" s="204">
        <v>3232</v>
      </c>
      <c r="C126" t="s">
        <v>153</v>
      </c>
      <c r="D126" s="1">
        <v>924025</v>
      </c>
      <c r="E126" s="86">
        <f t="shared" si="20"/>
        <v>35495.736017209587</v>
      </c>
      <c r="F126" s="87">
        <f t="shared" si="14"/>
        <v>1.016579782570141</v>
      </c>
      <c r="G126" s="189">
        <f t="shared" si="21"/>
        <v>-369.97233879890291</v>
      </c>
      <c r="H126" s="189">
        <f t="shared" si="15"/>
        <v>-9631.1199236130396</v>
      </c>
      <c r="I126" s="189">
        <f t="shared" si="16"/>
        <v>0</v>
      </c>
      <c r="J126" s="88">
        <f t="shared" si="17"/>
        <v>0</v>
      </c>
      <c r="K126" s="189">
        <f t="shared" si="22"/>
        <v>-294.85342159852831</v>
      </c>
      <c r="L126" s="88">
        <f t="shared" si="18"/>
        <v>-7675.6242710528895</v>
      </c>
      <c r="M126" s="89">
        <f t="shared" si="23"/>
        <v>-17306.744194665931</v>
      </c>
      <c r="N126" s="89">
        <f t="shared" si="24"/>
        <v>906718.25580533408</v>
      </c>
      <c r="O126" s="89">
        <f t="shared" si="25"/>
        <v>34830.91025681216</v>
      </c>
      <c r="P126" s="90">
        <f t="shared" si="19"/>
        <v>0.99753951174369149</v>
      </c>
      <c r="Q126" s="1">
        <v>23.896114366154507</v>
      </c>
      <c r="R126" s="93">
        <f t="shared" si="26"/>
        <v>2.1193207421856583E-2</v>
      </c>
      <c r="S126" s="93">
        <f t="shared" si="26"/>
        <v>2.0840151995197013E-2</v>
      </c>
      <c r="T126" s="92">
        <v>26032</v>
      </c>
      <c r="U126" s="1">
        <v>904848.36100000003</v>
      </c>
      <c r="V126" s="1">
        <v>34771.10098758791</v>
      </c>
      <c r="W126" s="195"/>
      <c r="X126" s="89">
        <v>0</v>
      </c>
      <c r="Y126" s="89">
        <f t="shared" si="27"/>
        <v>0</v>
      </c>
      <c r="Z126" s="1"/>
    </row>
    <row r="127" spans="2:27">
      <c r="B127" s="204">
        <v>3234</v>
      </c>
      <c r="C127" t="s">
        <v>154</v>
      </c>
      <c r="D127" s="1">
        <v>283187</v>
      </c>
      <c r="E127" s="86">
        <f t="shared" si="20"/>
        <v>29925.710662580579</v>
      </c>
      <c r="F127" s="87">
        <f t="shared" si="14"/>
        <v>0.85705709620652792</v>
      </c>
      <c r="G127" s="189">
        <f t="shared" si="21"/>
        <v>3194.8438881636621</v>
      </c>
      <c r="H127" s="189">
        <f t="shared" si="15"/>
        <v>30232.807713692735</v>
      </c>
      <c r="I127" s="189">
        <f t="shared" si="16"/>
        <v>525.06235301523259</v>
      </c>
      <c r="J127" s="88">
        <f t="shared" si="17"/>
        <v>4968.6650465831462</v>
      </c>
      <c r="K127" s="189">
        <f t="shared" si="22"/>
        <v>230.20893141670427</v>
      </c>
      <c r="L127" s="88">
        <f t="shared" si="18"/>
        <v>2178.4671179962725</v>
      </c>
      <c r="M127" s="89">
        <f t="shared" si="23"/>
        <v>32411.274831689007</v>
      </c>
      <c r="N127" s="89">
        <f t="shared" si="24"/>
        <v>315598.27483168902</v>
      </c>
      <c r="O127" s="89">
        <f t="shared" si="25"/>
        <v>33350.763482160946</v>
      </c>
      <c r="P127" s="90">
        <f t="shared" si="19"/>
        <v>0.95514886274806843</v>
      </c>
      <c r="Q127" s="1">
        <v>9318.0659976657989</v>
      </c>
      <c r="R127" s="93">
        <f t="shared" si="26"/>
        <v>4.0617660509074067E-2</v>
      </c>
      <c r="S127" s="93">
        <f t="shared" si="26"/>
        <v>3.5889079783945725E-2</v>
      </c>
      <c r="T127" s="92">
        <v>9463</v>
      </c>
      <c r="U127" s="1">
        <v>272133.571</v>
      </c>
      <c r="V127" s="1">
        <v>28888.914118895966</v>
      </c>
      <c r="W127" s="195"/>
      <c r="X127" s="89">
        <v>0</v>
      </c>
      <c r="Y127" s="89">
        <f t="shared" si="27"/>
        <v>0</v>
      </c>
      <c r="Z127" s="1"/>
    </row>
    <row r="128" spans="2:27">
      <c r="B128" s="207">
        <v>3236</v>
      </c>
      <c r="C128" s="208" t="s">
        <v>155</v>
      </c>
      <c r="D128" s="1">
        <v>200070</v>
      </c>
      <c r="E128" s="86">
        <f t="shared" si="20"/>
        <v>28419.034090909088</v>
      </c>
      <c r="F128" s="87">
        <f t="shared" si="14"/>
        <v>0.81390664735005891</v>
      </c>
      <c r="G128" s="189">
        <f t="shared" si="21"/>
        <v>4159.1168940334164</v>
      </c>
      <c r="H128" s="189">
        <f t="shared" si="15"/>
        <v>29280.182933995249</v>
      </c>
      <c r="I128" s="189">
        <f t="shared" si="16"/>
        <v>1052.3991531002544</v>
      </c>
      <c r="J128" s="88">
        <f t="shared" si="17"/>
        <v>7408.8900378257904</v>
      </c>
      <c r="K128" s="189">
        <f t="shared" si="22"/>
        <v>757.5457315017261</v>
      </c>
      <c r="L128" s="88">
        <f t="shared" si="18"/>
        <v>5333.1219497721522</v>
      </c>
      <c r="M128" s="89">
        <f t="shared" si="23"/>
        <v>34613.3048837674</v>
      </c>
      <c r="N128" s="89">
        <f t="shared" si="24"/>
        <v>234683.30488376739</v>
      </c>
      <c r="O128" s="89">
        <f t="shared" si="25"/>
        <v>33335.696716444232</v>
      </c>
      <c r="P128" s="90">
        <f t="shared" si="19"/>
        <v>0.95471735825950377</v>
      </c>
      <c r="Q128" s="1">
        <v>3901.8843584030037</v>
      </c>
      <c r="R128" s="93">
        <f t="shared" si="26"/>
        <v>4.2151520798947184E-2</v>
      </c>
      <c r="S128" s="94">
        <f t="shared" si="26"/>
        <v>4.2595619458378323E-2</v>
      </c>
      <c r="T128" s="92">
        <v>7040</v>
      </c>
      <c r="U128" s="1">
        <v>191977.842</v>
      </c>
      <c r="V128" s="1">
        <v>27257.964219792706</v>
      </c>
      <c r="W128" s="195"/>
      <c r="X128" s="89">
        <v>0</v>
      </c>
      <c r="Y128" s="89">
        <f t="shared" si="27"/>
        <v>0</v>
      </c>
      <c r="Z128" s="1"/>
    </row>
    <row r="129" spans="2:26">
      <c r="B129" s="204">
        <v>3238</v>
      </c>
      <c r="C129" t="s">
        <v>156</v>
      </c>
      <c r="D129" s="1">
        <v>485097</v>
      </c>
      <c r="E129" s="86">
        <f t="shared" si="20"/>
        <v>29113.971912135399</v>
      </c>
      <c r="F129" s="87">
        <f t="shared" si="14"/>
        <v>0.83380931224647048</v>
      </c>
      <c r="G129" s="189">
        <f t="shared" si="21"/>
        <v>3714.3566884485772</v>
      </c>
      <c r="H129" s="189">
        <f t="shared" si="15"/>
        <v>61888.611142930196</v>
      </c>
      <c r="I129" s="189">
        <f t="shared" si="16"/>
        <v>809.17091567104558</v>
      </c>
      <c r="J129" s="88">
        <f t="shared" si="17"/>
        <v>13482.405796910962</v>
      </c>
      <c r="K129" s="189">
        <f t="shared" si="22"/>
        <v>514.31749407251732</v>
      </c>
      <c r="L129" s="88">
        <f t="shared" si="18"/>
        <v>8569.558086236284</v>
      </c>
      <c r="M129" s="89">
        <f t="shared" si="23"/>
        <v>70458.16922916648</v>
      </c>
      <c r="N129" s="89">
        <f t="shared" si="24"/>
        <v>555555.16922916647</v>
      </c>
      <c r="O129" s="89">
        <f t="shared" si="25"/>
        <v>33342.646094656491</v>
      </c>
      <c r="P129" s="90">
        <f t="shared" si="19"/>
        <v>0.95491638490846775</v>
      </c>
      <c r="Q129" s="1">
        <v>10100.337207345205</v>
      </c>
      <c r="R129" s="90">
        <f t="shared" si="26"/>
        <v>7.5010301580947E-2</v>
      </c>
      <c r="S129" s="90">
        <f t="shared" si="26"/>
        <v>6.4880868298735531E-2</v>
      </c>
      <c r="T129" s="92">
        <v>16662</v>
      </c>
      <c r="U129" s="1">
        <v>451248.69900000002</v>
      </c>
      <c r="V129" s="1">
        <v>27340.121114813694</v>
      </c>
      <c r="W129" s="195"/>
      <c r="X129" s="89">
        <v>0</v>
      </c>
      <c r="Y129" s="89">
        <f t="shared" si="27"/>
        <v>0</v>
      </c>
      <c r="Z129" s="1"/>
    </row>
    <row r="130" spans="2:26">
      <c r="B130" s="204">
        <v>3240</v>
      </c>
      <c r="C130" t="s">
        <v>157</v>
      </c>
      <c r="D130" s="1">
        <v>821836</v>
      </c>
      <c r="E130" s="86">
        <f t="shared" si="20"/>
        <v>28596.541285361352</v>
      </c>
      <c r="F130" s="87">
        <f t="shared" si="14"/>
        <v>0.81899036289982041</v>
      </c>
      <c r="G130" s="189">
        <f t="shared" si="21"/>
        <v>4045.5122895839672</v>
      </c>
      <c r="H130" s="189">
        <f t="shared" si="15"/>
        <v>116263.97769035363</v>
      </c>
      <c r="I130" s="189">
        <f t="shared" si="16"/>
        <v>990.27163504196187</v>
      </c>
      <c r="J130" s="88">
        <f t="shared" si="17"/>
        <v>28459.416519470942</v>
      </c>
      <c r="K130" s="189">
        <f t="shared" si="22"/>
        <v>695.41821344343361</v>
      </c>
      <c r="L130" s="88">
        <f t="shared" si="18"/>
        <v>19985.624036150839</v>
      </c>
      <c r="M130" s="89">
        <f t="shared" si="23"/>
        <v>136249.60172650445</v>
      </c>
      <c r="N130" s="89">
        <f t="shared" si="24"/>
        <v>958085.60172650451</v>
      </c>
      <c r="O130" s="89">
        <f t="shared" si="25"/>
        <v>33337.471788388764</v>
      </c>
      <c r="P130" s="90">
        <f t="shared" si="19"/>
        <v>0.95476819541500169</v>
      </c>
      <c r="Q130" s="1">
        <v>16825.106533543119</v>
      </c>
      <c r="R130" s="90">
        <f t="shared" si="26"/>
        <v>7.7545009012781496E-2</v>
      </c>
      <c r="S130" s="90">
        <f t="shared" si="26"/>
        <v>6.3034764450063605E-2</v>
      </c>
      <c r="T130" s="92">
        <v>28739</v>
      </c>
      <c r="U130" s="1">
        <v>762692.96699999995</v>
      </c>
      <c r="V130" s="1">
        <v>26900.852391365686</v>
      </c>
      <c r="W130" s="195"/>
      <c r="X130" s="89">
        <v>0</v>
      </c>
      <c r="Y130" s="89">
        <f t="shared" si="27"/>
        <v>0</v>
      </c>
      <c r="Z130" s="1"/>
    </row>
    <row r="131" spans="2:26">
      <c r="B131" s="204">
        <v>3242</v>
      </c>
      <c r="C131" t="s">
        <v>158</v>
      </c>
      <c r="D131" s="1">
        <v>81079</v>
      </c>
      <c r="E131" s="86">
        <f t="shared" si="20"/>
        <v>26341.455490578297</v>
      </c>
      <c r="F131" s="87">
        <f t="shared" si="14"/>
        <v>0.75440585545852945</v>
      </c>
      <c r="G131" s="189">
        <f t="shared" si="21"/>
        <v>5488.7671982451229</v>
      </c>
      <c r="H131" s="189">
        <f t="shared" si="15"/>
        <v>16894.425436198489</v>
      </c>
      <c r="I131" s="189">
        <f t="shared" si="16"/>
        <v>1779.5516632160313</v>
      </c>
      <c r="J131" s="88">
        <f t="shared" si="17"/>
        <v>5477.4600193789447</v>
      </c>
      <c r="K131" s="189">
        <f t="shared" si="22"/>
        <v>1484.6982416175031</v>
      </c>
      <c r="L131" s="88">
        <f t="shared" si="18"/>
        <v>4569.9011876986742</v>
      </c>
      <c r="M131" s="89">
        <f t="shared" si="23"/>
        <v>21464.326623897163</v>
      </c>
      <c r="N131" s="89">
        <f t="shared" si="24"/>
        <v>102543.32662389716</v>
      </c>
      <c r="O131" s="89">
        <f t="shared" si="25"/>
        <v>33314.920930440923</v>
      </c>
      <c r="P131" s="90">
        <f t="shared" si="19"/>
        <v>0.95412235034058845</v>
      </c>
      <c r="Q131" s="1">
        <v>2549.5184794267552</v>
      </c>
      <c r="R131" s="90">
        <f t="shared" si="26"/>
        <v>6.6492216483858613E-2</v>
      </c>
      <c r="S131" s="90">
        <f t="shared" si="26"/>
        <v>4.7088849322358954E-2</v>
      </c>
      <c r="T131" s="92">
        <v>3078</v>
      </c>
      <c r="U131" s="1">
        <v>76023.995999999999</v>
      </c>
      <c r="V131" s="1">
        <v>25156.848444738582</v>
      </c>
      <c r="W131" s="195"/>
      <c r="X131" s="89">
        <v>0</v>
      </c>
      <c r="Y131" s="89">
        <f t="shared" si="27"/>
        <v>0</v>
      </c>
      <c r="Z131" s="1"/>
    </row>
    <row r="132" spans="2:26">
      <c r="B132" s="204">
        <v>3301</v>
      </c>
      <c r="C132" t="s">
        <v>159</v>
      </c>
      <c r="D132" s="1">
        <v>3326855</v>
      </c>
      <c r="E132" s="86">
        <f t="shared" si="20"/>
        <v>31381.575844471903</v>
      </c>
      <c r="F132" s="87">
        <f t="shared" si="14"/>
        <v>0.89875233276510968</v>
      </c>
      <c r="G132" s="189">
        <f t="shared" si="21"/>
        <v>2263.0901717532147</v>
      </c>
      <c r="H132" s="189">
        <f t="shared" si="15"/>
        <v>239916.97837807355</v>
      </c>
      <c r="I132" s="189">
        <f t="shared" si="16"/>
        <v>15.509539353269245</v>
      </c>
      <c r="J132" s="88">
        <f t="shared" si="17"/>
        <v>1644.2127954581324</v>
      </c>
      <c r="K132" s="189">
        <f t="shared" si="22"/>
        <v>-279.34388224525907</v>
      </c>
      <c r="L132" s="88">
        <f t="shared" si="18"/>
        <v>-29614.082988466649</v>
      </c>
      <c r="M132" s="89">
        <f t="shared" si="23"/>
        <v>210302.89538960689</v>
      </c>
      <c r="N132" s="89">
        <f t="shared" si="24"/>
        <v>3537157.8953896067</v>
      </c>
      <c r="O132" s="89">
        <f t="shared" si="25"/>
        <v>33365.322133979862</v>
      </c>
      <c r="P132" s="90">
        <f t="shared" si="19"/>
        <v>0.95556581511365435</v>
      </c>
      <c r="Q132" s="1">
        <v>23984.336253888439</v>
      </c>
      <c r="R132" s="90">
        <f t="shared" si="26"/>
        <v>3.64095319214452E-2</v>
      </c>
      <c r="S132" s="90">
        <f t="shared" si="26"/>
        <v>3.0925055985400306E-2</v>
      </c>
      <c r="T132" s="92">
        <v>106013</v>
      </c>
      <c r="U132" s="1">
        <v>3209981.091</v>
      </c>
      <c r="V132" s="1">
        <v>30440.210626635813</v>
      </c>
      <c r="W132" s="195"/>
      <c r="X132" s="89">
        <v>0</v>
      </c>
      <c r="Y132" s="89">
        <f t="shared" si="27"/>
        <v>0</v>
      </c>
      <c r="Z132" s="1"/>
    </row>
    <row r="133" spans="2:26">
      <c r="B133" s="204">
        <v>3303</v>
      </c>
      <c r="C133" t="s">
        <v>160</v>
      </c>
      <c r="D133" s="1">
        <v>1106272</v>
      </c>
      <c r="E133" s="86">
        <f t="shared" si="20"/>
        <v>37926.29161095684</v>
      </c>
      <c r="F133" s="87">
        <f t="shared" si="14"/>
        <v>1.0861896555931505</v>
      </c>
      <c r="G133" s="189">
        <f t="shared" si="21"/>
        <v>-1925.5279187971446</v>
      </c>
      <c r="H133" s="189">
        <f t="shared" si="15"/>
        <v>-56165.723863393912</v>
      </c>
      <c r="I133" s="189">
        <f t="shared" si="16"/>
        <v>0</v>
      </c>
      <c r="J133" s="88">
        <f t="shared" si="17"/>
        <v>0</v>
      </c>
      <c r="K133" s="189">
        <f t="shared" si="22"/>
        <v>-294.85342159852831</v>
      </c>
      <c r="L133" s="88">
        <f t="shared" si="18"/>
        <v>-8600.5794546074721</v>
      </c>
      <c r="M133" s="89">
        <f t="shared" si="23"/>
        <v>-64766.303318001388</v>
      </c>
      <c r="N133" s="89">
        <f t="shared" si="24"/>
        <v>1041505.6966819987</v>
      </c>
      <c r="O133" s="89">
        <f t="shared" si="25"/>
        <v>35705.910270561166</v>
      </c>
      <c r="P133" s="90">
        <f t="shared" si="19"/>
        <v>1.0225990660319748</v>
      </c>
      <c r="Q133" s="1">
        <v>-1978.9464597439874</v>
      </c>
      <c r="R133" s="90">
        <f t="shared" si="26"/>
        <v>4.814934638777657E-2</v>
      </c>
      <c r="S133" s="90">
        <f t="shared" si="26"/>
        <v>4.2471825844416666E-2</v>
      </c>
      <c r="T133" s="92">
        <v>29169</v>
      </c>
      <c r="U133" s="1">
        <v>1055452.645</v>
      </c>
      <c r="V133" s="1">
        <v>36381.119058288234</v>
      </c>
      <c r="W133" s="195"/>
      <c r="X133" s="89">
        <v>0</v>
      </c>
      <c r="Y133" s="89">
        <f t="shared" si="27"/>
        <v>0</v>
      </c>
      <c r="Z133" s="1"/>
    </row>
    <row r="134" spans="2:26">
      <c r="B134" s="204">
        <v>3305</v>
      </c>
      <c r="C134" t="s">
        <v>161</v>
      </c>
      <c r="D134" s="1">
        <v>963360</v>
      </c>
      <c r="E134" s="86">
        <f t="shared" si="20"/>
        <v>30159.664391709975</v>
      </c>
      <c r="F134" s="87">
        <f t="shared" si="14"/>
        <v>0.86375741173103282</v>
      </c>
      <c r="G134" s="189">
        <f t="shared" si="21"/>
        <v>3045.1135015208483</v>
      </c>
      <c r="H134" s="189">
        <f t="shared" si="15"/>
        <v>97267.015465578937</v>
      </c>
      <c r="I134" s="189">
        <f t="shared" si="16"/>
        <v>443.1785478199439</v>
      </c>
      <c r="J134" s="88">
        <f t="shared" si="17"/>
        <v>14156.009174464649</v>
      </c>
      <c r="K134" s="189">
        <f t="shared" si="22"/>
        <v>148.32512622141559</v>
      </c>
      <c r="L134" s="88">
        <f t="shared" si="18"/>
        <v>4737.8011817644565</v>
      </c>
      <c r="M134" s="89">
        <f t="shared" si="23"/>
        <v>102004.8166473434</v>
      </c>
      <c r="N134" s="89">
        <f t="shared" si="24"/>
        <v>1065364.8166473433</v>
      </c>
      <c r="O134" s="89">
        <f t="shared" si="25"/>
        <v>33353.103019452232</v>
      </c>
      <c r="P134" s="90">
        <f t="shared" si="19"/>
        <v>0.9552158659033132</v>
      </c>
      <c r="Q134" s="1">
        <v>9394.8923488789151</v>
      </c>
      <c r="R134" s="90">
        <f t="shared" si="26"/>
        <v>5.2904947766434271E-2</v>
      </c>
      <c r="S134" s="90">
        <f t="shared" si="26"/>
        <v>4.7993457026430486E-2</v>
      </c>
      <c r="T134" s="92">
        <v>31942</v>
      </c>
      <c r="U134" s="1">
        <v>914954.38600000006</v>
      </c>
      <c r="V134" s="1">
        <v>28778.485389865698</v>
      </c>
      <c r="W134" s="195"/>
      <c r="X134" s="89">
        <v>0</v>
      </c>
      <c r="Y134" s="89">
        <f t="shared" si="27"/>
        <v>0</v>
      </c>
      <c r="Z134" s="1"/>
    </row>
    <row r="135" spans="2:26">
      <c r="B135" s="204">
        <v>3310</v>
      </c>
      <c r="C135" t="s">
        <v>162</v>
      </c>
      <c r="D135" s="1">
        <v>260964</v>
      </c>
      <c r="E135" s="86">
        <f t="shared" si="20"/>
        <v>36219.847328244279</v>
      </c>
      <c r="F135" s="87">
        <f t="shared" ref="F135:F198" si="28">E135/E$365</f>
        <v>1.0373179613410033</v>
      </c>
      <c r="G135" s="189">
        <f t="shared" si="21"/>
        <v>-833.40357786110599</v>
      </c>
      <c r="H135" s="189">
        <f t="shared" ref="H135:H198" si="29">G135*T135/1000</f>
        <v>-6004.6727784892682</v>
      </c>
      <c r="I135" s="189">
        <f t="shared" ref="I135:I198" si="30">IF(E135+Y135&lt;(E$365+Y$365)*0.9,((E$365+Y$365)*0.9-E135-Y135)*0.35,0)</f>
        <v>0</v>
      </c>
      <c r="J135" s="88">
        <f t="shared" ref="J135:J198" si="31">I135*T135/1000</f>
        <v>0</v>
      </c>
      <c r="K135" s="189">
        <f t="shared" si="22"/>
        <v>-294.85342159852831</v>
      </c>
      <c r="L135" s="88">
        <f t="shared" ref="L135:L198" si="32">K135*T135/1000</f>
        <v>-2124.4189026173963</v>
      </c>
      <c r="M135" s="89">
        <f t="shared" si="23"/>
        <v>-8129.0916811066645</v>
      </c>
      <c r="N135" s="89">
        <f t="shared" si="24"/>
        <v>252834.90831889334</v>
      </c>
      <c r="O135" s="89">
        <f t="shared" si="25"/>
        <v>35091.590328784638</v>
      </c>
      <c r="P135" s="90">
        <f t="shared" ref="P135:P198" si="33">O135/O$365</f>
        <v>1.0050052561012015</v>
      </c>
      <c r="Q135" s="1">
        <v>-1418.1215003070183</v>
      </c>
      <c r="R135" s="90">
        <f t="shared" si="26"/>
        <v>4.8287812841138415E-2</v>
      </c>
      <c r="S135" s="90">
        <f t="shared" si="26"/>
        <v>2.7918584000367008E-2</v>
      </c>
      <c r="T135" s="92">
        <v>7205</v>
      </c>
      <c r="U135" s="1">
        <v>248943.08300000001</v>
      </c>
      <c r="V135" s="1">
        <v>35236.105166312809</v>
      </c>
      <c r="W135" s="195"/>
      <c r="X135" s="89">
        <v>0</v>
      </c>
      <c r="Y135" s="89">
        <f t="shared" si="27"/>
        <v>0</v>
      </c>
      <c r="Z135" s="1"/>
    </row>
    <row r="136" spans="2:26">
      <c r="B136" s="204">
        <v>3312</v>
      </c>
      <c r="C136" t="s">
        <v>163</v>
      </c>
      <c r="D136" s="1">
        <v>1055469</v>
      </c>
      <c r="E136" s="86">
        <f t="shared" ref="E136:E199" si="34">D136/T136*1000</f>
        <v>36652.047088238352</v>
      </c>
      <c r="F136" s="87">
        <f t="shared" si="28"/>
        <v>1.04969594211674</v>
      </c>
      <c r="G136" s="189">
        <f t="shared" ref="G136:G199" si="35">($E$365+$Y$365-E136-Y136)*0.64</f>
        <v>-1110.0114242573129</v>
      </c>
      <c r="H136" s="189">
        <f t="shared" si="29"/>
        <v>-31964.998984337839</v>
      </c>
      <c r="I136" s="189">
        <f t="shared" si="30"/>
        <v>0</v>
      </c>
      <c r="J136" s="88">
        <f t="shared" si="31"/>
        <v>0</v>
      </c>
      <c r="K136" s="189">
        <f t="shared" ref="K136:K199" si="36">I136+J$367</f>
        <v>-294.85342159852831</v>
      </c>
      <c r="L136" s="88">
        <f t="shared" si="32"/>
        <v>-8490.8939817728187</v>
      </c>
      <c r="M136" s="89">
        <f t="shared" ref="M136:M199" si="37">+H136+L136</f>
        <v>-40455.892966110659</v>
      </c>
      <c r="N136" s="89">
        <f t="shared" ref="N136:N199" si="38">D136+M136</f>
        <v>1015013.1070338894</v>
      </c>
      <c r="O136" s="89">
        <f t="shared" ref="O136:O199" si="39">N136/T136*1000</f>
        <v>35247.182242382522</v>
      </c>
      <c r="P136" s="90">
        <f t="shared" si="33"/>
        <v>1.0094613291804673</v>
      </c>
      <c r="Q136" s="1">
        <v>-4777.1820741623669</v>
      </c>
      <c r="R136" s="90">
        <f t="shared" ref="R136:S199" si="40">(D136-U136)/U136</f>
        <v>2.9139810244602521E-2</v>
      </c>
      <c r="S136" s="90">
        <f t="shared" si="40"/>
        <v>2.3600459944643534E-2</v>
      </c>
      <c r="T136" s="92">
        <v>28797</v>
      </c>
      <c r="U136" s="1">
        <v>1025583.686</v>
      </c>
      <c r="V136" s="1">
        <v>35806.985755184694</v>
      </c>
      <c r="W136" s="195"/>
      <c r="X136" s="89">
        <v>0</v>
      </c>
      <c r="Y136" s="89">
        <f t="shared" ref="Y136:Y199" si="41">X136*1000/T136</f>
        <v>0</v>
      </c>
      <c r="Z136" s="1"/>
    </row>
    <row r="137" spans="2:26">
      <c r="B137" s="204">
        <v>3314</v>
      </c>
      <c r="C137" t="s">
        <v>164</v>
      </c>
      <c r="D137" s="1">
        <v>658659</v>
      </c>
      <c r="E137" s="86">
        <f t="shared" si="34"/>
        <v>31417.076079179584</v>
      </c>
      <c r="F137" s="87">
        <f t="shared" si="28"/>
        <v>0.89976904138788127</v>
      </c>
      <c r="G137" s="189">
        <f t="shared" si="35"/>
        <v>2240.3700215402991</v>
      </c>
      <c r="H137" s="189">
        <f t="shared" si="29"/>
        <v>46969.357501592378</v>
      </c>
      <c r="I137" s="189">
        <f t="shared" si="30"/>
        <v>3.0844572055810202</v>
      </c>
      <c r="J137" s="88">
        <f t="shared" si="31"/>
        <v>64.665645315006088</v>
      </c>
      <c r="K137" s="189">
        <f t="shared" si="36"/>
        <v>-291.76896439294728</v>
      </c>
      <c r="L137" s="88">
        <f t="shared" si="32"/>
        <v>-6116.9363384981398</v>
      </c>
      <c r="M137" s="89">
        <f t="shared" si="37"/>
        <v>40852.421163094237</v>
      </c>
      <c r="N137" s="89">
        <f t="shared" si="38"/>
        <v>699511.42116309423</v>
      </c>
      <c r="O137" s="89">
        <f t="shared" si="39"/>
        <v>33365.677136326936</v>
      </c>
      <c r="P137" s="90">
        <f t="shared" si="33"/>
        <v>0.95557598219988193</v>
      </c>
      <c r="Q137" s="1">
        <v>2904.0255786815687</v>
      </c>
      <c r="R137" s="90">
        <f t="shared" si="40"/>
        <v>2.662148775030352E-2</v>
      </c>
      <c r="S137" s="90">
        <f t="shared" si="40"/>
        <v>2.1528779201482582E-2</v>
      </c>
      <c r="T137" s="92">
        <v>20965</v>
      </c>
      <c r="U137" s="1">
        <v>641579.20700000005</v>
      </c>
      <c r="V137" s="1">
        <v>30754.959349983223</v>
      </c>
      <c r="W137" s="195"/>
      <c r="X137" s="89">
        <v>0</v>
      </c>
      <c r="Y137" s="89">
        <f t="shared" si="41"/>
        <v>0</v>
      </c>
      <c r="Z137" s="1"/>
    </row>
    <row r="138" spans="2:26">
      <c r="B138" s="204">
        <v>3316</v>
      </c>
      <c r="C138" t="s">
        <v>165</v>
      </c>
      <c r="D138" s="1">
        <v>411260</v>
      </c>
      <c r="E138" s="86">
        <f t="shared" si="34"/>
        <v>27832.97238765566</v>
      </c>
      <c r="F138" s="87">
        <f t="shared" si="28"/>
        <v>0.79712213896355288</v>
      </c>
      <c r="G138" s="189">
        <f t="shared" si="35"/>
        <v>4534.1963841156103</v>
      </c>
      <c r="H138" s="189">
        <f t="shared" si="29"/>
        <v>66997.285771692259</v>
      </c>
      <c r="I138" s="189">
        <f t="shared" si="30"/>
        <v>1257.5207492389543</v>
      </c>
      <c r="J138" s="88">
        <f t="shared" si="31"/>
        <v>18581.12659075479</v>
      </c>
      <c r="K138" s="189">
        <f t="shared" si="36"/>
        <v>962.66732764042604</v>
      </c>
      <c r="L138" s="88">
        <f t="shared" si="32"/>
        <v>14224.372433214934</v>
      </c>
      <c r="M138" s="89">
        <f t="shared" si="37"/>
        <v>81221.658204907188</v>
      </c>
      <c r="N138" s="89">
        <f t="shared" si="38"/>
        <v>492481.6582049072</v>
      </c>
      <c r="O138" s="89">
        <f t="shared" si="39"/>
        <v>33329.836099411696</v>
      </c>
      <c r="P138" s="90">
        <f t="shared" si="33"/>
        <v>0.95454951317563863</v>
      </c>
      <c r="Q138" s="1">
        <v>10390.286443147997</v>
      </c>
      <c r="R138" s="90">
        <f t="shared" si="40"/>
        <v>1.24566037185326E-2</v>
      </c>
      <c r="S138" s="90">
        <f t="shared" si="40"/>
        <v>4.7823251846618011E-3</v>
      </c>
      <c r="T138" s="92">
        <v>14776</v>
      </c>
      <c r="U138" s="1">
        <v>406200.12599999999</v>
      </c>
      <c r="V138" s="1">
        <v>27700.499590834697</v>
      </c>
      <c r="W138" s="195"/>
      <c r="X138" s="89">
        <v>0</v>
      </c>
      <c r="Y138" s="89">
        <f t="shared" si="41"/>
        <v>0</v>
      </c>
      <c r="Z138" s="1"/>
    </row>
    <row r="139" spans="2:26">
      <c r="B139" s="204">
        <v>3318</v>
      </c>
      <c r="C139" t="s">
        <v>166</v>
      </c>
      <c r="D139" s="1">
        <v>78019</v>
      </c>
      <c r="E139" s="86">
        <f t="shared" si="34"/>
        <v>34278.998242530753</v>
      </c>
      <c r="F139" s="87">
        <f t="shared" si="28"/>
        <v>0.98173303303864279</v>
      </c>
      <c r="G139" s="189">
        <f t="shared" si="35"/>
        <v>408.73983699555043</v>
      </c>
      <c r="H139" s="189">
        <f t="shared" si="29"/>
        <v>930.29186900187278</v>
      </c>
      <c r="I139" s="189">
        <f t="shared" si="30"/>
        <v>0</v>
      </c>
      <c r="J139" s="88">
        <f t="shared" si="31"/>
        <v>0</v>
      </c>
      <c r="K139" s="189">
        <f t="shared" si="36"/>
        <v>-294.85342159852831</v>
      </c>
      <c r="L139" s="88">
        <f t="shared" si="32"/>
        <v>-671.08638755825041</v>
      </c>
      <c r="M139" s="89">
        <f t="shared" si="37"/>
        <v>259.20548144362238</v>
      </c>
      <c r="N139" s="89">
        <f t="shared" si="38"/>
        <v>78278.205481443627</v>
      </c>
      <c r="O139" s="89">
        <f t="shared" si="39"/>
        <v>34392.884657927782</v>
      </c>
      <c r="P139" s="90">
        <f t="shared" si="33"/>
        <v>0.98499468191235218</v>
      </c>
      <c r="Q139" s="1">
        <v>-278.58339135304686</v>
      </c>
      <c r="R139" s="90">
        <f t="shared" si="40"/>
        <v>5.1069932200916114E-3</v>
      </c>
      <c r="S139" s="90">
        <f t="shared" si="40"/>
        <v>-1.2999064214892617E-2</v>
      </c>
      <c r="T139" s="92">
        <v>2276</v>
      </c>
      <c r="U139" s="1">
        <v>77622.581999999995</v>
      </c>
      <c r="V139" s="1">
        <v>34730.461744966444</v>
      </c>
      <c r="W139" s="195"/>
      <c r="X139" s="89">
        <v>0</v>
      </c>
      <c r="Y139" s="89">
        <f t="shared" si="41"/>
        <v>0</v>
      </c>
      <c r="Z139" s="1"/>
    </row>
    <row r="140" spans="2:26">
      <c r="B140" s="204">
        <v>3320</v>
      </c>
      <c r="C140" t="s">
        <v>167</v>
      </c>
      <c r="D140" s="1">
        <v>38729</v>
      </c>
      <c r="E140" s="86">
        <f t="shared" si="34"/>
        <v>34517.825311942957</v>
      </c>
      <c r="F140" s="87">
        <f t="shared" si="28"/>
        <v>0.98857291854424856</v>
      </c>
      <c r="G140" s="189">
        <f t="shared" si="35"/>
        <v>255.89051257173998</v>
      </c>
      <c r="H140" s="189">
        <f t="shared" si="29"/>
        <v>287.10915510549228</v>
      </c>
      <c r="I140" s="189">
        <f t="shared" si="30"/>
        <v>0</v>
      </c>
      <c r="J140" s="88">
        <f t="shared" si="31"/>
        <v>0</v>
      </c>
      <c r="K140" s="189">
        <f t="shared" si="36"/>
        <v>-294.85342159852831</v>
      </c>
      <c r="L140" s="88">
        <f t="shared" si="32"/>
        <v>-330.82553903354881</v>
      </c>
      <c r="M140" s="89">
        <f t="shared" si="37"/>
        <v>-43.71638392805653</v>
      </c>
      <c r="N140" s="89">
        <f t="shared" si="38"/>
        <v>38685.283616071945</v>
      </c>
      <c r="O140" s="89">
        <f t="shared" si="39"/>
        <v>34478.862402916173</v>
      </c>
      <c r="P140" s="90">
        <f t="shared" si="33"/>
        <v>0.98745704069437024</v>
      </c>
      <c r="Q140" s="1">
        <v>24.634514456011118</v>
      </c>
      <c r="R140" s="90">
        <f t="shared" si="40"/>
        <v>1.4166461824890576E-2</v>
      </c>
      <c r="S140" s="90">
        <f t="shared" si="40"/>
        <v>9.6470034388617589E-3</v>
      </c>
      <c r="T140" s="92">
        <v>1122</v>
      </c>
      <c r="U140" s="1">
        <v>38188.010999999999</v>
      </c>
      <c r="V140" s="1">
        <v>34188.013428827209</v>
      </c>
      <c r="W140" s="195"/>
      <c r="X140" s="89">
        <v>0</v>
      </c>
      <c r="Y140" s="89">
        <f t="shared" si="41"/>
        <v>0</v>
      </c>
      <c r="Z140" s="1"/>
    </row>
    <row r="141" spans="2:26">
      <c r="B141" s="204">
        <v>3322</v>
      </c>
      <c r="C141" t="s">
        <v>168</v>
      </c>
      <c r="D141" s="1">
        <v>101944</v>
      </c>
      <c r="E141" s="86">
        <f t="shared" si="34"/>
        <v>31522.572665429809</v>
      </c>
      <c r="F141" s="87">
        <f t="shared" si="28"/>
        <v>0.902790409832253</v>
      </c>
      <c r="G141" s="189">
        <f t="shared" si="35"/>
        <v>2172.8522063401551</v>
      </c>
      <c r="H141" s="189">
        <f t="shared" si="29"/>
        <v>7027.0040353040622</v>
      </c>
      <c r="I141" s="189">
        <f t="shared" si="30"/>
        <v>0</v>
      </c>
      <c r="J141" s="88">
        <f t="shared" si="31"/>
        <v>0</v>
      </c>
      <c r="K141" s="189">
        <f t="shared" si="36"/>
        <v>-294.85342159852831</v>
      </c>
      <c r="L141" s="88">
        <f t="shared" si="32"/>
        <v>-953.55596544964055</v>
      </c>
      <c r="M141" s="89">
        <f t="shared" si="37"/>
        <v>6073.4480698544212</v>
      </c>
      <c r="N141" s="89">
        <f t="shared" si="38"/>
        <v>108017.44806985442</v>
      </c>
      <c r="O141" s="89">
        <f t="shared" si="39"/>
        <v>33400.571450171432</v>
      </c>
      <c r="P141" s="90">
        <f t="shared" si="33"/>
        <v>0.95657533755805157</v>
      </c>
      <c r="Q141" s="1">
        <v>1075.0147769614387</v>
      </c>
      <c r="R141" s="90">
        <f t="shared" si="40"/>
        <v>-4.8002305996454636E-2</v>
      </c>
      <c r="S141" s="90">
        <f t="shared" si="40"/>
        <v>-3.8582415394069494E-2</v>
      </c>
      <c r="T141" s="92">
        <v>3234</v>
      </c>
      <c r="U141" s="1">
        <v>107084.29300000001</v>
      </c>
      <c r="V141" s="1">
        <v>32787.597366809554</v>
      </c>
      <c r="W141" s="195"/>
      <c r="X141" s="89">
        <v>0</v>
      </c>
      <c r="Y141" s="89">
        <f t="shared" si="41"/>
        <v>0</v>
      </c>
      <c r="Z141" s="1"/>
    </row>
    <row r="142" spans="2:26">
      <c r="B142" s="204">
        <v>3324</v>
      </c>
      <c r="C142" t="s">
        <v>169</v>
      </c>
      <c r="D142" s="1">
        <v>166899</v>
      </c>
      <c r="E142" s="86">
        <f t="shared" si="34"/>
        <v>34047.123623011015</v>
      </c>
      <c r="F142" s="87">
        <f t="shared" si="28"/>
        <v>0.97509226215335598</v>
      </c>
      <c r="G142" s="189">
        <f t="shared" si="35"/>
        <v>557.13959348818287</v>
      </c>
      <c r="H142" s="189">
        <f t="shared" si="29"/>
        <v>2731.0982872790723</v>
      </c>
      <c r="I142" s="189">
        <f t="shared" si="30"/>
        <v>0</v>
      </c>
      <c r="J142" s="88">
        <f t="shared" si="31"/>
        <v>0</v>
      </c>
      <c r="K142" s="189">
        <f t="shared" si="36"/>
        <v>-294.85342159852831</v>
      </c>
      <c r="L142" s="88">
        <f t="shared" si="32"/>
        <v>-1445.3714726759858</v>
      </c>
      <c r="M142" s="89">
        <f t="shared" si="37"/>
        <v>1285.7268146030865</v>
      </c>
      <c r="N142" s="89">
        <f t="shared" si="38"/>
        <v>168184.72681460308</v>
      </c>
      <c r="O142" s="89">
        <f t="shared" si="39"/>
        <v>34309.409794900668</v>
      </c>
      <c r="P142" s="90">
        <f t="shared" si="33"/>
        <v>0.9826040043936487</v>
      </c>
      <c r="Q142" s="1">
        <v>59.227370644709026</v>
      </c>
      <c r="R142" s="90">
        <f t="shared" si="40"/>
        <v>1.2307476342493417E-2</v>
      </c>
      <c r="S142" s="90">
        <f t="shared" si="40"/>
        <v>9.4163493190754389E-3</v>
      </c>
      <c r="T142" s="92">
        <v>4902</v>
      </c>
      <c r="U142" s="1">
        <v>164869.86799999999</v>
      </c>
      <c r="V142" s="1">
        <v>33729.514729950897</v>
      </c>
      <c r="W142" s="195"/>
      <c r="X142" s="89">
        <v>0</v>
      </c>
      <c r="Y142" s="89">
        <f t="shared" si="41"/>
        <v>0</v>
      </c>
      <c r="Z142" s="1"/>
    </row>
    <row r="143" spans="2:26">
      <c r="B143" s="204">
        <v>3326</v>
      </c>
      <c r="C143" t="s">
        <v>170</v>
      </c>
      <c r="D143" s="1">
        <v>103672</v>
      </c>
      <c r="E143" s="86">
        <f t="shared" si="34"/>
        <v>38297.746582933134</v>
      </c>
      <c r="F143" s="87">
        <f t="shared" si="28"/>
        <v>1.096827936609867</v>
      </c>
      <c r="G143" s="189">
        <f t="shared" si="35"/>
        <v>-2163.2591008619734</v>
      </c>
      <c r="H143" s="189">
        <f t="shared" si="29"/>
        <v>-5855.9423860333618</v>
      </c>
      <c r="I143" s="189">
        <f t="shared" si="30"/>
        <v>0</v>
      </c>
      <c r="J143" s="88">
        <f t="shared" si="31"/>
        <v>0</v>
      </c>
      <c r="K143" s="189">
        <f t="shared" si="36"/>
        <v>-294.85342159852831</v>
      </c>
      <c r="L143" s="88">
        <f t="shared" si="32"/>
        <v>-798.16821226721618</v>
      </c>
      <c r="M143" s="89">
        <f t="shared" si="37"/>
        <v>-6654.1105983005782</v>
      </c>
      <c r="N143" s="89">
        <f t="shared" si="38"/>
        <v>97017.889401699416</v>
      </c>
      <c r="O143" s="89">
        <f t="shared" si="39"/>
        <v>35839.634060472636</v>
      </c>
      <c r="P143" s="90">
        <f t="shared" si="33"/>
        <v>1.0264288471979928</v>
      </c>
      <c r="Q143" s="1">
        <v>-1175.2856767981975</v>
      </c>
      <c r="R143" s="90">
        <f t="shared" si="40"/>
        <v>1.3339013147926611E-3</v>
      </c>
      <c r="S143" s="90">
        <f t="shared" si="40"/>
        <v>-6.8040173512307405E-3</v>
      </c>
      <c r="T143" s="92">
        <v>2707</v>
      </c>
      <c r="U143" s="1">
        <v>103533.89599999999</v>
      </c>
      <c r="V143" s="1">
        <v>38560.110242085655</v>
      </c>
      <c r="W143" s="195"/>
      <c r="X143" s="89">
        <v>0</v>
      </c>
      <c r="Y143" s="89">
        <f t="shared" si="41"/>
        <v>0</v>
      </c>
      <c r="Z143" s="1"/>
    </row>
    <row r="144" spans="2:26">
      <c r="B144" s="204">
        <v>3328</v>
      </c>
      <c r="C144" t="s">
        <v>171</v>
      </c>
      <c r="D144" s="1">
        <v>165696</v>
      </c>
      <c r="E144" s="86">
        <f t="shared" si="34"/>
        <v>32451.233842538186</v>
      </c>
      <c r="F144" s="87">
        <f t="shared" si="28"/>
        <v>0.92938679248081824</v>
      </c>
      <c r="G144" s="189">
        <f t="shared" si="35"/>
        <v>1578.5090529907939</v>
      </c>
      <c r="H144" s="189">
        <f t="shared" si="29"/>
        <v>8059.8672245709931</v>
      </c>
      <c r="I144" s="189">
        <f t="shared" si="30"/>
        <v>0</v>
      </c>
      <c r="J144" s="88">
        <f t="shared" si="31"/>
        <v>0</v>
      </c>
      <c r="K144" s="189">
        <f t="shared" si="36"/>
        <v>-294.85342159852831</v>
      </c>
      <c r="L144" s="88">
        <f t="shared" si="32"/>
        <v>-1505.5215706820857</v>
      </c>
      <c r="M144" s="89">
        <f t="shared" si="37"/>
        <v>6554.3456538889077</v>
      </c>
      <c r="N144" s="89">
        <f t="shared" si="38"/>
        <v>172250.34565388891</v>
      </c>
      <c r="O144" s="89">
        <f t="shared" si="39"/>
        <v>33734.88947393046</v>
      </c>
      <c r="P144" s="90">
        <f t="shared" si="33"/>
        <v>0.96615003531153543</v>
      </c>
      <c r="Q144" s="1">
        <v>1512.608191454914</v>
      </c>
      <c r="R144" s="90">
        <f t="shared" si="40"/>
        <v>-6.6807283762861471E-4</v>
      </c>
      <c r="S144" s="90">
        <f t="shared" si="40"/>
        <v>-5.3707428940449511E-2</v>
      </c>
      <c r="T144" s="92">
        <v>5106</v>
      </c>
      <c r="U144" s="1">
        <v>165806.77100000001</v>
      </c>
      <c r="V144" s="1">
        <v>34293.023991726994</v>
      </c>
      <c r="W144" s="195"/>
      <c r="X144" s="89">
        <v>0</v>
      </c>
      <c r="Y144" s="89">
        <f t="shared" si="41"/>
        <v>0</v>
      </c>
      <c r="Z144" s="1"/>
    </row>
    <row r="145" spans="2:26">
      <c r="B145" s="204">
        <v>3330</v>
      </c>
      <c r="C145" t="s">
        <v>172</v>
      </c>
      <c r="D145" s="1">
        <v>189576</v>
      </c>
      <c r="E145" s="86">
        <f t="shared" si="34"/>
        <v>41646.748681898069</v>
      </c>
      <c r="F145" s="87">
        <f t="shared" si="28"/>
        <v>1.1927416492862877</v>
      </c>
      <c r="G145" s="189">
        <f t="shared" si="35"/>
        <v>-4306.6204441995314</v>
      </c>
      <c r="H145" s="189">
        <f t="shared" si="29"/>
        <v>-19603.736261996266</v>
      </c>
      <c r="I145" s="189">
        <f t="shared" si="30"/>
        <v>0</v>
      </c>
      <c r="J145" s="88">
        <f t="shared" si="31"/>
        <v>0</v>
      </c>
      <c r="K145" s="189">
        <f t="shared" si="36"/>
        <v>-294.85342159852831</v>
      </c>
      <c r="L145" s="88">
        <f t="shared" si="32"/>
        <v>-1342.1727751165008</v>
      </c>
      <c r="M145" s="89">
        <f t="shared" si="37"/>
        <v>-20945.909037112768</v>
      </c>
      <c r="N145" s="89">
        <f t="shared" si="38"/>
        <v>168630.09096288722</v>
      </c>
      <c r="O145" s="89">
        <f t="shared" si="39"/>
        <v>37045.274816100005</v>
      </c>
      <c r="P145" s="90">
        <f t="shared" si="33"/>
        <v>1.0609577837615041</v>
      </c>
      <c r="Q145" s="1">
        <v>-1158.7667827061123</v>
      </c>
      <c r="R145" s="90">
        <f t="shared" si="40"/>
        <v>-3.8508233168853934E-2</v>
      </c>
      <c r="S145" s="90">
        <f t="shared" si="40"/>
        <v>-4.3788833821485289E-2</v>
      </c>
      <c r="T145" s="92">
        <v>4552</v>
      </c>
      <c r="U145" s="1">
        <v>197168.61499999999</v>
      </c>
      <c r="V145" s="1">
        <v>43553.92423238347</v>
      </c>
      <c r="W145" s="195"/>
      <c r="X145" s="89">
        <v>0</v>
      </c>
      <c r="Y145" s="89">
        <f t="shared" si="41"/>
        <v>0</v>
      </c>
      <c r="Z145" s="1"/>
    </row>
    <row r="146" spans="2:26">
      <c r="B146" s="204">
        <v>3332</v>
      </c>
      <c r="C146" t="s">
        <v>173</v>
      </c>
      <c r="D146" s="1">
        <v>112549</v>
      </c>
      <c r="E146" s="86">
        <f t="shared" si="34"/>
        <v>32028.742174160499</v>
      </c>
      <c r="F146" s="87">
        <f t="shared" si="28"/>
        <v>0.91728684649945169</v>
      </c>
      <c r="G146" s="189">
        <f t="shared" si="35"/>
        <v>1848.903720752513</v>
      </c>
      <c r="H146" s="189">
        <f t="shared" si="29"/>
        <v>6497.0476747243301</v>
      </c>
      <c r="I146" s="189">
        <f t="shared" si="30"/>
        <v>0</v>
      </c>
      <c r="J146" s="88">
        <f t="shared" si="31"/>
        <v>0</v>
      </c>
      <c r="K146" s="189">
        <f t="shared" si="36"/>
        <v>-294.85342159852831</v>
      </c>
      <c r="L146" s="88">
        <f t="shared" si="32"/>
        <v>-1036.1149234972286</v>
      </c>
      <c r="M146" s="89">
        <f t="shared" si="37"/>
        <v>5460.9327512271011</v>
      </c>
      <c r="N146" s="89">
        <f t="shared" si="38"/>
        <v>118009.9327512271</v>
      </c>
      <c r="O146" s="89">
        <f t="shared" si="39"/>
        <v>33582.792473314483</v>
      </c>
      <c r="P146" s="90">
        <f t="shared" si="33"/>
        <v>0.96179405475824309</v>
      </c>
      <c r="Q146" s="1">
        <v>138.62609964209332</v>
      </c>
      <c r="R146" s="90">
        <f t="shared" si="40"/>
        <v>3.6653685545038508E-3</v>
      </c>
      <c r="S146" s="90">
        <f t="shared" si="40"/>
        <v>8.235273476778146E-3</v>
      </c>
      <c r="T146" s="92">
        <v>3514</v>
      </c>
      <c r="U146" s="1">
        <v>112137.973</v>
      </c>
      <c r="V146" s="1">
        <v>31767.131161473088</v>
      </c>
      <c r="W146" s="195"/>
      <c r="X146" s="89">
        <v>0</v>
      </c>
      <c r="Y146" s="89">
        <f t="shared" si="41"/>
        <v>0</v>
      </c>
      <c r="Z146" s="1"/>
    </row>
    <row r="147" spans="2:26">
      <c r="B147" s="204">
        <v>3334</v>
      </c>
      <c r="C147" t="s">
        <v>174</v>
      </c>
      <c r="D147" s="1">
        <v>88649</v>
      </c>
      <c r="E147" s="86">
        <f t="shared" si="34"/>
        <v>31773.835125448026</v>
      </c>
      <c r="F147" s="87">
        <f t="shared" si="28"/>
        <v>0.90998643858481976</v>
      </c>
      <c r="G147" s="189">
        <f t="shared" si="35"/>
        <v>2012.0442319284962</v>
      </c>
      <c r="H147" s="189">
        <f t="shared" si="29"/>
        <v>5613.6034070805044</v>
      </c>
      <c r="I147" s="189">
        <f t="shared" si="30"/>
        <v>0</v>
      </c>
      <c r="J147" s="88">
        <f t="shared" si="31"/>
        <v>0</v>
      </c>
      <c r="K147" s="189">
        <f t="shared" si="36"/>
        <v>-294.85342159852831</v>
      </c>
      <c r="L147" s="88">
        <f t="shared" si="32"/>
        <v>-822.64104625989398</v>
      </c>
      <c r="M147" s="89">
        <f t="shared" si="37"/>
        <v>4790.9623608206102</v>
      </c>
      <c r="N147" s="89">
        <f t="shared" si="38"/>
        <v>93439.962360820617</v>
      </c>
      <c r="O147" s="89">
        <f t="shared" si="39"/>
        <v>33491.025935778001</v>
      </c>
      <c r="P147" s="90">
        <f t="shared" si="33"/>
        <v>0.95916590790897593</v>
      </c>
      <c r="Q147" s="1">
        <v>871.88710813928219</v>
      </c>
      <c r="R147" s="90">
        <f t="shared" si="40"/>
        <v>2.3812992378472269E-2</v>
      </c>
      <c r="S147" s="90">
        <f t="shared" si="40"/>
        <v>2.6381698810962993E-2</v>
      </c>
      <c r="T147" s="92">
        <v>2790</v>
      </c>
      <c r="U147" s="1">
        <v>86587.101999999999</v>
      </c>
      <c r="V147" s="1">
        <v>30957.133357168394</v>
      </c>
      <c r="W147" s="195"/>
      <c r="X147" s="89">
        <v>0</v>
      </c>
      <c r="Y147" s="89">
        <f t="shared" si="41"/>
        <v>0</v>
      </c>
      <c r="Z147" s="1"/>
    </row>
    <row r="148" spans="2:26">
      <c r="B148" s="204">
        <v>3336</v>
      </c>
      <c r="C148" t="s">
        <v>175</v>
      </c>
      <c r="D148" s="1">
        <v>45446</v>
      </c>
      <c r="E148" s="86">
        <f t="shared" si="34"/>
        <v>31298.898071625346</v>
      </c>
      <c r="F148" s="87">
        <f t="shared" si="28"/>
        <v>0.89638448350279298</v>
      </c>
      <c r="G148" s="189">
        <f t="shared" si="35"/>
        <v>2316.0039463750109</v>
      </c>
      <c r="H148" s="189">
        <f t="shared" si="29"/>
        <v>3362.8377301365153</v>
      </c>
      <c r="I148" s="189">
        <f t="shared" si="30"/>
        <v>44.44675984956411</v>
      </c>
      <c r="J148" s="88">
        <f t="shared" si="31"/>
        <v>64.536695301567093</v>
      </c>
      <c r="K148" s="189">
        <f t="shared" si="36"/>
        <v>-250.40666174896421</v>
      </c>
      <c r="L148" s="88">
        <f t="shared" si="32"/>
        <v>-363.590472859496</v>
      </c>
      <c r="M148" s="89">
        <f t="shared" si="37"/>
        <v>2999.2472572770193</v>
      </c>
      <c r="N148" s="89">
        <f t="shared" si="38"/>
        <v>48445.24725727702</v>
      </c>
      <c r="O148" s="89">
        <f t="shared" si="39"/>
        <v>33364.495356251391</v>
      </c>
      <c r="P148" s="90">
        <f t="shared" si="33"/>
        <v>0.95554213662103105</v>
      </c>
      <c r="Q148" s="1">
        <v>231.09577392061419</v>
      </c>
      <c r="R148" s="90">
        <f t="shared" si="40"/>
        <v>-1.1054791037613917E-2</v>
      </c>
      <c r="S148" s="90">
        <f t="shared" si="40"/>
        <v>-3.6936277222579833E-2</v>
      </c>
      <c r="T148" s="92">
        <v>1452</v>
      </c>
      <c r="U148" s="1">
        <v>45954.012000000002</v>
      </c>
      <c r="V148" s="1">
        <v>32499.301272984441</v>
      </c>
      <c r="W148" s="195"/>
      <c r="X148" s="89">
        <v>0</v>
      </c>
      <c r="Y148" s="89">
        <f t="shared" si="41"/>
        <v>0</v>
      </c>
      <c r="Z148" s="1"/>
    </row>
    <row r="149" spans="2:26" ht="30" customHeight="1">
      <c r="B149" s="204">
        <v>3338</v>
      </c>
      <c r="C149" t="s">
        <v>176</v>
      </c>
      <c r="D149" s="1">
        <v>101416</v>
      </c>
      <c r="E149" s="86">
        <f t="shared" si="34"/>
        <v>41242.781618544119</v>
      </c>
      <c r="F149" s="87">
        <f t="shared" si="28"/>
        <v>1.1811722385483119</v>
      </c>
      <c r="G149" s="189">
        <f t="shared" si="35"/>
        <v>-4048.0815236530034</v>
      </c>
      <c r="H149" s="189">
        <f t="shared" si="29"/>
        <v>-9954.2324666627355</v>
      </c>
      <c r="I149" s="189">
        <f t="shared" si="30"/>
        <v>0</v>
      </c>
      <c r="J149" s="88">
        <f t="shared" si="31"/>
        <v>0</v>
      </c>
      <c r="K149" s="189">
        <f t="shared" si="36"/>
        <v>-294.85342159852831</v>
      </c>
      <c r="L149" s="88">
        <f t="shared" si="32"/>
        <v>-725.04456371078118</v>
      </c>
      <c r="M149" s="89">
        <f t="shared" si="37"/>
        <v>-10679.277030373516</v>
      </c>
      <c r="N149" s="89">
        <f t="shared" si="38"/>
        <v>90736.722969626484</v>
      </c>
      <c r="O149" s="89">
        <f t="shared" si="39"/>
        <v>36899.846673292595</v>
      </c>
      <c r="P149" s="90">
        <f t="shared" si="33"/>
        <v>1.0567927958958332</v>
      </c>
      <c r="Q149" s="1">
        <v>394.53058025609425</v>
      </c>
      <c r="R149" s="90">
        <f t="shared" si="40"/>
        <v>4.114078872923424E-2</v>
      </c>
      <c r="S149" s="90">
        <f t="shared" si="40"/>
        <v>4.4104589266486971E-2</v>
      </c>
      <c r="T149" s="92">
        <v>2459</v>
      </c>
      <c r="U149" s="1">
        <v>97408.535999999993</v>
      </c>
      <c r="V149" s="1">
        <v>39500.622871046224</v>
      </c>
      <c r="W149" s="195"/>
      <c r="X149" s="89">
        <v>0</v>
      </c>
      <c r="Y149" s="89">
        <f t="shared" si="41"/>
        <v>0</v>
      </c>
      <c r="Z149" s="1"/>
    </row>
    <row r="150" spans="2:26">
      <c r="B150" s="204">
        <v>3401</v>
      </c>
      <c r="C150" t="s">
        <v>177</v>
      </c>
      <c r="D150" s="1">
        <v>522914</v>
      </c>
      <c r="E150" s="86">
        <f t="shared" si="34"/>
        <v>28745.753394535761</v>
      </c>
      <c r="F150" s="87">
        <f t="shared" si="28"/>
        <v>0.82326372163304429</v>
      </c>
      <c r="G150" s="189">
        <f t="shared" si="35"/>
        <v>3950.016539712346</v>
      </c>
      <c r="H150" s="189">
        <f t="shared" si="29"/>
        <v>71854.75087390728</v>
      </c>
      <c r="I150" s="189">
        <f t="shared" si="30"/>
        <v>938.04739683091896</v>
      </c>
      <c r="J150" s="88">
        <f t="shared" si="31"/>
        <v>17064.020195751247</v>
      </c>
      <c r="K150" s="189">
        <f t="shared" si="36"/>
        <v>643.19397523239059</v>
      </c>
      <c r="L150" s="88">
        <f t="shared" si="32"/>
        <v>11700.341603452418</v>
      </c>
      <c r="M150" s="89">
        <f t="shared" si="37"/>
        <v>83555.092477359693</v>
      </c>
      <c r="N150" s="89">
        <f t="shared" si="38"/>
        <v>606469.09247735969</v>
      </c>
      <c r="O150" s="89">
        <f t="shared" si="39"/>
        <v>33338.963909480495</v>
      </c>
      <c r="P150" s="90">
        <f t="shared" si="33"/>
        <v>0.95481092900233355</v>
      </c>
      <c r="Q150" s="1">
        <v>7323.1680601858388</v>
      </c>
      <c r="R150" s="90">
        <f t="shared" si="40"/>
        <v>4.0414494493959167E-2</v>
      </c>
      <c r="S150" s="90">
        <f t="shared" si="40"/>
        <v>3.5724593523781364E-2</v>
      </c>
      <c r="T150" s="92">
        <v>18191</v>
      </c>
      <c r="U150" s="1">
        <v>502601.61</v>
      </c>
      <c r="V150" s="1">
        <v>27754.244298415153</v>
      </c>
      <c r="W150" s="195"/>
      <c r="X150" s="89">
        <v>0</v>
      </c>
      <c r="Y150" s="89">
        <f t="shared" si="41"/>
        <v>0</v>
      </c>
      <c r="Z150" s="1"/>
    </row>
    <row r="151" spans="2:26">
      <c r="B151" s="204">
        <v>3403</v>
      </c>
      <c r="C151" t="s">
        <v>178</v>
      </c>
      <c r="D151" s="1">
        <v>1074293</v>
      </c>
      <c r="E151" s="86">
        <f t="shared" si="34"/>
        <v>31767.838661028476</v>
      </c>
      <c r="F151" s="87">
        <f t="shared" si="28"/>
        <v>0.90981470290105027</v>
      </c>
      <c r="G151" s="189">
        <f t="shared" si="35"/>
        <v>2015.8819691570081</v>
      </c>
      <c r="H151" s="189">
        <f t="shared" si="29"/>
        <v>68171.080550982544</v>
      </c>
      <c r="I151" s="189">
        <f t="shared" si="30"/>
        <v>0</v>
      </c>
      <c r="J151" s="88">
        <f t="shared" si="31"/>
        <v>0</v>
      </c>
      <c r="K151" s="189">
        <f t="shared" si="36"/>
        <v>-294.85342159852831</v>
      </c>
      <c r="L151" s="88">
        <f t="shared" si="32"/>
        <v>-9971.0581581974329</v>
      </c>
      <c r="M151" s="89">
        <f t="shared" si="37"/>
        <v>58200.022392785111</v>
      </c>
      <c r="N151" s="89">
        <f t="shared" si="38"/>
        <v>1132493.0223927852</v>
      </c>
      <c r="O151" s="89">
        <f t="shared" si="39"/>
        <v>33488.867208586962</v>
      </c>
      <c r="P151" s="90">
        <f t="shared" si="33"/>
        <v>0.9591040830628188</v>
      </c>
      <c r="Q151" s="1">
        <v>4245.4494967547944</v>
      </c>
      <c r="R151" s="90">
        <f t="shared" si="40"/>
        <v>4.5465867803439246E-2</v>
      </c>
      <c r="S151" s="90">
        <f t="shared" si="40"/>
        <v>3.3841679782795925E-2</v>
      </c>
      <c r="T151" s="92">
        <v>33817</v>
      </c>
      <c r="U151" s="1">
        <v>1027573.48</v>
      </c>
      <c r="V151" s="1">
        <v>30727.953111450017</v>
      </c>
      <c r="W151" s="195"/>
      <c r="X151" s="89">
        <v>0</v>
      </c>
      <c r="Y151" s="89">
        <f t="shared" si="41"/>
        <v>0</v>
      </c>
      <c r="Z151" s="1"/>
    </row>
    <row r="152" spans="2:26">
      <c r="B152" s="204">
        <v>3405</v>
      </c>
      <c r="C152" t="s">
        <v>179</v>
      </c>
      <c r="D152" s="1">
        <v>940047</v>
      </c>
      <c r="E152" s="86">
        <f t="shared" si="34"/>
        <v>31684.485489905288</v>
      </c>
      <c r="F152" s="87">
        <f t="shared" si="28"/>
        <v>0.90742751057643245</v>
      </c>
      <c r="G152" s="189">
        <f t="shared" si="35"/>
        <v>2069.2279986758485</v>
      </c>
      <c r="H152" s="189">
        <f t="shared" si="29"/>
        <v>61391.925492713752</v>
      </c>
      <c r="I152" s="189">
        <f t="shared" si="30"/>
        <v>0</v>
      </c>
      <c r="J152" s="88">
        <f t="shared" si="31"/>
        <v>0</v>
      </c>
      <c r="K152" s="189">
        <f t="shared" si="36"/>
        <v>-294.85342159852831</v>
      </c>
      <c r="L152" s="88">
        <f t="shared" si="32"/>
        <v>-8748.0061654067376</v>
      </c>
      <c r="M152" s="89">
        <f t="shared" si="37"/>
        <v>52643.919327307012</v>
      </c>
      <c r="N152" s="89">
        <f t="shared" si="38"/>
        <v>992690.91932730703</v>
      </c>
      <c r="O152" s="89">
        <f t="shared" si="39"/>
        <v>33458.860066982612</v>
      </c>
      <c r="P152" s="90">
        <f t="shared" si="33"/>
        <v>0.95824469382595634</v>
      </c>
      <c r="Q152" s="1">
        <v>5836.1994736144043</v>
      </c>
      <c r="R152" s="90">
        <f t="shared" si="40"/>
        <v>2.9068954092882255E-2</v>
      </c>
      <c r="S152" s="90">
        <f t="shared" si="40"/>
        <v>6.2462309881898149E-3</v>
      </c>
      <c r="T152" s="92">
        <v>29669</v>
      </c>
      <c r="U152" s="1">
        <v>913492.72199999995</v>
      </c>
      <c r="V152" s="1">
        <v>31487.805384164629</v>
      </c>
      <c r="W152" s="195"/>
      <c r="X152" s="89">
        <v>0</v>
      </c>
      <c r="Y152" s="89">
        <f t="shared" si="41"/>
        <v>0</v>
      </c>
      <c r="Z152" s="1"/>
    </row>
    <row r="153" spans="2:26">
      <c r="B153" s="204">
        <v>3407</v>
      </c>
      <c r="C153" t="s">
        <v>180</v>
      </c>
      <c r="D153" s="1">
        <v>914815</v>
      </c>
      <c r="E153" s="86">
        <f t="shared" si="34"/>
        <v>29180.701754385966</v>
      </c>
      <c r="F153" s="87">
        <f t="shared" si="28"/>
        <v>0.83572042090732857</v>
      </c>
      <c r="G153" s="189">
        <f t="shared" si="35"/>
        <v>3671.6495894082145</v>
      </c>
      <c r="H153" s="189">
        <f t="shared" si="29"/>
        <v>115106.21462794753</v>
      </c>
      <c r="I153" s="189">
        <f t="shared" si="30"/>
        <v>785.8154708833473</v>
      </c>
      <c r="J153" s="88">
        <f t="shared" si="31"/>
        <v>24635.315012192939</v>
      </c>
      <c r="K153" s="189">
        <f t="shared" si="36"/>
        <v>490.96204928481899</v>
      </c>
      <c r="L153" s="88">
        <f t="shared" si="32"/>
        <v>15391.660245079076</v>
      </c>
      <c r="M153" s="89">
        <f t="shared" si="37"/>
        <v>130497.87487302661</v>
      </c>
      <c r="N153" s="89">
        <f t="shared" si="38"/>
        <v>1045312.8748730266</v>
      </c>
      <c r="O153" s="89">
        <f t="shared" si="39"/>
        <v>33343.313393078999</v>
      </c>
      <c r="P153" s="90">
        <f t="shared" si="33"/>
        <v>0.95493549599507643</v>
      </c>
      <c r="Q153" s="1">
        <v>11822.637846013138</v>
      </c>
      <c r="R153" s="90">
        <f t="shared" si="40"/>
        <v>3.6247407945732335E-2</v>
      </c>
      <c r="S153" s="90">
        <f t="shared" si="40"/>
        <v>3.0462932781760939E-2</v>
      </c>
      <c r="T153" s="92">
        <v>31350</v>
      </c>
      <c r="U153" s="1">
        <v>882815.23600000003</v>
      </c>
      <c r="V153" s="1">
        <v>28318.050874097837</v>
      </c>
      <c r="W153" s="195"/>
      <c r="X153" s="89">
        <v>0</v>
      </c>
      <c r="Y153" s="89">
        <f t="shared" si="41"/>
        <v>0</v>
      </c>
      <c r="Z153" s="1"/>
    </row>
    <row r="154" spans="2:26">
      <c r="B154" s="204">
        <v>3411</v>
      </c>
      <c r="C154" t="s">
        <v>181</v>
      </c>
      <c r="D154" s="1">
        <v>1024873</v>
      </c>
      <c r="E154" s="86">
        <f t="shared" si="34"/>
        <v>28312.190944501228</v>
      </c>
      <c r="F154" s="87">
        <f t="shared" si="28"/>
        <v>0.81084671410929576</v>
      </c>
      <c r="G154" s="189">
        <f t="shared" si="35"/>
        <v>4227.4965077344468</v>
      </c>
      <c r="H154" s="189">
        <f t="shared" si="29"/>
        <v>153031.14608347922</v>
      </c>
      <c r="I154" s="189">
        <f t="shared" si="30"/>
        <v>1089.7942543430054</v>
      </c>
      <c r="J154" s="88">
        <f t="shared" si="31"/>
        <v>39449.462212962448</v>
      </c>
      <c r="K154" s="189">
        <f t="shared" si="36"/>
        <v>794.94083274447712</v>
      </c>
      <c r="L154" s="88">
        <f t="shared" si="32"/>
        <v>28776.063204517326</v>
      </c>
      <c r="M154" s="89">
        <f t="shared" si="37"/>
        <v>181807.20928799655</v>
      </c>
      <c r="N154" s="89">
        <f t="shared" si="38"/>
        <v>1206680.2092879966</v>
      </c>
      <c r="O154" s="89">
        <f t="shared" si="39"/>
        <v>33334.628284980157</v>
      </c>
      <c r="P154" s="90">
        <f t="shared" si="33"/>
        <v>0.9546867589270962</v>
      </c>
      <c r="Q154" s="1">
        <v>19900.333140600735</v>
      </c>
      <c r="R154" s="90">
        <f t="shared" si="40"/>
        <v>2.8629645986551721E-2</v>
      </c>
      <c r="S154" s="90">
        <f t="shared" si="40"/>
        <v>2.0445847040610442E-2</v>
      </c>
      <c r="T154" s="92">
        <v>36199</v>
      </c>
      <c r="U154" s="1">
        <v>996347.91200000001</v>
      </c>
      <c r="V154" s="1">
        <v>27744.922502854279</v>
      </c>
      <c r="W154" s="195"/>
      <c r="X154" s="89">
        <v>0</v>
      </c>
      <c r="Y154" s="89">
        <f t="shared" si="41"/>
        <v>0</v>
      </c>
      <c r="Z154" s="1"/>
    </row>
    <row r="155" spans="2:26">
      <c r="B155" s="204">
        <v>3412</v>
      </c>
      <c r="C155" t="s">
        <v>182</v>
      </c>
      <c r="D155" s="1">
        <v>207756</v>
      </c>
      <c r="E155" s="86">
        <f t="shared" si="34"/>
        <v>26129.543453653627</v>
      </c>
      <c r="F155" s="87">
        <f t="shared" si="28"/>
        <v>0.74833680276114545</v>
      </c>
      <c r="G155" s="189">
        <f t="shared" si="35"/>
        <v>5624.3909018769118</v>
      </c>
      <c r="H155" s="189">
        <f t="shared" si="29"/>
        <v>44719.532060823331</v>
      </c>
      <c r="I155" s="189">
        <f t="shared" si="30"/>
        <v>1853.7208761396657</v>
      </c>
      <c r="J155" s="88">
        <f t="shared" si="31"/>
        <v>14738.934686186483</v>
      </c>
      <c r="K155" s="189">
        <f t="shared" si="36"/>
        <v>1558.8674545411375</v>
      </c>
      <c r="L155" s="88">
        <f t="shared" si="32"/>
        <v>12394.555131056584</v>
      </c>
      <c r="M155" s="89">
        <f t="shared" si="37"/>
        <v>57114.087191879917</v>
      </c>
      <c r="N155" s="89">
        <f t="shared" si="38"/>
        <v>264870.08719187992</v>
      </c>
      <c r="O155" s="89">
        <f t="shared" si="39"/>
        <v>33312.80181007168</v>
      </c>
      <c r="P155" s="90">
        <f t="shared" si="33"/>
        <v>0.95406165981361468</v>
      </c>
      <c r="Q155" s="1">
        <v>7193.9499025088517</v>
      </c>
      <c r="R155" s="90">
        <f t="shared" si="40"/>
        <v>5.1253001221664936E-2</v>
      </c>
      <c r="S155" s="90">
        <f t="shared" si="40"/>
        <v>4.8608672203373733E-2</v>
      </c>
      <c r="T155" s="92">
        <v>7951</v>
      </c>
      <c r="U155" s="1">
        <v>197627.022</v>
      </c>
      <c r="V155" s="1">
        <v>24918.298070861176</v>
      </c>
      <c r="W155" s="195"/>
      <c r="X155" s="89">
        <v>0</v>
      </c>
      <c r="Y155" s="89">
        <f t="shared" si="41"/>
        <v>0</v>
      </c>
      <c r="Z155" s="1"/>
    </row>
    <row r="156" spans="2:26">
      <c r="B156" s="204">
        <v>3413</v>
      </c>
      <c r="C156" t="s">
        <v>183</v>
      </c>
      <c r="D156" s="1">
        <v>609089</v>
      </c>
      <c r="E156" s="86">
        <f t="shared" si="34"/>
        <v>27889.967489353909</v>
      </c>
      <c r="F156" s="87">
        <f t="shared" si="28"/>
        <v>0.79875444961810249</v>
      </c>
      <c r="G156" s="189">
        <f t="shared" si="35"/>
        <v>4497.7195190287312</v>
      </c>
      <c r="H156" s="189">
        <f t="shared" si="29"/>
        <v>98225.696576068454</v>
      </c>
      <c r="I156" s="189">
        <f t="shared" si="30"/>
        <v>1237.5724636445673</v>
      </c>
      <c r="J156" s="88">
        <f t="shared" si="31"/>
        <v>27027.345033533704</v>
      </c>
      <c r="K156" s="189">
        <f t="shared" si="36"/>
        <v>942.71904204603902</v>
      </c>
      <c r="L156" s="88">
        <f t="shared" si="32"/>
        <v>20588.041159243447</v>
      </c>
      <c r="M156" s="89">
        <f t="shared" si="37"/>
        <v>118813.73773531191</v>
      </c>
      <c r="N156" s="89">
        <f t="shared" si="38"/>
        <v>727902.73773531197</v>
      </c>
      <c r="O156" s="89">
        <f t="shared" si="39"/>
        <v>33330.406050428675</v>
      </c>
      <c r="P156" s="90">
        <f t="shared" si="33"/>
        <v>0.95456583628218405</v>
      </c>
      <c r="Q156" s="1">
        <v>12669.779591358325</v>
      </c>
      <c r="R156" s="90">
        <f t="shared" si="40"/>
        <v>2.9444581970050308E-2</v>
      </c>
      <c r="S156" s="90">
        <f t="shared" si="40"/>
        <v>2.2468172879360791E-2</v>
      </c>
      <c r="T156" s="92">
        <v>21839</v>
      </c>
      <c r="U156" s="1">
        <v>591667.59499999997</v>
      </c>
      <c r="V156" s="1">
        <v>27277.100871329123</v>
      </c>
      <c r="W156" s="195"/>
      <c r="X156" s="89">
        <v>0</v>
      </c>
      <c r="Y156" s="89">
        <f t="shared" si="41"/>
        <v>0</v>
      </c>
      <c r="Z156" s="1"/>
    </row>
    <row r="157" spans="2:26">
      <c r="B157" s="204">
        <v>3414</v>
      </c>
      <c r="C157" t="s">
        <v>184</v>
      </c>
      <c r="D157" s="1">
        <v>131160</v>
      </c>
      <c r="E157" s="86">
        <f t="shared" si="34"/>
        <v>26347.930895942147</v>
      </c>
      <c r="F157" s="87">
        <f t="shared" si="28"/>
        <v>0.75459130776676286</v>
      </c>
      <c r="G157" s="189">
        <f t="shared" si="35"/>
        <v>5484.6229388122583</v>
      </c>
      <c r="H157" s="189">
        <f t="shared" si="29"/>
        <v>27302.452989407418</v>
      </c>
      <c r="I157" s="189">
        <f t="shared" si="30"/>
        <v>1777.2852713386837</v>
      </c>
      <c r="J157" s="88">
        <f t="shared" si="31"/>
        <v>8847.3260807239676</v>
      </c>
      <c r="K157" s="189">
        <f t="shared" si="36"/>
        <v>1482.4318497401555</v>
      </c>
      <c r="L157" s="88">
        <f t="shared" si="32"/>
        <v>7379.5457480064933</v>
      </c>
      <c r="M157" s="89">
        <f t="shared" si="37"/>
        <v>34681.998737413909</v>
      </c>
      <c r="N157" s="89">
        <f t="shared" si="38"/>
        <v>165841.9987374139</v>
      </c>
      <c r="O157" s="89">
        <f t="shared" si="39"/>
        <v>33314.985684494561</v>
      </c>
      <c r="P157" s="90">
        <f t="shared" si="33"/>
        <v>0.95412420486367078</v>
      </c>
      <c r="Q157" s="1">
        <v>3800.701985245727</v>
      </c>
      <c r="R157" s="90">
        <f t="shared" si="40"/>
        <v>1.0380169481952257E-2</v>
      </c>
      <c r="S157" s="90">
        <f t="shared" si="40"/>
        <v>1.6063304223915921E-2</v>
      </c>
      <c r="T157" s="92">
        <v>4978</v>
      </c>
      <c r="U157" s="1">
        <v>129812.524</v>
      </c>
      <c r="V157" s="1">
        <v>25931.387135437475</v>
      </c>
      <c r="W157" s="195"/>
      <c r="X157" s="89">
        <v>0</v>
      </c>
      <c r="Y157" s="89">
        <f t="shared" si="41"/>
        <v>0</v>
      </c>
      <c r="Z157" s="1"/>
    </row>
    <row r="158" spans="2:26">
      <c r="B158" s="204">
        <v>3415</v>
      </c>
      <c r="C158" t="s">
        <v>185</v>
      </c>
      <c r="D158" s="1">
        <v>232069</v>
      </c>
      <c r="E158" s="86">
        <f t="shared" si="34"/>
        <v>28422.412737293325</v>
      </c>
      <c r="F158" s="87">
        <f t="shared" si="28"/>
        <v>0.8140034100599518</v>
      </c>
      <c r="G158" s="189">
        <f t="shared" si="35"/>
        <v>4156.9545603475044</v>
      </c>
      <c r="H158" s="189">
        <f t="shared" si="29"/>
        <v>33941.533985237373</v>
      </c>
      <c r="I158" s="189">
        <f t="shared" si="30"/>
        <v>1051.2166268657713</v>
      </c>
      <c r="J158" s="88">
        <f t="shared" si="31"/>
        <v>8583.1837583590222</v>
      </c>
      <c r="K158" s="189">
        <f t="shared" si="36"/>
        <v>756.36320526724307</v>
      </c>
      <c r="L158" s="88">
        <f t="shared" si="32"/>
        <v>6175.705571007039</v>
      </c>
      <c r="M158" s="89">
        <f t="shared" si="37"/>
        <v>40117.239556244414</v>
      </c>
      <c r="N158" s="89">
        <f t="shared" si="38"/>
        <v>272186.2395562444</v>
      </c>
      <c r="O158" s="89">
        <f t="shared" si="39"/>
        <v>33335.730502908067</v>
      </c>
      <c r="P158" s="90">
        <f t="shared" si="33"/>
        <v>0.95471832588660244</v>
      </c>
      <c r="Q158" s="1">
        <v>2565.5403815852842</v>
      </c>
      <c r="R158" s="90">
        <f t="shared" si="40"/>
        <v>3.1896931091865331E-2</v>
      </c>
      <c r="S158" s="90">
        <f t="shared" si="40"/>
        <v>3.0001223318885831E-2</v>
      </c>
      <c r="T158" s="92">
        <v>8165</v>
      </c>
      <c r="U158" s="1">
        <v>224895.52299999999</v>
      </c>
      <c r="V158" s="1">
        <v>27594.5426993865</v>
      </c>
      <c r="W158" s="195"/>
      <c r="X158" s="89">
        <v>0</v>
      </c>
      <c r="Y158" s="89">
        <f t="shared" si="41"/>
        <v>0</v>
      </c>
      <c r="Z158" s="1"/>
    </row>
    <row r="159" spans="2:26">
      <c r="B159" s="204">
        <v>3416</v>
      </c>
      <c r="C159" t="s">
        <v>186</v>
      </c>
      <c r="D159" s="1">
        <v>152950</v>
      </c>
      <c r="E159" s="86">
        <f t="shared" si="34"/>
        <v>25061.445190889728</v>
      </c>
      <c r="F159" s="87">
        <f t="shared" si="28"/>
        <v>0.71774701306928967</v>
      </c>
      <c r="G159" s="189">
        <f t="shared" si="35"/>
        <v>6307.9737900458067</v>
      </c>
      <c r="H159" s="189">
        <f t="shared" si="29"/>
        <v>38497.564040649559</v>
      </c>
      <c r="I159" s="189">
        <f t="shared" si="30"/>
        <v>2227.5552681070303</v>
      </c>
      <c r="J159" s="88">
        <f t="shared" si="31"/>
        <v>13594.769801257205</v>
      </c>
      <c r="K159" s="189">
        <f t="shared" si="36"/>
        <v>1932.7018465085021</v>
      </c>
      <c r="L159" s="88">
        <f t="shared" si="32"/>
        <v>11795.279369241389</v>
      </c>
      <c r="M159" s="89">
        <f t="shared" si="37"/>
        <v>50292.843409890949</v>
      </c>
      <c r="N159" s="89">
        <f t="shared" si="38"/>
        <v>203242.84340989095</v>
      </c>
      <c r="O159" s="89">
        <f t="shared" si="39"/>
        <v>33302.120827444036</v>
      </c>
      <c r="P159" s="90">
        <f t="shared" si="33"/>
        <v>0.95375576191669598</v>
      </c>
      <c r="Q159" s="1">
        <v>2799.9680084280262</v>
      </c>
      <c r="R159" s="90">
        <f t="shared" si="40"/>
        <v>1.2596736504328234E-2</v>
      </c>
      <c r="S159" s="90">
        <f t="shared" si="40"/>
        <v>5.2963503981197785E-3</v>
      </c>
      <c r="T159" s="92">
        <v>6103</v>
      </c>
      <c r="U159" s="1">
        <v>151047.29699999999</v>
      </c>
      <c r="V159" s="1">
        <v>24929.410298729163</v>
      </c>
      <c r="W159" s="195"/>
      <c r="X159" s="89">
        <v>0</v>
      </c>
      <c r="Y159" s="89">
        <f t="shared" si="41"/>
        <v>0</v>
      </c>
      <c r="Z159" s="1"/>
    </row>
    <row r="160" spans="2:26">
      <c r="B160" s="204">
        <v>3417</v>
      </c>
      <c r="C160" t="s">
        <v>187</v>
      </c>
      <c r="D160" s="1">
        <v>124519</v>
      </c>
      <c r="E160" s="86">
        <f t="shared" si="34"/>
        <v>27900.291283889761</v>
      </c>
      <c r="F160" s="87">
        <f t="shared" si="28"/>
        <v>0.79905011783017921</v>
      </c>
      <c r="G160" s="189">
        <f t="shared" si="35"/>
        <v>4491.1122905257862</v>
      </c>
      <c r="H160" s="189">
        <f t="shared" si="29"/>
        <v>20043.834152616582</v>
      </c>
      <c r="I160" s="189">
        <f t="shared" si="30"/>
        <v>1233.959135557019</v>
      </c>
      <c r="J160" s="88">
        <f t="shared" si="31"/>
        <v>5507.1596219909761</v>
      </c>
      <c r="K160" s="189">
        <f t="shared" si="36"/>
        <v>939.1057139584907</v>
      </c>
      <c r="L160" s="88">
        <f t="shared" si="32"/>
        <v>4191.2288013967436</v>
      </c>
      <c r="M160" s="89">
        <f t="shared" si="37"/>
        <v>24235.062954013327</v>
      </c>
      <c r="N160" s="89">
        <f t="shared" si="38"/>
        <v>148754.06295401332</v>
      </c>
      <c r="O160" s="89">
        <f t="shared" si="39"/>
        <v>33330.509288374036</v>
      </c>
      <c r="P160" s="90">
        <f t="shared" si="33"/>
        <v>0.95456879296430486</v>
      </c>
      <c r="Q160" s="1">
        <v>240.28256130006775</v>
      </c>
      <c r="R160" s="90">
        <f t="shared" si="40"/>
        <v>5.4226843533463562E-2</v>
      </c>
      <c r="S160" s="90">
        <f t="shared" si="40"/>
        <v>6.6037585674775134E-2</v>
      </c>
      <c r="T160" s="92">
        <v>4463</v>
      </c>
      <c r="U160" s="1">
        <v>118114.048</v>
      </c>
      <c r="V160" s="1">
        <v>26171.958342565918</v>
      </c>
      <c r="W160" s="195"/>
      <c r="X160" s="89">
        <v>0</v>
      </c>
      <c r="Y160" s="89">
        <f t="shared" si="41"/>
        <v>0</v>
      </c>
      <c r="Z160" s="1"/>
    </row>
    <row r="161" spans="2:26">
      <c r="B161" s="204">
        <v>3418</v>
      </c>
      <c r="C161" t="s">
        <v>188</v>
      </c>
      <c r="D161" s="1">
        <v>191228</v>
      </c>
      <c r="E161" s="86">
        <f t="shared" si="34"/>
        <v>26500.554323725053</v>
      </c>
      <c r="F161" s="87">
        <f t="shared" si="28"/>
        <v>0.75896236492572511</v>
      </c>
      <c r="G161" s="189">
        <f t="shared" si="35"/>
        <v>5386.9439450311984</v>
      </c>
      <c r="H161" s="189">
        <f t="shared" si="29"/>
        <v>38872.187507345123</v>
      </c>
      <c r="I161" s="189">
        <f t="shared" si="30"/>
        <v>1723.8670716146667</v>
      </c>
      <c r="J161" s="88">
        <f t="shared" si="31"/>
        <v>12439.424788771434</v>
      </c>
      <c r="K161" s="189">
        <f t="shared" si="36"/>
        <v>1429.0136500161384</v>
      </c>
      <c r="L161" s="88">
        <f t="shared" si="32"/>
        <v>10311.762498516455</v>
      </c>
      <c r="M161" s="89">
        <f t="shared" si="37"/>
        <v>49183.950005861581</v>
      </c>
      <c r="N161" s="89">
        <f t="shared" si="38"/>
        <v>240411.95000586158</v>
      </c>
      <c r="O161" s="89">
        <f t="shared" si="39"/>
        <v>33316.51191877239</v>
      </c>
      <c r="P161" s="90">
        <f t="shared" si="33"/>
        <v>0.95416791543526036</v>
      </c>
      <c r="Q161" s="1">
        <v>4325.6859673630534</v>
      </c>
      <c r="R161" s="90">
        <f t="shared" si="40"/>
        <v>3.0804015974238808E-2</v>
      </c>
      <c r="S161" s="90">
        <f t="shared" si="40"/>
        <v>3.5232359169249987E-2</v>
      </c>
      <c r="T161" s="92">
        <v>7216</v>
      </c>
      <c r="U161" s="1">
        <v>185513.44099999999</v>
      </c>
      <c r="V161" s="1">
        <v>25598.653373809851</v>
      </c>
      <c r="W161" s="195"/>
      <c r="X161" s="89">
        <v>0</v>
      </c>
      <c r="Y161" s="89">
        <f t="shared" si="41"/>
        <v>0</v>
      </c>
      <c r="Z161" s="1"/>
    </row>
    <row r="162" spans="2:26">
      <c r="B162" s="204">
        <v>3419</v>
      </c>
      <c r="C162" t="s">
        <v>189</v>
      </c>
      <c r="D162" s="1">
        <v>94493</v>
      </c>
      <c r="E162" s="86">
        <f t="shared" si="34"/>
        <v>26146.375207526286</v>
      </c>
      <c r="F162" s="87">
        <f t="shared" si="28"/>
        <v>0.74881885561064387</v>
      </c>
      <c r="G162" s="189">
        <f t="shared" si="35"/>
        <v>5613.6185793984105</v>
      </c>
      <c r="H162" s="189">
        <f t="shared" si="29"/>
        <v>20287.617545945857</v>
      </c>
      <c r="I162" s="189">
        <f t="shared" si="30"/>
        <v>1847.8297622842354</v>
      </c>
      <c r="J162" s="88">
        <f t="shared" si="31"/>
        <v>6678.056760895226</v>
      </c>
      <c r="K162" s="189">
        <f t="shared" si="36"/>
        <v>1552.9763406857071</v>
      </c>
      <c r="L162" s="88">
        <f t="shared" si="32"/>
        <v>5612.4564952381461</v>
      </c>
      <c r="M162" s="89">
        <f t="shared" si="37"/>
        <v>25900.074041184002</v>
      </c>
      <c r="N162" s="89">
        <f t="shared" si="38"/>
        <v>120393.07404118401</v>
      </c>
      <c r="O162" s="89">
        <f t="shared" si="39"/>
        <v>33312.970127610402</v>
      </c>
      <c r="P162" s="90">
        <f t="shared" si="33"/>
        <v>0.95406648034210961</v>
      </c>
      <c r="Q162" s="1">
        <v>3073.1620158051737</v>
      </c>
      <c r="R162" s="90">
        <f t="shared" si="40"/>
        <v>5.8027772991107153E-2</v>
      </c>
      <c r="S162" s="90">
        <f t="shared" si="40"/>
        <v>4.192607749732985E-2</v>
      </c>
      <c r="T162" s="92">
        <v>3614</v>
      </c>
      <c r="U162" s="1">
        <v>89310.51</v>
      </c>
      <c r="V162" s="1">
        <v>25094.270862601854</v>
      </c>
      <c r="W162" s="195"/>
      <c r="X162" s="89">
        <v>0</v>
      </c>
      <c r="Y162" s="89">
        <f t="shared" si="41"/>
        <v>0</v>
      </c>
      <c r="Z162" s="1"/>
    </row>
    <row r="163" spans="2:26">
      <c r="B163" s="204">
        <v>3420</v>
      </c>
      <c r="C163" t="s">
        <v>190</v>
      </c>
      <c r="D163" s="1">
        <v>624745</v>
      </c>
      <c r="E163" s="86">
        <f t="shared" si="34"/>
        <v>28479.053653644529</v>
      </c>
      <c r="F163" s="87">
        <f t="shared" si="28"/>
        <v>0.81562557702673799</v>
      </c>
      <c r="G163" s="189">
        <f t="shared" si="35"/>
        <v>4120.7043738827342</v>
      </c>
      <c r="H163" s="189">
        <f t="shared" si="29"/>
        <v>90395.89184986554</v>
      </c>
      <c r="I163" s="189">
        <f t="shared" si="30"/>
        <v>1031.3923061428502</v>
      </c>
      <c r="J163" s="88">
        <f t="shared" si="31"/>
        <v>22625.653019855705</v>
      </c>
      <c r="K163" s="189">
        <f t="shared" si="36"/>
        <v>736.53888454432195</v>
      </c>
      <c r="L163" s="88">
        <f t="shared" si="32"/>
        <v>16157.453510248792</v>
      </c>
      <c r="M163" s="89">
        <f t="shared" si="37"/>
        <v>106553.34536011433</v>
      </c>
      <c r="N163" s="89">
        <f t="shared" si="38"/>
        <v>731298.34536011436</v>
      </c>
      <c r="O163" s="89">
        <f t="shared" si="39"/>
        <v>33336.296912071579</v>
      </c>
      <c r="P163" s="90">
        <f t="shared" si="33"/>
        <v>0.9547345475562703</v>
      </c>
      <c r="Q163" s="1">
        <v>11693.538782711024</v>
      </c>
      <c r="R163" s="90">
        <f t="shared" si="40"/>
        <v>4.8880305310942486E-2</v>
      </c>
      <c r="S163" s="90">
        <f t="shared" si="40"/>
        <v>4.7063400009314409E-2</v>
      </c>
      <c r="T163" s="92">
        <v>21937</v>
      </c>
      <c r="U163" s="1">
        <v>595630.40399999998</v>
      </c>
      <c r="V163" s="1">
        <v>27198.977304899767</v>
      </c>
      <c r="W163" s="195"/>
      <c r="X163" s="89">
        <v>0</v>
      </c>
      <c r="Y163" s="89">
        <f t="shared" si="41"/>
        <v>0</v>
      </c>
      <c r="Z163" s="1"/>
    </row>
    <row r="164" spans="2:26">
      <c r="B164" s="204">
        <v>3421</v>
      </c>
      <c r="C164" t="s">
        <v>191</v>
      </c>
      <c r="D164" s="1">
        <v>190277</v>
      </c>
      <c r="E164" s="86">
        <f t="shared" si="34"/>
        <v>29390.948409020697</v>
      </c>
      <c r="F164" s="87">
        <f t="shared" si="28"/>
        <v>0.8417417779049986</v>
      </c>
      <c r="G164" s="189">
        <f t="shared" si="35"/>
        <v>3537.0917304419868</v>
      </c>
      <c r="H164" s="189">
        <f t="shared" si="29"/>
        <v>22899.131862881422</v>
      </c>
      <c r="I164" s="189">
        <f t="shared" si="30"/>
        <v>712.22914176119139</v>
      </c>
      <c r="J164" s="88">
        <f t="shared" si="31"/>
        <v>4610.9714637619527</v>
      </c>
      <c r="K164" s="189">
        <f t="shared" si="36"/>
        <v>417.37572016266307</v>
      </c>
      <c r="L164" s="88">
        <f t="shared" si="32"/>
        <v>2702.0904123330806</v>
      </c>
      <c r="M164" s="89">
        <f t="shared" si="37"/>
        <v>25601.222275214503</v>
      </c>
      <c r="N164" s="89">
        <f t="shared" si="38"/>
        <v>215878.2222752145</v>
      </c>
      <c r="O164" s="89">
        <f t="shared" si="39"/>
        <v>33345.415859625347</v>
      </c>
      <c r="P164" s="90">
        <f t="shared" si="33"/>
        <v>0.9549957095650532</v>
      </c>
      <c r="Q164" s="1">
        <v>3416.7806614063811</v>
      </c>
      <c r="R164" s="90">
        <f t="shared" si="40"/>
        <v>1.7328285598856474E-2</v>
      </c>
      <c r="S164" s="90">
        <f t="shared" si="40"/>
        <v>2.8013846831590798E-2</v>
      </c>
      <c r="T164" s="92">
        <v>6474</v>
      </c>
      <c r="U164" s="1">
        <v>187035.98699999999</v>
      </c>
      <c r="V164" s="1">
        <v>28590.031641699785</v>
      </c>
      <c r="W164" s="195"/>
      <c r="X164" s="89">
        <v>0</v>
      </c>
      <c r="Y164" s="89">
        <f t="shared" si="41"/>
        <v>0</v>
      </c>
      <c r="Z164" s="1"/>
    </row>
    <row r="165" spans="2:26">
      <c r="B165" s="204">
        <v>3422</v>
      </c>
      <c r="C165" t="s">
        <v>192</v>
      </c>
      <c r="D165" s="1">
        <v>128833</v>
      </c>
      <c r="E165" s="86">
        <f t="shared" si="34"/>
        <v>30740.396086852779</v>
      </c>
      <c r="F165" s="87">
        <f t="shared" si="28"/>
        <v>0.88038927140267431</v>
      </c>
      <c r="G165" s="189">
        <f t="shared" si="35"/>
        <v>2673.4452166294541</v>
      </c>
      <c r="H165" s="189">
        <f t="shared" si="29"/>
        <v>11204.408902894042</v>
      </c>
      <c r="I165" s="189">
        <f t="shared" si="30"/>
        <v>239.92245451996257</v>
      </c>
      <c r="J165" s="88">
        <f t="shared" si="31"/>
        <v>1005.5150068931631</v>
      </c>
      <c r="K165" s="189">
        <f t="shared" si="36"/>
        <v>-54.930967078565743</v>
      </c>
      <c r="L165" s="88">
        <f t="shared" si="32"/>
        <v>-230.21568302626903</v>
      </c>
      <c r="M165" s="89">
        <f t="shared" si="37"/>
        <v>10974.193219867773</v>
      </c>
      <c r="N165" s="89">
        <f t="shared" si="38"/>
        <v>139807.19321986777</v>
      </c>
      <c r="O165" s="89">
        <f t="shared" si="39"/>
        <v>33358.910336403671</v>
      </c>
      <c r="P165" s="90">
        <f t="shared" si="33"/>
        <v>0.95538218450002999</v>
      </c>
      <c r="Q165" s="1">
        <v>-873.77356163822151</v>
      </c>
      <c r="R165" s="90">
        <f t="shared" si="40"/>
        <v>7.8936273501187648E-2</v>
      </c>
      <c r="S165" s="90">
        <f t="shared" si="40"/>
        <v>8.2540450983653951E-2</v>
      </c>
      <c r="T165" s="92">
        <v>4191</v>
      </c>
      <c r="U165" s="1">
        <v>119407.423</v>
      </c>
      <c r="V165" s="1">
        <v>28396.533412604043</v>
      </c>
      <c r="W165" s="195"/>
      <c r="X165" s="89">
        <v>0</v>
      </c>
      <c r="Y165" s="89">
        <f t="shared" si="41"/>
        <v>0</v>
      </c>
      <c r="Z165" s="1"/>
    </row>
    <row r="166" spans="2:26">
      <c r="B166" s="204">
        <v>3423</v>
      </c>
      <c r="C166" t="s">
        <v>193</v>
      </c>
      <c r="D166" s="1">
        <v>59044</v>
      </c>
      <c r="E166" s="86">
        <f t="shared" si="34"/>
        <v>26370.70120589549</v>
      </c>
      <c r="F166" s="87">
        <f t="shared" si="28"/>
        <v>0.75524343783472936</v>
      </c>
      <c r="G166" s="189">
        <f t="shared" si="35"/>
        <v>5470.0499404421198</v>
      </c>
      <c r="H166" s="189">
        <f t="shared" si="29"/>
        <v>12247.441816649907</v>
      </c>
      <c r="I166" s="189">
        <f t="shared" si="30"/>
        <v>1769.3156628550139</v>
      </c>
      <c r="J166" s="88">
        <f t="shared" si="31"/>
        <v>3961.4977691323761</v>
      </c>
      <c r="K166" s="189">
        <f t="shared" si="36"/>
        <v>1474.4622412564856</v>
      </c>
      <c r="L166" s="88">
        <f t="shared" si="32"/>
        <v>3301.3209581732713</v>
      </c>
      <c r="M166" s="89">
        <f t="shared" si="37"/>
        <v>15548.762774823179</v>
      </c>
      <c r="N166" s="89">
        <f t="shared" si="38"/>
        <v>74592.762774823175</v>
      </c>
      <c r="O166" s="89">
        <f t="shared" si="39"/>
        <v>33315.213387594093</v>
      </c>
      <c r="P166" s="90">
        <f t="shared" si="33"/>
        <v>0.95413072616435035</v>
      </c>
      <c r="Q166" s="1">
        <v>2046.4513208045828</v>
      </c>
      <c r="R166" s="90">
        <f t="shared" si="40"/>
        <v>2.6204433674508098E-2</v>
      </c>
      <c r="S166" s="90">
        <f t="shared" si="40"/>
        <v>3.1246081182511529E-2</v>
      </c>
      <c r="T166" s="92">
        <v>2239</v>
      </c>
      <c r="U166" s="1">
        <v>57536.294000000002</v>
      </c>
      <c r="V166" s="1">
        <v>25571.686222222223</v>
      </c>
      <c r="W166" s="195"/>
      <c r="X166" s="89">
        <v>0</v>
      </c>
      <c r="Y166" s="89">
        <f t="shared" si="41"/>
        <v>0</v>
      </c>
      <c r="Z166" s="1"/>
    </row>
    <row r="167" spans="2:26">
      <c r="B167" s="204">
        <v>3424</v>
      </c>
      <c r="C167" t="s">
        <v>194</v>
      </c>
      <c r="D167" s="1">
        <v>49831</v>
      </c>
      <c r="E167" s="86">
        <f t="shared" si="34"/>
        <v>27141.067538126361</v>
      </c>
      <c r="F167" s="87">
        <f t="shared" si="28"/>
        <v>0.77730633683022909</v>
      </c>
      <c r="G167" s="189">
        <f t="shared" si="35"/>
        <v>4977.0154878143621</v>
      </c>
      <c r="H167" s="189">
        <f t="shared" si="29"/>
        <v>9137.8004356271686</v>
      </c>
      <c r="I167" s="189">
        <f t="shared" si="30"/>
        <v>1499.6874465742089</v>
      </c>
      <c r="J167" s="88">
        <f t="shared" si="31"/>
        <v>2753.4261519102479</v>
      </c>
      <c r="K167" s="189">
        <f t="shared" si="36"/>
        <v>1204.8340249756807</v>
      </c>
      <c r="L167" s="88">
        <f t="shared" si="32"/>
        <v>2212.0752698553497</v>
      </c>
      <c r="M167" s="89">
        <f t="shared" si="37"/>
        <v>11349.875705482518</v>
      </c>
      <c r="N167" s="89">
        <f t="shared" si="38"/>
        <v>61180.875705482518</v>
      </c>
      <c r="O167" s="89">
        <f t="shared" si="39"/>
        <v>33322.917050916403</v>
      </c>
      <c r="P167" s="90">
        <f t="shared" si="33"/>
        <v>0.95435135515430547</v>
      </c>
      <c r="Q167" s="1">
        <v>1818.9638298335012</v>
      </c>
      <c r="R167" s="90">
        <f t="shared" si="40"/>
        <v>7.8424058161553709E-3</v>
      </c>
      <c r="S167" s="90">
        <f t="shared" si="40"/>
        <v>1.3331743538465593E-2</v>
      </c>
      <c r="T167" s="92">
        <v>1836</v>
      </c>
      <c r="U167" s="1">
        <v>49443.245999999999</v>
      </c>
      <c r="V167" s="1">
        <v>26783.990249187431</v>
      </c>
      <c r="W167" s="195"/>
      <c r="X167" s="89">
        <v>0</v>
      </c>
      <c r="Y167" s="89">
        <f t="shared" si="41"/>
        <v>0</v>
      </c>
      <c r="Z167" s="1"/>
    </row>
    <row r="168" spans="2:26">
      <c r="B168" s="204">
        <v>3425</v>
      </c>
      <c r="C168" t="s">
        <v>195</v>
      </c>
      <c r="D168" s="1">
        <v>32039</v>
      </c>
      <c r="E168" s="86">
        <f t="shared" si="34"/>
        <v>24894.327894327893</v>
      </c>
      <c r="F168" s="87">
        <f t="shared" si="28"/>
        <v>0.71296085889797822</v>
      </c>
      <c r="G168" s="189">
        <f t="shared" si="35"/>
        <v>6414.9288598453813</v>
      </c>
      <c r="H168" s="189">
        <f t="shared" si="29"/>
        <v>8256.0134426210061</v>
      </c>
      <c r="I168" s="189">
        <f t="shared" si="30"/>
        <v>2286.0463219036728</v>
      </c>
      <c r="J168" s="88">
        <f t="shared" si="31"/>
        <v>2942.1416162900268</v>
      </c>
      <c r="K168" s="189">
        <f t="shared" si="36"/>
        <v>1991.1929003051446</v>
      </c>
      <c r="L168" s="88">
        <f t="shared" si="32"/>
        <v>2562.6652626927212</v>
      </c>
      <c r="M168" s="89">
        <f t="shared" si="37"/>
        <v>10818.678705313727</v>
      </c>
      <c r="N168" s="89">
        <f t="shared" si="38"/>
        <v>42857.678705313723</v>
      </c>
      <c r="O168" s="89">
        <f t="shared" si="39"/>
        <v>33300.44965447842</v>
      </c>
      <c r="P168" s="90">
        <f t="shared" si="33"/>
        <v>0.95370790037498299</v>
      </c>
      <c r="Q168" s="1">
        <v>1064.7848905205446</v>
      </c>
      <c r="R168" s="90">
        <f t="shared" si="40"/>
        <v>-2.500457461803807E-2</v>
      </c>
      <c r="S168" s="90">
        <f t="shared" si="40"/>
        <v>4.5407413026273737E-3</v>
      </c>
      <c r="T168" s="92">
        <v>1287</v>
      </c>
      <c r="U168" s="1">
        <v>32860.667000000001</v>
      </c>
      <c r="V168" s="1">
        <v>24781.800150829564</v>
      </c>
      <c r="W168" s="195"/>
      <c r="X168" s="89">
        <v>0</v>
      </c>
      <c r="Y168" s="89">
        <f t="shared" si="41"/>
        <v>0</v>
      </c>
      <c r="Z168" s="1"/>
    </row>
    <row r="169" spans="2:26">
      <c r="B169" s="204">
        <v>3426</v>
      </c>
      <c r="C169" t="s">
        <v>196</v>
      </c>
      <c r="D169" s="1">
        <v>44775</v>
      </c>
      <c r="E169" s="86">
        <f t="shared" si="34"/>
        <v>27827.84338098198</v>
      </c>
      <c r="F169" s="87">
        <f t="shared" si="28"/>
        <v>0.79697524682736498</v>
      </c>
      <c r="G169" s="189">
        <f t="shared" si="35"/>
        <v>4537.4789483867653</v>
      </c>
      <c r="H169" s="189">
        <f t="shared" si="29"/>
        <v>7300.8036279543048</v>
      </c>
      <c r="I169" s="189">
        <f t="shared" si="30"/>
        <v>1259.3159015747424</v>
      </c>
      <c r="J169" s="88">
        <f t="shared" si="31"/>
        <v>2026.2392856337606</v>
      </c>
      <c r="K169" s="189">
        <f t="shared" si="36"/>
        <v>964.46247997621413</v>
      </c>
      <c r="L169" s="88">
        <f t="shared" si="32"/>
        <v>1551.8201302817286</v>
      </c>
      <c r="M169" s="89">
        <f t="shared" si="37"/>
        <v>8852.6237582360336</v>
      </c>
      <c r="N169" s="89">
        <f t="shared" si="38"/>
        <v>53627.623758236034</v>
      </c>
      <c r="O169" s="89">
        <f t="shared" si="39"/>
        <v>33329.784809344957</v>
      </c>
      <c r="P169" s="90">
        <f t="shared" si="33"/>
        <v>0.95454804425427675</v>
      </c>
      <c r="Q169" s="1">
        <v>642.14794782249191</v>
      </c>
      <c r="R169" s="90">
        <f t="shared" si="40"/>
        <v>0.11834316068279595</v>
      </c>
      <c r="S169" s="90">
        <f t="shared" si="40"/>
        <v>0.1162579963061347</v>
      </c>
      <c r="T169" s="92">
        <v>1609</v>
      </c>
      <c r="U169" s="1">
        <v>40036.906000000003</v>
      </c>
      <c r="V169" s="1">
        <v>24929.580323785802</v>
      </c>
      <c r="W169" s="195"/>
      <c r="X169" s="89">
        <v>0</v>
      </c>
      <c r="Y169" s="89">
        <f t="shared" si="41"/>
        <v>0</v>
      </c>
      <c r="Z169" s="1"/>
    </row>
    <row r="170" spans="2:26">
      <c r="B170" s="204">
        <v>3427</v>
      </c>
      <c r="C170" t="s">
        <v>197</v>
      </c>
      <c r="D170" s="1">
        <v>167936</v>
      </c>
      <c r="E170" s="86">
        <f t="shared" si="34"/>
        <v>29145.435612634501</v>
      </c>
      <c r="F170" s="87">
        <f t="shared" si="28"/>
        <v>0.83471041658747425</v>
      </c>
      <c r="G170" s="189">
        <f t="shared" si="35"/>
        <v>3694.2199201291519</v>
      </c>
      <c r="H170" s="189">
        <f t="shared" si="29"/>
        <v>21286.095179784174</v>
      </c>
      <c r="I170" s="189">
        <f t="shared" si="30"/>
        <v>798.15862049635996</v>
      </c>
      <c r="J170" s="88">
        <f t="shared" si="31"/>
        <v>4598.9899713000268</v>
      </c>
      <c r="K170" s="189">
        <f t="shared" si="36"/>
        <v>503.30519889783164</v>
      </c>
      <c r="L170" s="88">
        <f t="shared" si="32"/>
        <v>2900.0445560493058</v>
      </c>
      <c r="M170" s="89">
        <f t="shared" si="37"/>
        <v>24186.13973583348</v>
      </c>
      <c r="N170" s="89">
        <f t="shared" si="38"/>
        <v>192122.13973583348</v>
      </c>
      <c r="O170" s="89">
        <f t="shared" si="39"/>
        <v>33342.960731661486</v>
      </c>
      <c r="P170" s="90">
        <f t="shared" si="33"/>
        <v>0.95492539595187786</v>
      </c>
      <c r="Q170" s="1">
        <v>2011.9555160679047</v>
      </c>
      <c r="R170" s="90">
        <f t="shared" si="40"/>
        <v>7.5521169311615843E-2</v>
      </c>
      <c r="S170" s="90">
        <f t="shared" si="40"/>
        <v>6.8054864769362317E-2</v>
      </c>
      <c r="T170" s="92">
        <v>5762</v>
      </c>
      <c r="U170" s="1">
        <v>156143.83499999999</v>
      </c>
      <c r="V170" s="1">
        <v>27288.331876966095</v>
      </c>
      <c r="W170" s="195"/>
      <c r="X170" s="89">
        <v>0</v>
      </c>
      <c r="Y170" s="89">
        <f t="shared" si="41"/>
        <v>0</v>
      </c>
      <c r="Z170" s="1"/>
    </row>
    <row r="171" spans="2:26">
      <c r="B171" s="204">
        <v>3428</v>
      </c>
      <c r="C171" t="s">
        <v>198</v>
      </c>
      <c r="D171" s="1">
        <v>71745</v>
      </c>
      <c r="E171" s="86">
        <f t="shared" si="34"/>
        <v>28790.128410914927</v>
      </c>
      <c r="F171" s="87">
        <f t="shared" si="28"/>
        <v>0.82453459947821439</v>
      </c>
      <c r="G171" s="189">
        <f t="shared" si="35"/>
        <v>3921.6165292296791</v>
      </c>
      <c r="H171" s="189">
        <f t="shared" si="29"/>
        <v>9772.6683908403611</v>
      </c>
      <c r="I171" s="189">
        <f t="shared" si="30"/>
        <v>922.51614109821071</v>
      </c>
      <c r="J171" s="88">
        <f t="shared" si="31"/>
        <v>2298.910223616741</v>
      </c>
      <c r="K171" s="189">
        <f t="shared" si="36"/>
        <v>627.66271949968245</v>
      </c>
      <c r="L171" s="88">
        <f t="shared" si="32"/>
        <v>1564.1354969932088</v>
      </c>
      <c r="M171" s="89">
        <f t="shared" si="37"/>
        <v>11336.80388783357</v>
      </c>
      <c r="N171" s="89">
        <f t="shared" si="38"/>
        <v>83081.803887833565</v>
      </c>
      <c r="O171" s="89">
        <f t="shared" si="39"/>
        <v>33339.40765964429</v>
      </c>
      <c r="P171" s="90">
        <f t="shared" si="33"/>
        <v>0.95482363778078527</v>
      </c>
      <c r="Q171" s="1">
        <v>1695.428008684692</v>
      </c>
      <c r="R171" s="90">
        <f t="shared" si="40"/>
        <v>-5.3857919211346581E-3</v>
      </c>
      <c r="S171" s="90">
        <f t="shared" si="40"/>
        <v>1.3992969782797794E-3</v>
      </c>
      <c r="T171" s="92">
        <v>2492</v>
      </c>
      <c r="U171" s="1">
        <v>72133.495999999999</v>
      </c>
      <c r="V171" s="1">
        <v>28749.898764447986</v>
      </c>
      <c r="W171" s="195"/>
      <c r="X171" s="89">
        <v>0</v>
      </c>
      <c r="Y171" s="89">
        <f t="shared" si="41"/>
        <v>0</v>
      </c>
      <c r="Z171" s="1"/>
    </row>
    <row r="172" spans="2:26">
      <c r="B172" s="204">
        <v>3429</v>
      </c>
      <c r="C172" t="s">
        <v>199</v>
      </c>
      <c r="D172" s="1">
        <v>39850</v>
      </c>
      <c r="E172" s="86">
        <f t="shared" si="34"/>
        <v>26131.147540983606</v>
      </c>
      <c r="F172" s="87">
        <f t="shared" si="28"/>
        <v>0.7483827430044564</v>
      </c>
      <c r="G172" s="189">
        <f t="shared" si="35"/>
        <v>5623.3642859857255</v>
      </c>
      <c r="H172" s="189">
        <f t="shared" si="29"/>
        <v>8575.6305361282321</v>
      </c>
      <c r="I172" s="189">
        <f t="shared" si="30"/>
        <v>1853.1594455741731</v>
      </c>
      <c r="J172" s="88">
        <f t="shared" si="31"/>
        <v>2826.0681545006141</v>
      </c>
      <c r="K172" s="189">
        <f t="shared" si="36"/>
        <v>1558.3060239756448</v>
      </c>
      <c r="L172" s="88">
        <f t="shared" si="32"/>
        <v>2376.4166865628586</v>
      </c>
      <c r="M172" s="89">
        <f t="shared" si="37"/>
        <v>10952.04722269109</v>
      </c>
      <c r="N172" s="89">
        <f t="shared" si="38"/>
        <v>50802.047222691093</v>
      </c>
      <c r="O172" s="89">
        <f t="shared" si="39"/>
        <v>33312.817850944979</v>
      </c>
      <c r="P172" s="90">
        <f t="shared" si="33"/>
        <v>0.95406211921604778</v>
      </c>
      <c r="Q172" s="1">
        <v>1137.9414980915553</v>
      </c>
      <c r="R172" s="90">
        <f t="shared" si="40"/>
        <v>-5.4211100746857546E-2</v>
      </c>
      <c r="S172" s="90">
        <f t="shared" si="40"/>
        <v>-4.490825911485935E-2</v>
      </c>
      <c r="T172" s="92">
        <v>1525</v>
      </c>
      <c r="U172" s="1">
        <v>42134.137999999999</v>
      </c>
      <c r="V172" s="1">
        <v>27359.829870129866</v>
      </c>
      <c r="W172" s="195"/>
      <c r="X172" s="89">
        <v>0</v>
      </c>
      <c r="Y172" s="89">
        <f t="shared" si="41"/>
        <v>0</v>
      </c>
      <c r="Z172" s="1"/>
    </row>
    <row r="173" spans="2:26">
      <c r="B173" s="204">
        <v>3430</v>
      </c>
      <c r="C173" t="s">
        <v>200</v>
      </c>
      <c r="D173" s="1">
        <v>53831</v>
      </c>
      <c r="E173" s="86">
        <f t="shared" si="34"/>
        <v>28771.245323356492</v>
      </c>
      <c r="F173" s="87">
        <f t="shared" si="28"/>
        <v>0.82399379747779666</v>
      </c>
      <c r="G173" s="189">
        <f t="shared" si="35"/>
        <v>3933.7017052670781</v>
      </c>
      <c r="H173" s="189">
        <f t="shared" si="29"/>
        <v>7359.9558905547028</v>
      </c>
      <c r="I173" s="189">
        <f t="shared" si="30"/>
        <v>929.12522174366302</v>
      </c>
      <c r="J173" s="88">
        <f t="shared" si="31"/>
        <v>1738.3932898823934</v>
      </c>
      <c r="K173" s="189">
        <f t="shared" si="36"/>
        <v>634.27180014513465</v>
      </c>
      <c r="L173" s="88">
        <f t="shared" si="32"/>
        <v>1186.722538071547</v>
      </c>
      <c r="M173" s="89">
        <f t="shared" si="37"/>
        <v>8546.67842862625</v>
      </c>
      <c r="N173" s="89">
        <f t="shared" si="38"/>
        <v>62377.678428626248</v>
      </c>
      <c r="O173" s="89">
        <f t="shared" si="39"/>
        <v>33339.218828768709</v>
      </c>
      <c r="P173" s="90">
        <f t="shared" si="33"/>
        <v>0.95481822976078123</v>
      </c>
      <c r="Q173" s="1">
        <v>168.88068388806641</v>
      </c>
      <c r="R173" s="90">
        <f t="shared" si="40"/>
        <v>2.3445205432702926E-2</v>
      </c>
      <c r="S173" s="90">
        <f t="shared" si="40"/>
        <v>3.6573310686783489E-2</v>
      </c>
      <c r="T173" s="92">
        <v>1871</v>
      </c>
      <c r="U173" s="1">
        <v>52597.832999999999</v>
      </c>
      <c r="V173" s="1">
        <v>27756.112401055409</v>
      </c>
      <c r="W173" s="195"/>
      <c r="X173" s="89">
        <v>0</v>
      </c>
      <c r="Y173" s="89">
        <f t="shared" si="41"/>
        <v>0</v>
      </c>
      <c r="Z173" s="1"/>
    </row>
    <row r="174" spans="2:26">
      <c r="B174" s="204">
        <v>3431</v>
      </c>
      <c r="C174" t="s">
        <v>201</v>
      </c>
      <c r="D174" s="1">
        <v>70982</v>
      </c>
      <c r="E174" s="86">
        <f t="shared" si="34"/>
        <v>28133.967499009115</v>
      </c>
      <c r="F174" s="87">
        <f t="shared" si="28"/>
        <v>0.80574248549492267</v>
      </c>
      <c r="G174" s="189">
        <f t="shared" si="35"/>
        <v>4341.5595128493987</v>
      </c>
      <c r="H174" s="189">
        <f t="shared" si="29"/>
        <v>10953.754650919032</v>
      </c>
      <c r="I174" s="189">
        <f t="shared" si="30"/>
        <v>1152.1724602652448</v>
      </c>
      <c r="J174" s="88">
        <f t="shared" si="31"/>
        <v>2906.9311172492125</v>
      </c>
      <c r="K174" s="189">
        <f t="shared" si="36"/>
        <v>857.31903866671655</v>
      </c>
      <c r="L174" s="88">
        <f t="shared" si="32"/>
        <v>2163.0159345561256</v>
      </c>
      <c r="M174" s="89">
        <f t="shared" si="37"/>
        <v>13116.770585475158</v>
      </c>
      <c r="N174" s="89">
        <f t="shared" si="38"/>
        <v>84098.770585475155</v>
      </c>
      <c r="O174" s="89">
        <f t="shared" si="39"/>
        <v>33332.84605052523</v>
      </c>
      <c r="P174" s="90">
        <f t="shared" si="33"/>
        <v>0.95463571664095237</v>
      </c>
      <c r="Q174" s="1">
        <v>1116.1855079901579</v>
      </c>
      <c r="R174" s="90">
        <f t="shared" si="40"/>
        <v>3.6216165185312024E-2</v>
      </c>
      <c r="S174" s="90">
        <f t="shared" si="40"/>
        <v>3.3341209514960356E-2</v>
      </c>
      <c r="T174" s="92">
        <v>2523</v>
      </c>
      <c r="U174" s="1">
        <v>68501.150999999998</v>
      </c>
      <c r="V174" s="1">
        <v>27226.212639109697</v>
      </c>
      <c r="W174" s="195"/>
      <c r="X174" s="89">
        <v>0</v>
      </c>
      <c r="Y174" s="89">
        <f t="shared" si="41"/>
        <v>0</v>
      </c>
      <c r="Z174" s="1"/>
    </row>
    <row r="175" spans="2:26">
      <c r="B175" s="204">
        <v>3432</v>
      </c>
      <c r="C175" t="s">
        <v>202</v>
      </c>
      <c r="D175" s="1">
        <v>60461</v>
      </c>
      <c r="E175" s="86">
        <f t="shared" si="34"/>
        <v>30753.306205493387</v>
      </c>
      <c r="F175" s="87">
        <f t="shared" si="28"/>
        <v>0.88075901061851314</v>
      </c>
      <c r="G175" s="189">
        <f t="shared" si="35"/>
        <v>2665.1827406994648</v>
      </c>
      <c r="H175" s="189">
        <f t="shared" si="29"/>
        <v>5239.7492682151478</v>
      </c>
      <c r="I175" s="189">
        <f t="shared" si="30"/>
        <v>235.40391299574983</v>
      </c>
      <c r="J175" s="88">
        <f t="shared" si="31"/>
        <v>462.8040929496442</v>
      </c>
      <c r="K175" s="189">
        <f t="shared" si="36"/>
        <v>-59.449508602778479</v>
      </c>
      <c r="L175" s="88">
        <f t="shared" si="32"/>
        <v>-116.87773391306249</v>
      </c>
      <c r="M175" s="89">
        <f t="shared" si="37"/>
        <v>5122.8715343020849</v>
      </c>
      <c r="N175" s="89">
        <f t="shared" si="38"/>
        <v>65583.871534302089</v>
      </c>
      <c r="O175" s="89">
        <f t="shared" si="39"/>
        <v>33359.03943759008</v>
      </c>
      <c r="P175" s="90">
        <f t="shared" si="33"/>
        <v>0.95538588189218843</v>
      </c>
      <c r="Q175" s="1">
        <v>550.41785917901325</v>
      </c>
      <c r="R175" s="90">
        <f t="shared" si="40"/>
        <v>7.0544852812167297E-2</v>
      </c>
      <c r="S175" s="90">
        <f t="shared" si="40"/>
        <v>9.2326029878538884E-2</v>
      </c>
      <c r="T175" s="92">
        <v>1966</v>
      </c>
      <c r="U175" s="1">
        <v>56476.849000000002</v>
      </c>
      <c r="V175" s="1">
        <v>28153.962612163512</v>
      </c>
      <c r="W175" s="195"/>
      <c r="X175" s="89">
        <v>0</v>
      </c>
      <c r="Y175" s="89">
        <f t="shared" si="41"/>
        <v>0</v>
      </c>
      <c r="Z175" s="1"/>
    </row>
    <row r="176" spans="2:26">
      <c r="B176" s="204">
        <v>3433</v>
      </c>
      <c r="C176" t="s">
        <v>203</v>
      </c>
      <c r="D176" s="1">
        <v>71977</v>
      </c>
      <c r="E176" s="86">
        <f t="shared" si="34"/>
        <v>32941.418764302056</v>
      </c>
      <c r="F176" s="87">
        <f t="shared" si="28"/>
        <v>0.94342543872678641</v>
      </c>
      <c r="G176" s="189">
        <f t="shared" si="35"/>
        <v>1264.7907030619169</v>
      </c>
      <c r="H176" s="189">
        <f t="shared" si="29"/>
        <v>2763.5676861902884</v>
      </c>
      <c r="I176" s="189">
        <f t="shared" si="30"/>
        <v>0</v>
      </c>
      <c r="J176" s="88">
        <f t="shared" si="31"/>
        <v>0</v>
      </c>
      <c r="K176" s="189">
        <f t="shared" si="36"/>
        <v>-294.85342159852831</v>
      </c>
      <c r="L176" s="88">
        <f t="shared" si="32"/>
        <v>-644.25472619278435</v>
      </c>
      <c r="M176" s="89">
        <f t="shared" si="37"/>
        <v>2119.3129599975041</v>
      </c>
      <c r="N176" s="89">
        <f t="shared" si="38"/>
        <v>74096.312959997507</v>
      </c>
      <c r="O176" s="89">
        <f t="shared" si="39"/>
        <v>33911.356045765453</v>
      </c>
      <c r="P176" s="90">
        <f t="shared" si="33"/>
        <v>0.97120394796008391</v>
      </c>
      <c r="Q176" s="1">
        <v>1101.6469287757427</v>
      </c>
      <c r="R176" s="90">
        <f t="shared" si="40"/>
        <v>1.5456332549032909E-2</v>
      </c>
      <c r="S176" s="90">
        <f t="shared" si="40"/>
        <v>1.2667894107250648E-2</v>
      </c>
      <c r="T176" s="92">
        <v>2185</v>
      </c>
      <c r="U176" s="1">
        <v>70881.433000000005</v>
      </c>
      <c r="V176" s="1">
        <v>32529.340523175768</v>
      </c>
      <c r="W176" s="195"/>
      <c r="X176" s="89">
        <v>0</v>
      </c>
      <c r="Y176" s="89">
        <f t="shared" si="41"/>
        <v>0</v>
      </c>
      <c r="Z176" s="1"/>
    </row>
    <row r="177" spans="2:26">
      <c r="B177" s="204">
        <v>3434</v>
      </c>
      <c r="C177" t="s">
        <v>204</v>
      </c>
      <c r="D177" s="1">
        <v>65644</v>
      </c>
      <c r="E177" s="86">
        <f t="shared" si="34"/>
        <v>29318.445734702993</v>
      </c>
      <c r="F177" s="87">
        <f t="shared" si="28"/>
        <v>0.83966533827692869</v>
      </c>
      <c r="G177" s="189">
        <f t="shared" si="35"/>
        <v>3583.4934420053173</v>
      </c>
      <c r="H177" s="189">
        <f t="shared" si="29"/>
        <v>8023.4418166499054</v>
      </c>
      <c r="I177" s="189">
        <f t="shared" si="30"/>
        <v>737.60507777238774</v>
      </c>
      <c r="J177" s="88">
        <f t="shared" si="31"/>
        <v>1651.4977691323761</v>
      </c>
      <c r="K177" s="189">
        <f t="shared" si="36"/>
        <v>442.75165617385943</v>
      </c>
      <c r="L177" s="88">
        <f t="shared" si="32"/>
        <v>991.32095817327126</v>
      </c>
      <c r="M177" s="89">
        <f t="shared" si="37"/>
        <v>9014.7627748231771</v>
      </c>
      <c r="N177" s="89">
        <f t="shared" si="38"/>
        <v>74658.762774823175</v>
      </c>
      <c r="O177" s="89">
        <f t="shared" si="39"/>
        <v>33344.690832882166</v>
      </c>
      <c r="P177" s="90">
        <f t="shared" si="33"/>
        <v>0.95497494516877235</v>
      </c>
      <c r="Q177" s="1">
        <v>142.68132080458236</v>
      </c>
      <c r="R177" s="90">
        <f t="shared" si="40"/>
        <v>3.8039423043380864E-2</v>
      </c>
      <c r="S177" s="90">
        <f t="shared" si="40"/>
        <v>2.6912604752607653E-2</v>
      </c>
      <c r="T177" s="92">
        <v>2239</v>
      </c>
      <c r="U177" s="1">
        <v>63238.446000000004</v>
      </c>
      <c r="V177" s="1">
        <v>28550.088487584653</v>
      </c>
      <c r="W177" s="195"/>
      <c r="X177" s="89">
        <v>0</v>
      </c>
      <c r="Y177" s="89">
        <f t="shared" si="41"/>
        <v>0</v>
      </c>
      <c r="Z177" s="1"/>
    </row>
    <row r="178" spans="2:26">
      <c r="B178" s="204">
        <v>3435</v>
      </c>
      <c r="C178" t="s">
        <v>205</v>
      </c>
      <c r="D178" s="1">
        <v>102102</v>
      </c>
      <c r="E178" s="86">
        <f t="shared" si="34"/>
        <v>28736.842105263157</v>
      </c>
      <c r="F178" s="87">
        <f t="shared" si="28"/>
        <v>0.82300850685156257</v>
      </c>
      <c r="G178" s="189">
        <f t="shared" si="35"/>
        <v>3955.7197648468127</v>
      </c>
      <c r="H178" s="189">
        <f t="shared" si="29"/>
        <v>14054.672324500725</v>
      </c>
      <c r="I178" s="189">
        <f t="shared" si="30"/>
        <v>941.16634807633045</v>
      </c>
      <c r="J178" s="88">
        <f t="shared" si="31"/>
        <v>3343.9640347152022</v>
      </c>
      <c r="K178" s="189">
        <f t="shared" si="36"/>
        <v>646.31292647780219</v>
      </c>
      <c r="L178" s="88">
        <f t="shared" si="32"/>
        <v>2296.3498277756312</v>
      </c>
      <c r="M178" s="89">
        <f t="shared" si="37"/>
        <v>16351.022152276357</v>
      </c>
      <c r="N178" s="89">
        <f t="shared" si="38"/>
        <v>118453.02215227636</v>
      </c>
      <c r="O178" s="89">
        <f t="shared" si="39"/>
        <v>33338.874796587777</v>
      </c>
      <c r="P178" s="90">
        <f t="shared" si="33"/>
        <v>0.95480837685451891</v>
      </c>
      <c r="Q178" s="1">
        <v>1912.9043558815065</v>
      </c>
      <c r="R178" s="90">
        <f t="shared" si="40"/>
        <v>8.2100069000810016E-2</v>
      </c>
      <c r="S178" s="90">
        <f t="shared" si="40"/>
        <v>7.4790639882875959E-2</v>
      </c>
      <c r="T178" s="92">
        <v>3553</v>
      </c>
      <c r="U178" s="1">
        <v>94355.414000000004</v>
      </c>
      <c r="V178" s="1">
        <v>26737.153301218477</v>
      </c>
      <c r="W178" s="195"/>
      <c r="X178" s="89">
        <v>0</v>
      </c>
      <c r="Y178" s="89">
        <f t="shared" si="41"/>
        <v>0</v>
      </c>
      <c r="Z178" s="1"/>
    </row>
    <row r="179" spans="2:26">
      <c r="B179" s="204">
        <v>3436</v>
      </c>
      <c r="C179" t="s">
        <v>206</v>
      </c>
      <c r="D179" s="1">
        <v>177045</v>
      </c>
      <c r="E179" s="86">
        <f t="shared" si="34"/>
        <v>32231.021299836157</v>
      </c>
      <c r="F179" s="87">
        <f t="shared" si="28"/>
        <v>0.92308001752985769</v>
      </c>
      <c r="G179" s="189">
        <f t="shared" si="35"/>
        <v>1719.4450803200925</v>
      </c>
      <c r="H179" s="189">
        <f t="shared" si="29"/>
        <v>9444.9118261982694</v>
      </c>
      <c r="I179" s="189">
        <f t="shared" si="30"/>
        <v>0</v>
      </c>
      <c r="J179" s="88">
        <f t="shared" si="31"/>
        <v>0</v>
      </c>
      <c r="K179" s="189">
        <f t="shared" si="36"/>
        <v>-294.85342159852831</v>
      </c>
      <c r="L179" s="88">
        <f t="shared" si="32"/>
        <v>-1619.629844840716</v>
      </c>
      <c r="M179" s="89">
        <f t="shared" si="37"/>
        <v>7825.2819813575534</v>
      </c>
      <c r="N179" s="89">
        <f t="shared" si="38"/>
        <v>184870.28198135755</v>
      </c>
      <c r="O179" s="89">
        <f t="shared" si="39"/>
        <v>33655.612958557715</v>
      </c>
      <c r="P179" s="90">
        <f t="shared" si="33"/>
        <v>0.96387959632918918</v>
      </c>
      <c r="Q179" s="1">
        <v>1572.5429838742011</v>
      </c>
      <c r="R179" s="90">
        <f t="shared" si="40"/>
        <v>2.3329372244175823E-2</v>
      </c>
      <c r="S179" s="90">
        <f t="shared" si="40"/>
        <v>3.4507191711616342E-2</v>
      </c>
      <c r="T179" s="92">
        <v>5493</v>
      </c>
      <c r="U179" s="1">
        <v>173008.81299999999</v>
      </c>
      <c r="V179" s="1">
        <v>31155.918062308661</v>
      </c>
      <c r="W179" s="195"/>
      <c r="X179" s="89">
        <v>0</v>
      </c>
      <c r="Y179" s="89">
        <f t="shared" si="41"/>
        <v>0</v>
      </c>
      <c r="Z179" s="1"/>
    </row>
    <row r="180" spans="2:26">
      <c r="B180" s="204">
        <v>3437</v>
      </c>
      <c r="C180" t="s">
        <v>207</v>
      </c>
      <c r="D180" s="1">
        <v>148329</v>
      </c>
      <c r="E180" s="86">
        <f t="shared" si="34"/>
        <v>27121.77729018102</v>
      </c>
      <c r="F180" s="87">
        <f t="shared" si="28"/>
        <v>0.77675387396391493</v>
      </c>
      <c r="G180" s="189">
        <f t="shared" si="35"/>
        <v>4989.3612464993794</v>
      </c>
      <c r="H180" s="189">
        <f t="shared" si="29"/>
        <v>27286.816657105108</v>
      </c>
      <c r="I180" s="189">
        <f t="shared" si="30"/>
        <v>1506.4390333550782</v>
      </c>
      <c r="J180" s="88">
        <f t="shared" si="31"/>
        <v>8238.7150734189236</v>
      </c>
      <c r="K180" s="189">
        <f t="shared" si="36"/>
        <v>1211.58561175655</v>
      </c>
      <c r="L180" s="88">
        <f t="shared" si="32"/>
        <v>6626.1617106965714</v>
      </c>
      <c r="M180" s="89">
        <f t="shared" si="37"/>
        <v>33912.978367801683</v>
      </c>
      <c r="N180" s="89">
        <f t="shared" si="38"/>
        <v>182241.9783678017</v>
      </c>
      <c r="O180" s="89">
        <f t="shared" si="39"/>
        <v>33322.724148436952</v>
      </c>
      <c r="P180" s="90">
        <f t="shared" si="33"/>
        <v>0.95434583052564237</v>
      </c>
      <c r="Q180" s="1">
        <v>4343.545280696846</v>
      </c>
      <c r="R180" s="90">
        <f t="shared" si="40"/>
        <v>6.2019021101550269E-2</v>
      </c>
      <c r="S180" s="90">
        <f t="shared" si="40"/>
        <v>9.1924109646007876E-2</v>
      </c>
      <c r="T180" s="92">
        <v>5469</v>
      </c>
      <c r="U180" s="1">
        <v>139666.99</v>
      </c>
      <c r="V180" s="1">
        <v>24838.518584385558</v>
      </c>
      <c r="W180" s="195"/>
      <c r="X180" s="89">
        <v>0</v>
      </c>
      <c r="Y180" s="89">
        <f t="shared" si="41"/>
        <v>0</v>
      </c>
      <c r="Z180" s="1"/>
    </row>
    <row r="181" spans="2:26">
      <c r="B181" s="204">
        <v>3438</v>
      </c>
      <c r="C181" t="s">
        <v>208</v>
      </c>
      <c r="D181" s="1">
        <v>97000</v>
      </c>
      <c r="E181" s="86">
        <f t="shared" si="34"/>
        <v>31209.781209781209</v>
      </c>
      <c r="F181" s="87">
        <f t="shared" si="28"/>
        <v>0.89383222201445756</v>
      </c>
      <c r="G181" s="189">
        <f t="shared" si="35"/>
        <v>2373.038737955259</v>
      </c>
      <c r="H181" s="189">
        <f t="shared" si="29"/>
        <v>7375.4043975649447</v>
      </c>
      <c r="I181" s="189">
        <f t="shared" si="30"/>
        <v>75.637661495012068</v>
      </c>
      <c r="J181" s="88">
        <f t="shared" si="31"/>
        <v>235.08185192649751</v>
      </c>
      <c r="K181" s="189">
        <f t="shared" si="36"/>
        <v>-219.21576010351623</v>
      </c>
      <c r="L181" s="88">
        <f t="shared" si="32"/>
        <v>-681.32258240172848</v>
      </c>
      <c r="M181" s="89">
        <f t="shared" si="37"/>
        <v>6694.0818151632166</v>
      </c>
      <c r="N181" s="89">
        <f t="shared" si="38"/>
        <v>103694.08181516321</v>
      </c>
      <c r="O181" s="89">
        <f t="shared" si="39"/>
        <v>33363.604187632955</v>
      </c>
      <c r="P181" s="90">
        <f t="shared" si="33"/>
        <v>0.95551661400614774</v>
      </c>
      <c r="Q181" s="1">
        <v>382.47864004494477</v>
      </c>
      <c r="R181" s="90">
        <f t="shared" si="40"/>
        <v>5.492191000376364E-2</v>
      </c>
      <c r="S181" s="90">
        <f t="shared" si="40"/>
        <v>6.1710339283067059E-2</v>
      </c>
      <c r="T181" s="92">
        <v>3108</v>
      </c>
      <c r="U181" s="1">
        <v>91949.933999999994</v>
      </c>
      <c r="V181" s="1">
        <v>29395.758951406649</v>
      </c>
      <c r="W181" s="195"/>
      <c r="X181" s="89">
        <v>0</v>
      </c>
      <c r="Y181" s="89">
        <f t="shared" si="41"/>
        <v>0</v>
      </c>
      <c r="Z181" s="1"/>
    </row>
    <row r="182" spans="2:26">
      <c r="B182" s="204">
        <v>3439</v>
      </c>
      <c r="C182" t="s">
        <v>209</v>
      </c>
      <c r="D182" s="1">
        <v>132736</v>
      </c>
      <c r="E182" s="86">
        <f t="shared" si="34"/>
        <v>29516.566599955524</v>
      </c>
      <c r="F182" s="87">
        <f t="shared" si="28"/>
        <v>0.84533941884884234</v>
      </c>
      <c r="G182" s="189">
        <f t="shared" si="35"/>
        <v>3456.6960882436974</v>
      </c>
      <c r="H182" s="189">
        <f t="shared" si="29"/>
        <v>15544.762308831907</v>
      </c>
      <c r="I182" s="189">
        <f t="shared" si="30"/>
        <v>668.26277493400187</v>
      </c>
      <c r="J182" s="88">
        <f t="shared" si="31"/>
        <v>3005.1776988782062</v>
      </c>
      <c r="K182" s="189">
        <f t="shared" si="36"/>
        <v>373.40935333547355</v>
      </c>
      <c r="L182" s="88">
        <f t="shared" si="32"/>
        <v>1679.2218619496246</v>
      </c>
      <c r="M182" s="89">
        <f t="shared" si="37"/>
        <v>17223.984170781532</v>
      </c>
      <c r="N182" s="89">
        <f t="shared" si="38"/>
        <v>149959.98417078154</v>
      </c>
      <c r="O182" s="89">
        <f t="shared" si="39"/>
        <v>33346.672041534694</v>
      </c>
      <c r="P182" s="90">
        <f t="shared" si="33"/>
        <v>0.95503168597449151</v>
      </c>
      <c r="Q182" s="1">
        <v>422.85207666736824</v>
      </c>
      <c r="R182" s="90">
        <f t="shared" si="40"/>
        <v>5.1677832041450183E-2</v>
      </c>
      <c r="S182" s="90">
        <f t="shared" si="40"/>
        <v>3.9984727393446419E-2</v>
      </c>
      <c r="T182" s="92">
        <v>4497</v>
      </c>
      <c r="U182" s="1">
        <v>126213.557</v>
      </c>
      <c r="V182" s="1">
        <v>28381.730829772881</v>
      </c>
      <c r="W182" s="195"/>
      <c r="X182" s="89">
        <v>0</v>
      </c>
      <c r="Y182" s="89">
        <f t="shared" si="41"/>
        <v>0</v>
      </c>
      <c r="Z182" s="1"/>
    </row>
    <row r="183" spans="2:26">
      <c r="B183" s="204">
        <v>3440</v>
      </c>
      <c r="C183" t="s">
        <v>210</v>
      </c>
      <c r="D183" s="1">
        <v>163681</v>
      </c>
      <c r="E183" s="86">
        <f t="shared" si="34"/>
        <v>31906.627680311893</v>
      </c>
      <c r="F183" s="87">
        <f t="shared" si="28"/>
        <v>0.91378954965385051</v>
      </c>
      <c r="G183" s="189">
        <f t="shared" si="35"/>
        <v>1927.0569968156215</v>
      </c>
      <c r="H183" s="189">
        <f t="shared" si="29"/>
        <v>9885.8023936641384</v>
      </c>
      <c r="I183" s="189">
        <f t="shared" si="30"/>
        <v>0</v>
      </c>
      <c r="J183" s="88">
        <f t="shared" si="31"/>
        <v>0</v>
      </c>
      <c r="K183" s="189">
        <f t="shared" si="36"/>
        <v>-294.85342159852831</v>
      </c>
      <c r="L183" s="88">
        <f t="shared" si="32"/>
        <v>-1512.5980528004502</v>
      </c>
      <c r="M183" s="89">
        <f t="shared" si="37"/>
        <v>8373.2043408636891</v>
      </c>
      <c r="N183" s="89">
        <f t="shared" si="38"/>
        <v>172054.20434086368</v>
      </c>
      <c r="O183" s="89">
        <f t="shared" si="39"/>
        <v>33538.831255528981</v>
      </c>
      <c r="P183" s="90">
        <f t="shared" si="33"/>
        <v>0.96053502789382661</v>
      </c>
      <c r="Q183" s="1">
        <v>1021.7588762560827</v>
      </c>
      <c r="R183" s="90">
        <f t="shared" si="40"/>
        <v>4.6524019008488834E-2</v>
      </c>
      <c r="S183" s="90">
        <f t="shared" si="40"/>
        <v>4.7340022142218711E-2</v>
      </c>
      <c r="T183" s="92">
        <v>5130</v>
      </c>
      <c r="U183" s="1">
        <v>156404.43700000001</v>
      </c>
      <c r="V183" s="1">
        <v>30464.440397350994</v>
      </c>
      <c r="W183" s="195"/>
      <c r="X183" s="89">
        <v>0</v>
      </c>
      <c r="Y183" s="89">
        <f t="shared" si="41"/>
        <v>0</v>
      </c>
      <c r="Z183" s="1"/>
    </row>
    <row r="184" spans="2:26">
      <c r="B184" s="204">
        <v>3441</v>
      </c>
      <c r="C184" t="s">
        <v>211</v>
      </c>
      <c r="D184" s="1">
        <v>181943</v>
      </c>
      <c r="E184" s="86">
        <f t="shared" si="34"/>
        <v>29598.666015942737</v>
      </c>
      <c r="F184" s="87">
        <f t="shared" si="28"/>
        <v>0.84769070426557391</v>
      </c>
      <c r="G184" s="189">
        <f t="shared" si="35"/>
        <v>3404.1524620118807</v>
      </c>
      <c r="H184" s="189">
        <f t="shared" si="29"/>
        <v>20925.325183987032</v>
      </c>
      <c r="I184" s="189">
        <f t="shared" si="30"/>
        <v>639.52797933847717</v>
      </c>
      <c r="J184" s="88">
        <f t="shared" si="31"/>
        <v>3931.1784889936189</v>
      </c>
      <c r="K184" s="189">
        <f t="shared" si="36"/>
        <v>344.67455773994885</v>
      </c>
      <c r="L184" s="88">
        <f t="shared" si="32"/>
        <v>2118.7145064274655</v>
      </c>
      <c r="M184" s="89">
        <f t="shared" si="37"/>
        <v>23044.039690414498</v>
      </c>
      <c r="N184" s="89">
        <f t="shared" si="38"/>
        <v>204987.0396904145</v>
      </c>
      <c r="O184" s="89">
        <f t="shared" si="39"/>
        <v>33347.49303569457</v>
      </c>
      <c r="P184" s="90">
        <f t="shared" si="33"/>
        <v>0.95505519882865897</v>
      </c>
      <c r="Q184" s="1">
        <v>1962.2009106680453</v>
      </c>
      <c r="R184" s="90">
        <f t="shared" si="40"/>
        <v>2.0962413311092207E-2</v>
      </c>
      <c r="S184" s="90">
        <f t="shared" si="40"/>
        <v>2.5446874862971133E-2</v>
      </c>
      <c r="T184" s="92">
        <v>6147</v>
      </c>
      <c r="U184" s="1">
        <v>178207.34400000001</v>
      </c>
      <c r="V184" s="1">
        <v>28864.163265306124</v>
      </c>
      <c r="W184" s="195"/>
      <c r="X184" s="89">
        <v>0</v>
      </c>
      <c r="Y184" s="89">
        <f t="shared" si="41"/>
        <v>0</v>
      </c>
      <c r="Z184" s="1"/>
    </row>
    <row r="185" spans="2:26">
      <c r="B185" s="204">
        <v>3442</v>
      </c>
      <c r="C185" t="s">
        <v>212</v>
      </c>
      <c r="D185" s="1">
        <v>427581</v>
      </c>
      <c r="E185" s="86">
        <f t="shared" si="34"/>
        <v>28648.6432160804</v>
      </c>
      <c r="F185" s="87">
        <f t="shared" si="28"/>
        <v>0.82048253563223461</v>
      </c>
      <c r="G185" s="189">
        <f t="shared" si="35"/>
        <v>4012.1670539237771</v>
      </c>
      <c r="H185" s="189">
        <f t="shared" si="29"/>
        <v>59881.593279812376</v>
      </c>
      <c r="I185" s="189">
        <f t="shared" si="30"/>
        <v>972.03595929029541</v>
      </c>
      <c r="J185" s="88">
        <f t="shared" si="31"/>
        <v>14507.636692407659</v>
      </c>
      <c r="K185" s="189">
        <f t="shared" si="36"/>
        <v>677.18253769176704</v>
      </c>
      <c r="L185" s="88">
        <f t="shared" si="32"/>
        <v>10106.949375049622</v>
      </c>
      <c r="M185" s="89">
        <f t="shared" si="37"/>
        <v>69988.542654862002</v>
      </c>
      <c r="N185" s="89">
        <f t="shared" si="38"/>
        <v>497569.54265486199</v>
      </c>
      <c r="O185" s="89">
        <f t="shared" si="39"/>
        <v>33337.992807695948</v>
      </c>
      <c r="P185" s="90">
        <f t="shared" si="33"/>
        <v>0.95478311714232555</v>
      </c>
      <c r="Q185" s="1">
        <v>3230.1299075517891</v>
      </c>
      <c r="R185" s="90">
        <f t="shared" si="40"/>
        <v>3.8503471761351257E-2</v>
      </c>
      <c r="S185" s="90">
        <f t="shared" si="40"/>
        <v>3.1684487491159291E-2</v>
      </c>
      <c r="T185" s="92">
        <v>14925</v>
      </c>
      <c r="U185" s="1">
        <v>411728.04100000003</v>
      </c>
      <c r="V185" s="1">
        <v>27768.802927092471</v>
      </c>
      <c r="W185" s="195"/>
      <c r="X185" s="89">
        <v>0</v>
      </c>
      <c r="Y185" s="89">
        <f t="shared" si="41"/>
        <v>0</v>
      </c>
      <c r="Z185" s="1"/>
    </row>
    <row r="186" spans="2:26">
      <c r="B186" s="204">
        <v>3443</v>
      </c>
      <c r="C186" t="s">
        <v>213</v>
      </c>
      <c r="D186" s="1">
        <v>391047</v>
      </c>
      <c r="E186" s="86">
        <f t="shared" si="34"/>
        <v>28728.107552159858</v>
      </c>
      <c r="F186" s="87">
        <f t="shared" si="28"/>
        <v>0.82275835370386363</v>
      </c>
      <c r="G186" s="189">
        <f t="shared" si="35"/>
        <v>3961.3098788329239</v>
      </c>
      <c r="H186" s="189">
        <f t="shared" si="29"/>
        <v>53921.350070673761</v>
      </c>
      <c r="I186" s="189">
        <f t="shared" si="30"/>
        <v>944.22344166248502</v>
      </c>
      <c r="J186" s="88">
        <f t="shared" si="31"/>
        <v>12852.769487909745</v>
      </c>
      <c r="K186" s="189">
        <f t="shared" si="36"/>
        <v>649.37002006395664</v>
      </c>
      <c r="L186" s="88">
        <f t="shared" si="32"/>
        <v>8839.2247131105778</v>
      </c>
      <c r="M186" s="89">
        <f t="shared" si="37"/>
        <v>62760.574783784337</v>
      </c>
      <c r="N186" s="89">
        <f t="shared" si="38"/>
        <v>453807.57478378434</v>
      </c>
      <c r="O186" s="89">
        <f t="shared" si="39"/>
        <v>33338.787451056742</v>
      </c>
      <c r="P186" s="90">
        <f t="shared" si="33"/>
        <v>0.95480587532304184</v>
      </c>
      <c r="Q186" s="1">
        <v>8592.6942111621611</v>
      </c>
      <c r="R186" s="90">
        <f t="shared" si="40"/>
        <v>6.4553946759295475E-2</v>
      </c>
      <c r="S186" s="90">
        <f t="shared" si="40"/>
        <v>6.7447606473525171E-2</v>
      </c>
      <c r="T186" s="92">
        <v>13612</v>
      </c>
      <c r="U186" s="1">
        <v>367334.13199999998</v>
      </c>
      <c r="V186" s="1">
        <v>26912.897062055825</v>
      </c>
      <c r="W186" s="195"/>
      <c r="X186" s="89">
        <v>0</v>
      </c>
      <c r="Y186" s="89">
        <f t="shared" si="41"/>
        <v>0</v>
      </c>
      <c r="Z186" s="1"/>
    </row>
    <row r="187" spans="2:26">
      <c r="B187" s="204">
        <v>3446</v>
      </c>
      <c r="C187" t="s">
        <v>214</v>
      </c>
      <c r="D187" s="1">
        <v>412915</v>
      </c>
      <c r="E187" s="86">
        <f t="shared" si="34"/>
        <v>30164.000292205419</v>
      </c>
      <c r="F187" s="87">
        <f t="shared" si="28"/>
        <v>0.86388158971062923</v>
      </c>
      <c r="G187" s="189">
        <f t="shared" si="35"/>
        <v>3042.3385252037647</v>
      </c>
      <c r="H187" s="189">
        <f t="shared" si="29"/>
        <v>41646.57207151434</v>
      </c>
      <c r="I187" s="189">
        <f t="shared" si="30"/>
        <v>441.66098264653863</v>
      </c>
      <c r="J187" s="88">
        <f t="shared" si="31"/>
        <v>6045.8971914484664</v>
      </c>
      <c r="K187" s="189">
        <f t="shared" si="36"/>
        <v>146.80756104801031</v>
      </c>
      <c r="L187" s="88">
        <f t="shared" si="32"/>
        <v>2009.6487031862132</v>
      </c>
      <c r="M187" s="89">
        <f t="shared" si="37"/>
        <v>43656.220774700552</v>
      </c>
      <c r="N187" s="89">
        <f t="shared" si="38"/>
        <v>456571.22077470057</v>
      </c>
      <c r="O187" s="89">
        <f t="shared" si="39"/>
        <v>33353.146378457197</v>
      </c>
      <c r="P187" s="90">
        <f t="shared" si="33"/>
        <v>0.95521710768310952</v>
      </c>
      <c r="Q187" s="1">
        <v>3282.6792900821893</v>
      </c>
      <c r="R187" s="90">
        <f t="shared" si="40"/>
        <v>2.8264515339524329E-2</v>
      </c>
      <c r="S187" s="90">
        <f t="shared" si="40"/>
        <v>2.6086147968288568E-2</v>
      </c>
      <c r="T187" s="92">
        <v>13689</v>
      </c>
      <c r="U187" s="1">
        <v>401564.96100000001</v>
      </c>
      <c r="V187" s="1">
        <v>29397.142093704246</v>
      </c>
      <c r="W187" s="195"/>
      <c r="X187" s="89">
        <v>0</v>
      </c>
      <c r="Y187" s="89">
        <f t="shared" si="41"/>
        <v>0</v>
      </c>
      <c r="Z187" s="1"/>
    </row>
    <row r="188" spans="2:26">
      <c r="B188" s="204">
        <v>3447</v>
      </c>
      <c r="C188" t="s">
        <v>215</v>
      </c>
      <c r="D188" s="1">
        <v>141880</v>
      </c>
      <c r="E188" s="86">
        <f t="shared" si="34"/>
        <v>25322.148848830984</v>
      </c>
      <c r="F188" s="87">
        <f t="shared" si="28"/>
        <v>0.72521343291692064</v>
      </c>
      <c r="G188" s="189">
        <f t="shared" si="35"/>
        <v>6141.1234489634026</v>
      </c>
      <c r="H188" s="189">
        <f t="shared" si="29"/>
        <v>34408.714684541948</v>
      </c>
      <c r="I188" s="189">
        <f t="shared" si="30"/>
        <v>2136.308987827591</v>
      </c>
      <c r="J188" s="88">
        <f t="shared" si="31"/>
        <v>11969.739258797992</v>
      </c>
      <c r="K188" s="189">
        <f t="shared" si="36"/>
        <v>1841.4555662290627</v>
      </c>
      <c r="L188" s="88">
        <f t="shared" si="32"/>
        <v>10317.675537581437</v>
      </c>
      <c r="M188" s="89">
        <f t="shared" si="37"/>
        <v>44726.390222123388</v>
      </c>
      <c r="N188" s="89">
        <f t="shared" si="38"/>
        <v>186606.39022212339</v>
      </c>
      <c r="O188" s="89">
        <f t="shared" si="39"/>
        <v>33304.727864023451</v>
      </c>
      <c r="P188" s="90">
        <f t="shared" si="33"/>
        <v>0.95383042611517233</v>
      </c>
      <c r="Q188" s="1">
        <v>4232.6486647914644</v>
      </c>
      <c r="R188" s="90">
        <f t="shared" si="40"/>
        <v>4.3037025050208733E-2</v>
      </c>
      <c r="S188" s="90">
        <f t="shared" si="40"/>
        <v>4.1920083741927149E-2</v>
      </c>
      <c r="T188" s="92">
        <v>5603</v>
      </c>
      <c r="U188" s="1">
        <v>136025.85200000001</v>
      </c>
      <c r="V188" s="1">
        <v>24303.350366267648</v>
      </c>
      <c r="W188" s="195"/>
      <c r="X188" s="89">
        <v>0</v>
      </c>
      <c r="Y188" s="89">
        <f t="shared" si="41"/>
        <v>0</v>
      </c>
      <c r="Z188" s="1"/>
    </row>
    <row r="189" spans="2:26">
      <c r="B189" s="204">
        <v>3448</v>
      </c>
      <c r="C189" t="s">
        <v>216</v>
      </c>
      <c r="D189" s="1">
        <v>176282</v>
      </c>
      <c r="E189" s="86">
        <f t="shared" si="34"/>
        <v>27078.648233486943</v>
      </c>
      <c r="F189" s="87">
        <f t="shared" si="28"/>
        <v>0.77551867976889211</v>
      </c>
      <c r="G189" s="189">
        <f t="shared" si="35"/>
        <v>5016.9638427835889</v>
      </c>
      <c r="H189" s="189">
        <f t="shared" si="29"/>
        <v>32660.434616521165</v>
      </c>
      <c r="I189" s="189">
        <f t="shared" si="30"/>
        <v>1521.5342031980051</v>
      </c>
      <c r="J189" s="88">
        <f t="shared" si="31"/>
        <v>9905.187662819013</v>
      </c>
      <c r="K189" s="189">
        <f t="shared" si="36"/>
        <v>1226.6807815994769</v>
      </c>
      <c r="L189" s="88">
        <f t="shared" si="32"/>
        <v>7985.6918882125938</v>
      </c>
      <c r="M189" s="89">
        <f t="shared" si="37"/>
        <v>40646.126504733758</v>
      </c>
      <c r="N189" s="89">
        <f t="shared" si="38"/>
        <v>216928.12650473375</v>
      </c>
      <c r="O189" s="89">
        <f t="shared" si="39"/>
        <v>33322.292857870008</v>
      </c>
      <c r="P189" s="90">
        <f t="shared" si="33"/>
        <v>0.954333478583692</v>
      </c>
      <c r="Q189" s="1">
        <v>6132.4348541481959</v>
      </c>
      <c r="R189" s="90">
        <f t="shared" si="40"/>
        <v>3.9769211131425335E-2</v>
      </c>
      <c r="S189" s="90">
        <f t="shared" si="40"/>
        <v>4.5199649407687843E-2</v>
      </c>
      <c r="T189" s="92">
        <v>6510</v>
      </c>
      <c r="U189" s="1">
        <v>169539.546</v>
      </c>
      <c r="V189" s="1">
        <v>25907.632334963324</v>
      </c>
      <c r="W189" s="195"/>
      <c r="X189" s="89">
        <v>0</v>
      </c>
      <c r="Y189" s="89">
        <f t="shared" si="41"/>
        <v>0</v>
      </c>
      <c r="Z189" s="1"/>
    </row>
    <row r="190" spans="2:26">
      <c r="B190" s="204">
        <v>3449</v>
      </c>
      <c r="C190" t="s">
        <v>217</v>
      </c>
      <c r="D190" s="1">
        <v>80903</v>
      </c>
      <c r="E190" s="86">
        <f t="shared" si="34"/>
        <v>28476.94473776839</v>
      </c>
      <c r="F190" s="87">
        <f t="shared" si="28"/>
        <v>0.81556517875124412</v>
      </c>
      <c r="G190" s="189">
        <f t="shared" si="35"/>
        <v>4122.0540800434628</v>
      </c>
      <c r="H190" s="189">
        <f t="shared" si="29"/>
        <v>11710.755641403477</v>
      </c>
      <c r="I190" s="189">
        <f t="shared" si="30"/>
        <v>1032.1304266994987</v>
      </c>
      <c r="J190" s="88">
        <f t="shared" si="31"/>
        <v>2932.282542253276</v>
      </c>
      <c r="K190" s="189">
        <f t="shared" si="36"/>
        <v>737.27700510097043</v>
      </c>
      <c r="L190" s="88">
        <f t="shared" si="32"/>
        <v>2094.603971491857</v>
      </c>
      <c r="M190" s="89">
        <f t="shared" si="37"/>
        <v>13805.359612895334</v>
      </c>
      <c r="N190" s="89">
        <f t="shared" si="38"/>
        <v>94708.359612895336</v>
      </c>
      <c r="O190" s="89">
        <f t="shared" si="39"/>
        <v>33336.275822912823</v>
      </c>
      <c r="P190" s="90">
        <f t="shared" si="33"/>
        <v>0.9547339435735156</v>
      </c>
      <c r="Q190" s="1">
        <v>1775.2792105430217</v>
      </c>
      <c r="R190" s="90">
        <f t="shared" si="40"/>
        <v>1.5156244199177823E-3</v>
      </c>
      <c r="S190" s="90">
        <f t="shared" si="40"/>
        <v>-5.1822977426934976E-3</v>
      </c>
      <c r="T190" s="92">
        <v>2841</v>
      </c>
      <c r="U190" s="1">
        <v>80780.566999999995</v>
      </c>
      <c r="V190" s="1">
        <v>28625.289510985116</v>
      </c>
      <c r="W190" s="195"/>
      <c r="X190" s="89">
        <v>0</v>
      </c>
      <c r="Y190" s="89">
        <f t="shared" si="41"/>
        <v>0</v>
      </c>
      <c r="Z190" s="1"/>
    </row>
    <row r="191" spans="2:26">
      <c r="B191" s="204">
        <v>3450</v>
      </c>
      <c r="C191" t="s">
        <v>218</v>
      </c>
      <c r="D191" s="1">
        <v>33972</v>
      </c>
      <c r="E191" s="86">
        <f t="shared" si="34"/>
        <v>21325.800376647832</v>
      </c>
      <c r="F191" s="87">
        <f t="shared" si="28"/>
        <v>0.610760050151262</v>
      </c>
      <c r="G191" s="189">
        <f t="shared" si="35"/>
        <v>8698.7864711606198</v>
      </c>
      <c r="H191" s="189">
        <f t="shared" si="29"/>
        <v>13857.166848558867</v>
      </c>
      <c r="I191" s="189">
        <f t="shared" si="30"/>
        <v>3535.0309530916938</v>
      </c>
      <c r="J191" s="88">
        <f t="shared" si="31"/>
        <v>5631.3043082750683</v>
      </c>
      <c r="K191" s="189">
        <f t="shared" si="36"/>
        <v>3240.1775314931656</v>
      </c>
      <c r="L191" s="88">
        <f t="shared" si="32"/>
        <v>5161.6028076686125</v>
      </c>
      <c r="M191" s="89">
        <f t="shared" si="37"/>
        <v>19018.76965622748</v>
      </c>
      <c r="N191" s="89">
        <f t="shared" si="38"/>
        <v>52990.76965622748</v>
      </c>
      <c r="O191" s="89">
        <f t="shared" si="39"/>
        <v>33264.764379301618</v>
      </c>
      <c r="P191" s="90">
        <f t="shared" si="33"/>
        <v>0.95268589228751577</v>
      </c>
      <c r="Q191" s="1">
        <v>1913.9305288261239</v>
      </c>
      <c r="R191" s="90">
        <f t="shared" si="40"/>
        <v>5.7948167266425994E-2</v>
      </c>
      <c r="S191" s="90">
        <f t="shared" si="40"/>
        <v>-0.16718957831004511</v>
      </c>
      <c r="T191" s="92">
        <v>1593</v>
      </c>
      <c r="U191" s="1">
        <v>32111.214</v>
      </c>
      <c r="V191" s="1">
        <v>25607.02870813397</v>
      </c>
      <c r="W191" s="195"/>
      <c r="X191" s="89">
        <v>0</v>
      </c>
      <c r="Y191" s="89">
        <f t="shared" si="41"/>
        <v>0</v>
      </c>
      <c r="Z191" s="1"/>
    </row>
    <row r="192" spans="2:26">
      <c r="B192" s="204">
        <v>3451</v>
      </c>
      <c r="C192" t="s">
        <v>219</v>
      </c>
      <c r="D192" s="1">
        <v>192351</v>
      </c>
      <c r="E192" s="86">
        <f t="shared" si="34"/>
        <v>29942.559153175589</v>
      </c>
      <c r="F192" s="87">
        <f t="shared" si="28"/>
        <v>0.85753962838722164</v>
      </c>
      <c r="G192" s="189">
        <f t="shared" si="35"/>
        <v>3184.0608541828556</v>
      </c>
      <c r="H192" s="189">
        <f t="shared" si="29"/>
        <v>20454.406927270666</v>
      </c>
      <c r="I192" s="189">
        <f t="shared" si="30"/>
        <v>519.16538130697916</v>
      </c>
      <c r="J192" s="88">
        <f t="shared" si="31"/>
        <v>3335.1184095160343</v>
      </c>
      <c r="K192" s="189">
        <f t="shared" si="36"/>
        <v>224.31195970845084</v>
      </c>
      <c r="L192" s="88">
        <f t="shared" si="32"/>
        <v>1440.9800291670881</v>
      </c>
      <c r="M192" s="89">
        <f t="shared" si="37"/>
        <v>21895.386956437753</v>
      </c>
      <c r="N192" s="89">
        <f t="shared" si="38"/>
        <v>214246.38695643775</v>
      </c>
      <c r="O192" s="89">
        <f t="shared" si="39"/>
        <v>33350.931967066899</v>
      </c>
      <c r="P192" s="90">
        <f t="shared" si="33"/>
        <v>0.95515368806987544</v>
      </c>
      <c r="Q192" s="1">
        <v>2495.3037270427194</v>
      </c>
      <c r="R192" s="90">
        <f t="shared" si="40"/>
        <v>2.2354381191217784E-2</v>
      </c>
      <c r="S192" s="90">
        <f t="shared" si="40"/>
        <v>2.7287909493977296E-2</v>
      </c>
      <c r="T192" s="92">
        <v>6424</v>
      </c>
      <c r="U192" s="1">
        <v>188145.13200000001</v>
      </c>
      <c r="V192" s="1">
        <v>29147.193183578624</v>
      </c>
      <c r="W192" s="195"/>
      <c r="X192" s="89">
        <v>0</v>
      </c>
      <c r="Y192" s="89">
        <f t="shared" si="41"/>
        <v>0</v>
      </c>
      <c r="Z192" s="1"/>
    </row>
    <row r="193" spans="2:28">
      <c r="B193" s="204">
        <v>3452</v>
      </c>
      <c r="C193" t="s">
        <v>220</v>
      </c>
      <c r="D193" s="1">
        <v>67698</v>
      </c>
      <c r="E193" s="86">
        <f t="shared" si="34"/>
        <v>30912.328767123287</v>
      </c>
      <c r="F193" s="87">
        <f t="shared" si="28"/>
        <v>0.8853133357083518</v>
      </c>
      <c r="G193" s="189">
        <f t="shared" si="35"/>
        <v>2563.4083012563292</v>
      </c>
      <c r="H193" s="189">
        <f t="shared" si="29"/>
        <v>5613.864179751361</v>
      </c>
      <c r="I193" s="189">
        <f t="shared" si="30"/>
        <v>179.74601642528503</v>
      </c>
      <c r="J193" s="88">
        <f t="shared" si="31"/>
        <v>393.64377597137423</v>
      </c>
      <c r="K193" s="189">
        <f t="shared" si="36"/>
        <v>-115.10740517324328</v>
      </c>
      <c r="L193" s="88">
        <f t="shared" si="32"/>
        <v>-252.08521732940278</v>
      </c>
      <c r="M193" s="89">
        <f t="shared" si="37"/>
        <v>5361.7789624219586</v>
      </c>
      <c r="N193" s="89">
        <f t="shared" si="38"/>
        <v>73059.778962421959</v>
      </c>
      <c r="O193" s="89">
        <f t="shared" si="39"/>
        <v>33360.629663206375</v>
      </c>
      <c r="P193" s="90">
        <f t="shared" si="33"/>
        <v>0.95543142514308677</v>
      </c>
      <c r="Q193" s="1">
        <v>-884.88827487179879</v>
      </c>
      <c r="R193" s="90">
        <f t="shared" si="40"/>
        <v>4.2691154032465312E-3</v>
      </c>
      <c r="S193" s="90">
        <f t="shared" si="40"/>
        <v>-1.7742262468605455E-2</v>
      </c>
      <c r="T193" s="92">
        <v>2190</v>
      </c>
      <c r="U193" s="1">
        <v>67410.217999999993</v>
      </c>
      <c r="V193" s="1">
        <v>31470.690009337064</v>
      </c>
      <c r="W193" s="195"/>
      <c r="X193" s="89">
        <v>0</v>
      </c>
      <c r="Y193" s="89">
        <f t="shared" si="41"/>
        <v>0</v>
      </c>
      <c r="Z193" s="1"/>
    </row>
    <row r="194" spans="2:28">
      <c r="B194" s="204">
        <v>3453</v>
      </c>
      <c r="C194" t="s">
        <v>221</v>
      </c>
      <c r="D194" s="1">
        <v>106757</v>
      </c>
      <c r="E194" s="86">
        <f t="shared" si="34"/>
        <v>31896.325067224381</v>
      </c>
      <c r="F194" s="87">
        <f t="shared" si="28"/>
        <v>0.91349448806765521</v>
      </c>
      <c r="G194" s="189">
        <f t="shared" si="35"/>
        <v>1933.6506691916288</v>
      </c>
      <c r="H194" s="189">
        <f t="shared" si="29"/>
        <v>6471.9287897843824</v>
      </c>
      <c r="I194" s="189">
        <f t="shared" si="30"/>
        <v>0</v>
      </c>
      <c r="J194" s="88">
        <f t="shared" si="31"/>
        <v>0</v>
      </c>
      <c r="K194" s="189">
        <f t="shared" si="36"/>
        <v>-294.85342159852831</v>
      </c>
      <c r="L194" s="88">
        <f t="shared" si="32"/>
        <v>-986.87440209027432</v>
      </c>
      <c r="M194" s="89">
        <f t="shared" si="37"/>
        <v>5485.0543876941083</v>
      </c>
      <c r="N194" s="89">
        <f t="shared" si="38"/>
        <v>112242.05438769411</v>
      </c>
      <c r="O194" s="89">
        <f t="shared" si="39"/>
        <v>33535.122314817476</v>
      </c>
      <c r="P194" s="90">
        <f t="shared" si="33"/>
        <v>0.96042880572279632</v>
      </c>
      <c r="Q194" s="1">
        <v>-143.21408209958372</v>
      </c>
      <c r="R194" s="90">
        <f t="shared" si="40"/>
        <v>6.778936046182773E-3</v>
      </c>
      <c r="S194" s="90">
        <f t="shared" si="40"/>
        <v>-4.049878324197358E-3</v>
      </c>
      <c r="T194" s="92">
        <v>3347</v>
      </c>
      <c r="U194" s="1">
        <v>106038.174</v>
      </c>
      <c r="V194" s="1">
        <v>32026.026578073088</v>
      </c>
      <c r="W194" s="195"/>
      <c r="X194" s="89">
        <v>0</v>
      </c>
      <c r="Y194" s="89">
        <f t="shared" si="41"/>
        <v>0</v>
      </c>
      <c r="Z194" s="1"/>
    </row>
    <row r="195" spans="2:28" ht="32.1" customHeight="1">
      <c r="B195" s="204">
        <v>3454</v>
      </c>
      <c r="C195" t="s">
        <v>222</v>
      </c>
      <c r="D195" s="1">
        <v>55212</v>
      </c>
      <c r="E195" s="86">
        <f t="shared" si="34"/>
        <v>33140.45618247299</v>
      </c>
      <c r="F195" s="87">
        <f t="shared" si="28"/>
        <v>0.94912576890699252</v>
      </c>
      <c r="G195" s="189">
        <f t="shared" si="35"/>
        <v>1137.406755432519</v>
      </c>
      <c r="H195" s="189">
        <f t="shared" si="29"/>
        <v>1894.9196545505768</v>
      </c>
      <c r="I195" s="189">
        <f t="shared" si="30"/>
        <v>0</v>
      </c>
      <c r="J195" s="88">
        <f t="shared" si="31"/>
        <v>0</v>
      </c>
      <c r="K195" s="189">
        <f t="shared" si="36"/>
        <v>-294.85342159852831</v>
      </c>
      <c r="L195" s="88">
        <f t="shared" si="32"/>
        <v>-491.22580038314817</v>
      </c>
      <c r="M195" s="89">
        <f t="shared" si="37"/>
        <v>1403.6938541674285</v>
      </c>
      <c r="N195" s="89">
        <f t="shared" si="38"/>
        <v>56615.693854167432</v>
      </c>
      <c r="O195" s="89">
        <f t="shared" si="39"/>
        <v>33983.009516306978</v>
      </c>
      <c r="P195" s="90">
        <f t="shared" si="33"/>
        <v>0.9732560668249578</v>
      </c>
      <c r="Q195" s="1">
        <v>306.50336994983127</v>
      </c>
      <c r="R195" s="93">
        <f t="shared" si="40"/>
        <v>3.2827806660740373E-2</v>
      </c>
      <c r="S195" s="93">
        <f t="shared" si="40"/>
        <v>2.1668802747239001E-2</v>
      </c>
      <c r="T195" s="92">
        <v>1666</v>
      </c>
      <c r="U195" s="1">
        <v>53457.120000000003</v>
      </c>
      <c r="V195" s="1">
        <v>32437.572815533982</v>
      </c>
      <c r="W195" s="195"/>
      <c r="X195" s="89">
        <v>0</v>
      </c>
      <c r="Y195" s="89">
        <f t="shared" si="41"/>
        <v>0</v>
      </c>
      <c r="Z195" s="1"/>
      <c r="AB195" s="46"/>
    </row>
    <row r="196" spans="2:28">
      <c r="B196" s="204">
        <v>3901</v>
      </c>
      <c r="C196" t="s">
        <v>223</v>
      </c>
      <c r="D196" s="1">
        <v>824254</v>
      </c>
      <c r="E196" s="86">
        <f t="shared" si="34"/>
        <v>29256.877151883007</v>
      </c>
      <c r="F196" s="87">
        <f t="shared" si="28"/>
        <v>0.83790204545477254</v>
      </c>
      <c r="G196" s="189">
        <f t="shared" si="35"/>
        <v>3622.8973350101082</v>
      </c>
      <c r="H196" s="189">
        <f t="shared" si="29"/>
        <v>102067.88661923978</v>
      </c>
      <c r="I196" s="189">
        <f t="shared" si="30"/>
        <v>759.15408175938273</v>
      </c>
      <c r="J196" s="88">
        <f t="shared" si="31"/>
        <v>21387.64794540709</v>
      </c>
      <c r="K196" s="189">
        <f t="shared" si="36"/>
        <v>464.30066016085442</v>
      </c>
      <c r="L196" s="88">
        <f t="shared" si="32"/>
        <v>13080.742498711752</v>
      </c>
      <c r="M196" s="89">
        <f t="shared" si="37"/>
        <v>115148.62911795154</v>
      </c>
      <c r="N196" s="89">
        <f t="shared" si="38"/>
        <v>939402.6291179515</v>
      </c>
      <c r="O196" s="89">
        <f t="shared" si="39"/>
        <v>33344.075147053969</v>
      </c>
      <c r="P196" s="90">
        <f t="shared" si="33"/>
        <v>0.9549573122405508</v>
      </c>
      <c r="Q196" s="1">
        <v>16455.832836546513</v>
      </c>
      <c r="R196" s="93">
        <f t="shared" si="40"/>
        <v>3.4158282420946637E-2</v>
      </c>
      <c r="S196" s="94">
        <f t="shared" si="40"/>
        <v>2.9239487480954132E-2</v>
      </c>
      <c r="T196" s="92">
        <v>28173</v>
      </c>
      <c r="U196" s="1">
        <v>797028.86300000001</v>
      </c>
      <c r="V196" s="1">
        <v>28425.723563607833</v>
      </c>
      <c r="W196" s="195"/>
      <c r="X196" s="89">
        <v>0</v>
      </c>
      <c r="Y196" s="89">
        <f t="shared" si="41"/>
        <v>0</v>
      </c>
      <c r="Z196" s="1"/>
      <c r="AA196" s="1"/>
    </row>
    <row r="197" spans="2:28">
      <c r="B197" s="204">
        <v>3903</v>
      </c>
      <c r="C197" t="s">
        <v>224</v>
      </c>
      <c r="D197" s="1">
        <v>845175</v>
      </c>
      <c r="E197" s="86">
        <f t="shared" si="34"/>
        <v>31203.389204755225</v>
      </c>
      <c r="F197" s="87">
        <f t="shared" si="28"/>
        <v>0.89364915824938018</v>
      </c>
      <c r="G197" s="189">
        <f t="shared" si="35"/>
        <v>2377.1296211718886</v>
      </c>
      <c r="H197" s="189">
        <f t="shared" si="29"/>
        <v>64386.932919061772</v>
      </c>
      <c r="I197" s="189">
        <f t="shared" si="30"/>
        <v>77.874863254106458</v>
      </c>
      <c r="J197" s="88">
        <f t="shared" si="31"/>
        <v>2109.3185461007279</v>
      </c>
      <c r="K197" s="189">
        <f t="shared" si="36"/>
        <v>-216.97855834442186</v>
      </c>
      <c r="L197" s="88">
        <f t="shared" si="32"/>
        <v>-5877.0812313170109</v>
      </c>
      <c r="M197" s="89">
        <f t="shared" si="37"/>
        <v>58509.851687744762</v>
      </c>
      <c r="N197" s="89">
        <f t="shared" si="38"/>
        <v>903684.85168774473</v>
      </c>
      <c r="O197" s="89">
        <f t="shared" si="39"/>
        <v>33363.540267582692</v>
      </c>
      <c r="P197" s="90">
        <f t="shared" si="33"/>
        <v>0.95551478336849693</v>
      </c>
      <c r="Q197" s="1">
        <v>1926.1956834805314</v>
      </c>
      <c r="R197" s="93">
        <f t="shared" si="40"/>
        <v>4.8158007355087268E-2</v>
      </c>
      <c r="S197" s="93">
        <f t="shared" si="40"/>
        <v>4.5023517264421914E-2</v>
      </c>
      <c r="T197" s="92">
        <v>27086</v>
      </c>
      <c r="U197" s="1">
        <v>806343.12199999997</v>
      </c>
      <c r="V197" s="1">
        <v>29859.030623958526</v>
      </c>
      <c r="W197" s="195"/>
      <c r="X197" s="89">
        <v>0</v>
      </c>
      <c r="Y197" s="89">
        <f t="shared" si="41"/>
        <v>0</v>
      </c>
      <c r="Z197" s="1"/>
      <c r="AA197" s="1"/>
    </row>
    <row r="198" spans="2:28">
      <c r="B198" s="204">
        <v>3905</v>
      </c>
      <c r="C198" t="s">
        <v>225</v>
      </c>
      <c r="D198" s="1">
        <v>1956669</v>
      </c>
      <c r="E198" s="86">
        <f t="shared" si="34"/>
        <v>32477.990240015934</v>
      </c>
      <c r="F198" s="87">
        <f t="shared" si="28"/>
        <v>0.93015308206323744</v>
      </c>
      <c r="G198" s="189">
        <f t="shared" si="35"/>
        <v>1561.3849586050353</v>
      </c>
      <c r="H198" s="189">
        <f t="shared" si="29"/>
        <v>94067.198216118966</v>
      </c>
      <c r="I198" s="189">
        <f t="shared" si="30"/>
        <v>0</v>
      </c>
      <c r="J198" s="88">
        <f t="shared" si="31"/>
        <v>0</v>
      </c>
      <c r="K198" s="189">
        <f t="shared" si="36"/>
        <v>-294.85342159852831</v>
      </c>
      <c r="L198" s="88">
        <f t="shared" si="32"/>
        <v>-17763.739237624937</v>
      </c>
      <c r="M198" s="89">
        <f t="shared" si="37"/>
        <v>76303.458978494033</v>
      </c>
      <c r="N198" s="89">
        <f t="shared" si="38"/>
        <v>2032972.4589784939</v>
      </c>
      <c r="O198" s="89">
        <f t="shared" si="39"/>
        <v>33744.521777022441</v>
      </c>
      <c r="P198" s="90">
        <f t="shared" si="33"/>
        <v>0.96642589956120606</v>
      </c>
      <c r="Q198" s="1">
        <v>8099.906522207486</v>
      </c>
      <c r="R198" s="93">
        <f t="shared" si="40"/>
        <v>4.0257070728618796E-2</v>
      </c>
      <c r="S198" s="93">
        <f t="shared" si="40"/>
        <v>3.3074071999688939E-2</v>
      </c>
      <c r="T198" s="92">
        <v>60246</v>
      </c>
      <c r="U198" s="1">
        <v>1880947.561</v>
      </c>
      <c r="V198" s="1">
        <v>31438.200919271269</v>
      </c>
      <c r="W198" s="195"/>
      <c r="X198" s="89">
        <v>0</v>
      </c>
      <c r="Y198" s="89">
        <f t="shared" si="41"/>
        <v>0</v>
      </c>
      <c r="Z198" s="1"/>
    </row>
    <row r="199" spans="2:28">
      <c r="B199" s="204">
        <v>3907</v>
      </c>
      <c r="C199" t="s">
        <v>226</v>
      </c>
      <c r="D199" s="1">
        <v>2013985</v>
      </c>
      <c r="E199" s="86">
        <f t="shared" si="34"/>
        <v>30031.687095523543</v>
      </c>
      <c r="F199" s="87">
        <f t="shared" ref="F199:F262" si="42">E199/E$365</f>
        <v>0.86009220721553714</v>
      </c>
      <c r="G199" s="189">
        <f t="shared" si="35"/>
        <v>3127.0189710801656</v>
      </c>
      <c r="H199" s="189">
        <f t="shared" ref="H199:H262" si="43">G199*T199/1000</f>
        <v>209704.14623857805</v>
      </c>
      <c r="I199" s="189">
        <f t="shared" ref="I199:I262" si="44">IF(E199+Y199&lt;(E$365+Y$365)*0.9,((E$365+Y$365)*0.9-E199-Y199)*0.35,0)</f>
        <v>487.97060148519535</v>
      </c>
      <c r="J199" s="88">
        <f t="shared" ref="J199:J262" si="45">I199*T199/1000</f>
        <v>32724.284476800171</v>
      </c>
      <c r="K199" s="189">
        <f t="shared" si="36"/>
        <v>193.11717988666703</v>
      </c>
      <c r="L199" s="88">
        <f t="shared" ref="L199:L262" si="46">K199*T199/1000</f>
        <v>12950.824317559665</v>
      </c>
      <c r="M199" s="89">
        <f t="shared" si="37"/>
        <v>222654.9705561377</v>
      </c>
      <c r="N199" s="89">
        <f t="shared" si="38"/>
        <v>2236639.9705561376</v>
      </c>
      <c r="O199" s="89">
        <f t="shared" si="39"/>
        <v>33351.823246490378</v>
      </c>
      <c r="P199" s="90">
        <f t="shared" ref="P199:P262" si="47">O199/O$365</f>
        <v>0.95517921385815863</v>
      </c>
      <c r="Q199" s="1">
        <v>21251.757045912091</v>
      </c>
      <c r="R199" s="93">
        <f t="shared" si="40"/>
        <v>2.2001882297910853E-2</v>
      </c>
      <c r="S199" s="93">
        <f t="shared" si="40"/>
        <v>1.7369026549222021E-2</v>
      </c>
      <c r="T199" s="92">
        <v>67062</v>
      </c>
      <c r="U199" s="1">
        <v>1970627.486</v>
      </c>
      <c r="V199" s="1">
        <v>29518.971299319932</v>
      </c>
      <c r="W199" s="195"/>
      <c r="X199" s="89">
        <v>0</v>
      </c>
      <c r="Y199" s="89">
        <f t="shared" si="41"/>
        <v>0</v>
      </c>
      <c r="Z199" s="1"/>
    </row>
    <row r="200" spans="2:28">
      <c r="B200" s="204">
        <v>3909</v>
      </c>
      <c r="C200" t="s">
        <v>227</v>
      </c>
      <c r="D200" s="1">
        <v>1452527</v>
      </c>
      <c r="E200" s="86">
        <f t="shared" ref="E200:E263" si="48">D200/T200*1000</f>
        <v>29630.104850883279</v>
      </c>
      <c r="F200" s="87">
        <f t="shared" si="42"/>
        <v>0.84859109646965769</v>
      </c>
      <c r="G200" s="189">
        <f t="shared" ref="G200:G263" si="49">($E$365+$Y$365-E200-Y200)*0.64</f>
        <v>3384.0316076499339</v>
      </c>
      <c r="H200" s="189">
        <f t="shared" si="43"/>
        <v>165891.99747021505</v>
      </c>
      <c r="I200" s="189">
        <f t="shared" si="44"/>
        <v>628.52438710928755</v>
      </c>
      <c r="J200" s="88">
        <f t="shared" si="45"/>
        <v>30811.522504871496</v>
      </c>
      <c r="K200" s="189">
        <f t="shared" ref="K200:K263" si="50">I200+J$367</f>
        <v>333.67096551075923</v>
      </c>
      <c r="L200" s="88">
        <f t="shared" si="46"/>
        <v>16357.218071268439</v>
      </c>
      <c r="M200" s="89">
        <f t="shared" ref="M200:M263" si="51">+H200+L200</f>
        <v>182249.21554148349</v>
      </c>
      <c r="N200" s="89">
        <f t="shared" ref="N200:N263" si="52">D200+M200</f>
        <v>1634776.2155414834</v>
      </c>
      <c r="O200" s="89">
        <f t="shared" ref="O200:O263" si="53">N200/T200*1000</f>
        <v>33347.807424043967</v>
      </c>
      <c r="P200" s="90">
        <f t="shared" si="47"/>
        <v>0.95506420275069959</v>
      </c>
      <c r="Q200" s="1">
        <v>16230.527127504058</v>
      </c>
      <c r="R200" s="93">
        <f t="shared" ref="R200:S263" si="54">(D200-U200)/U200</f>
        <v>2.6009927017078258E-2</v>
      </c>
      <c r="S200" s="93">
        <f t="shared" si="54"/>
        <v>2.2828630682644912E-2</v>
      </c>
      <c r="T200" s="92">
        <v>49022</v>
      </c>
      <c r="U200" s="1">
        <v>1415704.6259999999</v>
      </c>
      <c r="V200" s="1">
        <v>28968.787108655615</v>
      </c>
      <c r="W200" s="195"/>
      <c r="X200" s="89">
        <v>0</v>
      </c>
      <c r="Y200" s="89">
        <f t="shared" ref="Y200:Y263" si="55">X200*1000/T200</f>
        <v>0</v>
      </c>
      <c r="Z200" s="1"/>
    </row>
    <row r="201" spans="2:28">
      <c r="B201" s="204">
        <v>3911</v>
      </c>
      <c r="C201" t="s">
        <v>228</v>
      </c>
      <c r="D201" s="1">
        <v>961922</v>
      </c>
      <c r="E201" s="86">
        <f t="shared" si="48"/>
        <v>34672.602097826479</v>
      </c>
      <c r="F201" s="87">
        <f t="shared" si="42"/>
        <v>0.99300564678135539</v>
      </c>
      <c r="G201" s="189">
        <f t="shared" si="49"/>
        <v>156.83336960628628</v>
      </c>
      <c r="H201" s="189">
        <f t="shared" si="43"/>
        <v>4351.0281729872004</v>
      </c>
      <c r="I201" s="189">
        <f t="shared" si="44"/>
        <v>0</v>
      </c>
      <c r="J201" s="88">
        <f t="shared" si="45"/>
        <v>0</v>
      </c>
      <c r="K201" s="189">
        <f t="shared" si="50"/>
        <v>-294.85342159852831</v>
      </c>
      <c r="L201" s="88">
        <f t="shared" si="46"/>
        <v>-8180.1184754079713</v>
      </c>
      <c r="M201" s="89">
        <f t="shared" si="51"/>
        <v>-3829.090302420771</v>
      </c>
      <c r="N201" s="89">
        <f t="shared" si="52"/>
        <v>958092.90969757922</v>
      </c>
      <c r="O201" s="89">
        <f t="shared" si="53"/>
        <v>34534.582045834235</v>
      </c>
      <c r="P201" s="90">
        <f t="shared" si="47"/>
        <v>0.98905282285972851</v>
      </c>
      <c r="Q201" s="1">
        <v>1892.7770183182911</v>
      </c>
      <c r="R201" s="93">
        <f t="shared" si="54"/>
        <v>6.4088910151645126E-2</v>
      </c>
      <c r="S201" s="93">
        <f t="shared" si="54"/>
        <v>5.741510161016123E-2</v>
      </c>
      <c r="T201" s="92">
        <v>27743</v>
      </c>
      <c r="U201" s="1">
        <v>903986.49100000004</v>
      </c>
      <c r="V201" s="1">
        <v>32789.963038195077</v>
      </c>
      <c r="W201" s="195"/>
      <c r="X201" s="89">
        <v>0</v>
      </c>
      <c r="Y201" s="89">
        <f t="shared" si="55"/>
        <v>0</v>
      </c>
      <c r="Z201" s="1"/>
    </row>
    <row r="202" spans="2:28">
      <c r="B202" s="204">
        <v>4001</v>
      </c>
      <c r="C202" t="s">
        <v>229</v>
      </c>
      <c r="D202" s="1">
        <v>1205764</v>
      </c>
      <c r="E202" s="86">
        <f t="shared" si="48"/>
        <v>32209.536529985307</v>
      </c>
      <c r="F202" s="87">
        <f t="shared" si="42"/>
        <v>0.9224647046750134</v>
      </c>
      <c r="G202" s="189">
        <f t="shared" si="49"/>
        <v>1733.1953330246361</v>
      </c>
      <c r="H202" s="189">
        <f t="shared" si="43"/>
        <v>64882.167291777252</v>
      </c>
      <c r="I202" s="189">
        <f t="shared" si="44"/>
        <v>0</v>
      </c>
      <c r="J202" s="88">
        <f t="shared" si="45"/>
        <v>0</v>
      </c>
      <c r="K202" s="189">
        <f t="shared" si="50"/>
        <v>-294.85342159852831</v>
      </c>
      <c r="L202" s="88">
        <f t="shared" si="46"/>
        <v>-11037.837837540908</v>
      </c>
      <c r="M202" s="89">
        <f t="shared" si="51"/>
        <v>53844.329454236344</v>
      </c>
      <c r="N202" s="89">
        <f t="shared" si="52"/>
        <v>1259608.3294542364</v>
      </c>
      <c r="O202" s="89">
        <f t="shared" si="53"/>
        <v>33647.878441411412</v>
      </c>
      <c r="P202" s="90">
        <f t="shared" si="47"/>
        <v>0.96365808370144534</v>
      </c>
      <c r="Q202" s="1">
        <v>7496.9552305354155</v>
      </c>
      <c r="R202" s="93">
        <f t="shared" si="54"/>
        <v>5.2766878203108179E-2</v>
      </c>
      <c r="S202" s="94">
        <f t="shared" si="54"/>
        <v>4.8660988949264128E-2</v>
      </c>
      <c r="T202" s="92">
        <v>37435</v>
      </c>
      <c r="U202" s="1">
        <v>1145328.5859999999</v>
      </c>
      <c r="V202" s="1">
        <v>30714.918233259134</v>
      </c>
      <c r="W202" s="195"/>
      <c r="X202" s="89">
        <v>0</v>
      </c>
      <c r="Y202" s="89">
        <f t="shared" si="55"/>
        <v>0</v>
      </c>
      <c r="Z202" s="1"/>
    </row>
    <row r="203" spans="2:28">
      <c r="B203" s="204">
        <v>4003</v>
      </c>
      <c r="C203" t="s">
        <v>230</v>
      </c>
      <c r="D203" s="1">
        <v>1706590</v>
      </c>
      <c r="E203" s="86">
        <f t="shared" si="48"/>
        <v>29989.632024742557</v>
      </c>
      <c r="F203" s="87">
        <f t="shared" si="42"/>
        <v>0.85888777142950989</v>
      </c>
      <c r="G203" s="189">
        <f t="shared" si="49"/>
        <v>3153.9342163799961</v>
      </c>
      <c r="H203" s="189">
        <f t="shared" si="43"/>
        <v>179477.78051732006</v>
      </c>
      <c r="I203" s="189">
        <f t="shared" si="44"/>
        <v>502.68987625854021</v>
      </c>
      <c r="J203" s="88">
        <f t="shared" si="45"/>
        <v>28606.070098368487</v>
      </c>
      <c r="K203" s="189">
        <f t="shared" si="50"/>
        <v>207.8364546600119</v>
      </c>
      <c r="L203" s="88">
        <f t="shared" si="46"/>
        <v>11827.141288882638</v>
      </c>
      <c r="M203" s="89">
        <f t="shared" si="51"/>
        <v>191304.92180620271</v>
      </c>
      <c r="N203" s="89">
        <f t="shared" si="52"/>
        <v>1897894.9218062027</v>
      </c>
      <c r="O203" s="89">
        <f t="shared" si="53"/>
        <v>33351.40269578257</v>
      </c>
      <c r="P203" s="90">
        <f t="shared" si="47"/>
        <v>0.95516716950029834</v>
      </c>
      <c r="Q203" s="1">
        <v>26716.23533796586</v>
      </c>
      <c r="R203" s="93">
        <f t="shared" si="54"/>
        <v>6.1304542117894982E-2</v>
      </c>
      <c r="S203" s="93">
        <f t="shared" si="54"/>
        <v>6.0558536746146453E-2</v>
      </c>
      <c r="T203" s="92">
        <v>56906</v>
      </c>
      <c r="U203" s="1">
        <v>1608011.5859999999</v>
      </c>
      <c r="V203" s="1">
        <v>28277.205817184258</v>
      </c>
      <c r="W203" s="195"/>
      <c r="X203" s="89">
        <v>0</v>
      </c>
      <c r="Y203" s="89">
        <f t="shared" si="55"/>
        <v>0</v>
      </c>
      <c r="Z203" s="1"/>
    </row>
    <row r="204" spans="2:28">
      <c r="B204" s="204">
        <v>4005</v>
      </c>
      <c r="C204" t="s">
        <v>231</v>
      </c>
      <c r="D204" s="1">
        <v>399316</v>
      </c>
      <c r="E204" s="86">
        <f t="shared" si="48"/>
        <v>29824.184031667788</v>
      </c>
      <c r="F204" s="87">
        <f t="shared" si="42"/>
        <v>0.85414942525899884</v>
      </c>
      <c r="G204" s="189">
        <f t="shared" si="49"/>
        <v>3259.8209319478483</v>
      </c>
      <c r="H204" s="189">
        <f t="shared" si="43"/>
        <v>43645.742457849738</v>
      </c>
      <c r="I204" s="189">
        <f t="shared" si="44"/>
        <v>560.59667383470946</v>
      </c>
      <c r="J204" s="88">
        <f t="shared" si="45"/>
        <v>7505.8288659729251</v>
      </c>
      <c r="K204" s="189">
        <f t="shared" si="50"/>
        <v>265.74325223618115</v>
      </c>
      <c r="L204" s="88">
        <f t="shared" si="46"/>
        <v>3558.0364041902294</v>
      </c>
      <c r="M204" s="89">
        <f t="shared" si="51"/>
        <v>47203.778862039966</v>
      </c>
      <c r="N204" s="89">
        <f t="shared" si="52"/>
        <v>446519.77886203997</v>
      </c>
      <c r="O204" s="89">
        <f t="shared" si="53"/>
        <v>33349.748215851818</v>
      </c>
      <c r="P204" s="90">
        <f t="shared" si="47"/>
        <v>0.95511978603859315</v>
      </c>
      <c r="Q204" s="1">
        <v>6833.1076839001762</v>
      </c>
      <c r="R204" s="93">
        <f t="shared" si="54"/>
        <v>5.2311979748204347E-2</v>
      </c>
      <c r="S204" s="93">
        <f t="shared" si="54"/>
        <v>4.791064500581145E-2</v>
      </c>
      <c r="T204" s="92">
        <v>13389</v>
      </c>
      <c r="U204" s="1">
        <v>379465.413</v>
      </c>
      <c r="V204" s="1">
        <v>28460.61749043726</v>
      </c>
      <c r="W204" s="195"/>
      <c r="X204" s="89">
        <v>0</v>
      </c>
      <c r="Y204" s="89">
        <f t="shared" si="55"/>
        <v>0</v>
      </c>
      <c r="Z204" s="1"/>
    </row>
    <row r="205" spans="2:28">
      <c r="B205" s="204">
        <v>4010</v>
      </c>
      <c r="C205" t="s">
        <v>232</v>
      </c>
      <c r="D205" s="1">
        <v>68016</v>
      </c>
      <c r="E205" s="86">
        <f t="shared" si="48"/>
        <v>28614.219604543541</v>
      </c>
      <c r="F205" s="87">
        <f t="shared" si="42"/>
        <v>0.8194966609481753</v>
      </c>
      <c r="G205" s="189">
        <f t="shared" si="49"/>
        <v>4034.1981653073663</v>
      </c>
      <c r="H205" s="189">
        <f t="shared" si="43"/>
        <v>9589.2890389356089</v>
      </c>
      <c r="I205" s="189">
        <f t="shared" si="44"/>
        <v>984.08422332819589</v>
      </c>
      <c r="J205" s="88">
        <f t="shared" si="45"/>
        <v>2339.1681988511218</v>
      </c>
      <c r="K205" s="189">
        <f t="shared" si="50"/>
        <v>689.23080172966752</v>
      </c>
      <c r="L205" s="88">
        <f t="shared" si="46"/>
        <v>1638.3016157114196</v>
      </c>
      <c r="M205" s="89">
        <f t="shared" si="51"/>
        <v>11227.590654647029</v>
      </c>
      <c r="N205" s="89">
        <f t="shared" si="52"/>
        <v>79243.590654647036</v>
      </c>
      <c r="O205" s="89">
        <f t="shared" si="53"/>
        <v>33337.648571580583</v>
      </c>
      <c r="P205" s="90">
        <f t="shared" si="47"/>
        <v>0.9547732583954851</v>
      </c>
      <c r="Q205" s="1">
        <v>1346.8440596482778</v>
      </c>
      <c r="R205" s="93">
        <f t="shared" si="54"/>
        <v>1.8436125565675459E-2</v>
      </c>
      <c r="S205" s="93">
        <f t="shared" si="54"/>
        <v>2.3577578450314964E-2</v>
      </c>
      <c r="T205" s="92">
        <v>2377</v>
      </c>
      <c r="U205" s="1">
        <v>66784.748000000007</v>
      </c>
      <c r="V205" s="1">
        <v>27955.105902051069</v>
      </c>
      <c r="W205" s="195"/>
      <c r="X205" s="89">
        <v>0</v>
      </c>
      <c r="Y205" s="89">
        <f t="shared" si="55"/>
        <v>0</v>
      </c>
      <c r="Z205" s="1"/>
    </row>
    <row r="206" spans="2:28">
      <c r="B206" s="204">
        <v>4012</v>
      </c>
      <c r="C206" t="s">
        <v>233</v>
      </c>
      <c r="D206" s="1">
        <v>457257</v>
      </c>
      <c r="E206" s="86">
        <f t="shared" si="48"/>
        <v>32049.9754678629</v>
      </c>
      <c r="F206" s="87">
        <f t="shared" si="42"/>
        <v>0.91789495720561554</v>
      </c>
      <c r="G206" s="189">
        <f t="shared" si="49"/>
        <v>1835.3144127829769</v>
      </c>
      <c r="H206" s="189">
        <f t="shared" si="43"/>
        <v>26184.430727174731</v>
      </c>
      <c r="I206" s="189">
        <f t="shared" si="44"/>
        <v>0</v>
      </c>
      <c r="J206" s="88">
        <f t="shared" si="45"/>
        <v>0</v>
      </c>
      <c r="K206" s="189">
        <f t="shared" si="50"/>
        <v>-294.85342159852831</v>
      </c>
      <c r="L206" s="88">
        <f t="shared" si="46"/>
        <v>-4206.6737659462042</v>
      </c>
      <c r="M206" s="89">
        <f t="shared" si="51"/>
        <v>21977.756961228526</v>
      </c>
      <c r="N206" s="89">
        <f t="shared" si="52"/>
        <v>479234.7569612285</v>
      </c>
      <c r="O206" s="89">
        <f t="shared" si="53"/>
        <v>33590.436459047349</v>
      </c>
      <c r="P206" s="90">
        <f t="shared" si="47"/>
        <v>0.96201297461246216</v>
      </c>
      <c r="Q206" s="1">
        <v>3594.2675024455348</v>
      </c>
      <c r="R206" s="93">
        <f t="shared" si="54"/>
        <v>5.1395393363383939E-2</v>
      </c>
      <c r="S206" s="93">
        <f t="shared" si="54"/>
        <v>5.4564244692648985E-2</v>
      </c>
      <c r="T206" s="92">
        <v>14267</v>
      </c>
      <c r="U206" s="1">
        <v>434904.89199999999</v>
      </c>
      <c r="V206" s="1">
        <v>30391.676589797346</v>
      </c>
      <c r="W206" s="195"/>
      <c r="X206" s="89">
        <v>0</v>
      </c>
      <c r="Y206" s="89">
        <f t="shared" si="55"/>
        <v>0</v>
      </c>
      <c r="Z206" s="1"/>
    </row>
    <row r="207" spans="2:28">
      <c r="B207" s="204">
        <v>4014</v>
      </c>
      <c r="C207" t="s">
        <v>234</v>
      </c>
      <c r="D207" s="1">
        <v>303575</v>
      </c>
      <c r="E207" s="86">
        <f t="shared" si="48"/>
        <v>29251.782617074583</v>
      </c>
      <c r="F207" s="87">
        <f t="shared" si="42"/>
        <v>0.83775614057523062</v>
      </c>
      <c r="G207" s="189">
        <f t="shared" si="49"/>
        <v>3626.1578372874997</v>
      </c>
      <c r="H207" s="189">
        <f t="shared" si="43"/>
        <v>37632.26603536967</v>
      </c>
      <c r="I207" s="189">
        <f t="shared" si="44"/>
        <v>760.93716894233125</v>
      </c>
      <c r="J207" s="88">
        <f t="shared" si="45"/>
        <v>7897.0059392835137</v>
      </c>
      <c r="K207" s="189">
        <f t="shared" si="50"/>
        <v>466.08374734380294</v>
      </c>
      <c r="L207" s="88">
        <f t="shared" si="46"/>
        <v>4837.0171299339872</v>
      </c>
      <c r="M207" s="89">
        <f t="shared" si="51"/>
        <v>42469.283165303656</v>
      </c>
      <c r="N207" s="89">
        <f t="shared" si="52"/>
        <v>346044.28316530364</v>
      </c>
      <c r="O207" s="89">
        <f t="shared" si="53"/>
        <v>33344.024201705884</v>
      </c>
      <c r="P207" s="90">
        <f t="shared" si="47"/>
        <v>0.95495585319175547</v>
      </c>
      <c r="Q207" s="1">
        <v>2053.1108965207241</v>
      </c>
      <c r="R207" s="93">
        <f t="shared" si="54"/>
        <v>2.6815339673761568E-2</v>
      </c>
      <c r="S207" s="93">
        <f t="shared" si="54"/>
        <v>3.3543364639825907E-2</v>
      </c>
      <c r="T207" s="92">
        <v>10378</v>
      </c>
      <c r="U207" s="1">
        <v>295647.12199999997</v>
      </c>
      <c r="V207" s="1">
        <v>28302.424085774459</v>
      </c>
      <c r="W207" s="195"/>
      <c r="X207" s="89">
        <v>0</v>
      </c>
      <c r="Y207" s="89">
        <f t="shared" si="55"/>
        <v>0</v>
      </c>
      <c r="Z207" s="1"/>
    </row>
    <row r="208" spans="2:28">
      <c r="B208" s="204">
        <v>4016</v>
      </c>
      <c r="C208" t="s">
        <v>235</v>
      </c>
      <c r="D208" s="1">
        <v>109270</v>
      </c>
      <c r="E208" s="86">
        <f t="shared" si="48"/>
        <v>26940.33530571992</v>
      </c>
      <c r="F208" s="87">
        <f t="shared" si="42"/>
        <v>0.7715574680343934</v>
      </c>
      <c r="G208" s="189">
        <f t="shared" si="49"/>
        <v>5105.484116554484</v>
      </c>
      <c r="H208" s="189">
        <f t="shared" si="43"/>
        <v>20707.843576744988</v>
      </c>
      <c r="I208" s="189">
        <f t="shared" si="44"/>
        <v>1569.9437279164631</v>
      </c>
      <c r="J208" s="88">
        <f t="shared" si="45"/>
        <v>6367.6917604291748</v>
      </c>
      <c r="K208" s="189">
        <f t="shared" si="50"/>
        <v>1275.0903063179348</v>
      </c>
      <c r="L208" s="88">
        <f t="shared" si="46"/>
        <v>5171.7662824255431</v>
      </c>
      <c r="M208" s="89">
        <f t="shared" si="51"/>
        <v>25879.60985917053</v>
      </c>
      <c r="N208" s="89">
        <f t="shared" si="52"/>
        <v>135149.60985917054</v>
      </c>
      <c r="O208" s="89">
        <f t="shared" si="53"/>
        <v>33320.909728592342</v>
      </c>
      <c r="P208" s="90">
        <f t="shared" si="47"/>
        <v>0.95429386646634717</v>
      </c>
      <c r="Q208" s="1">
        <v>3065.6157155798901</v>
      </c>
      <c r="R208" s="93">
        <f t="shared" si="54"/>
        <v>4.0169010186707196E-2</v>
      </c>
      <c r="S208" s="93">
        <f t="shared" si="54"/>
        <v>4.2989981368179997E-2</v>
      </c>
      <c r="T208" s="92">
        <v>4056</v>
      </c>
      <c r="U208" s="1">
        <v>105050.236</v>
      </c>
      <c r="V208" s="1">
        <v>25829.908040324564</v>
      </c>
      <c r="W208" s="195"/>
      <c r="X208" s="89">
        <v>0</v>
      </c>
      <c r="Y208" s="89">
        <f t="shared" si="55"/>
        <v>0</v>
      </c>
      <c r="Z208" s="1"/>
    </row>
    <row r="209" spans="2:27">
      <c r="B209" s="204">
        <v>4018</v>
      </c>
      <c r="C209" t="s">
        <v>236</v>
      </c>
      <c r="D209" s="1">
        <v>185319</v>
      </c>
      <c r="E209" s="86">
        <f t="shared" si="48"/>
        <v>28383.979169857557</v>
      </c>
      <c r="F209" s="87">
        <f t="shared" si="42"/>
        <v>0.81290269228336298</v>
      </c>
      <c r="G209" s="189">
        <f t="shared" si="49"/>
        <v>4181.5520435063963</v>
      </c>
      <c r="H209" s="189">
        <f t="shared" si="43"/>
        <v>27301.35329205326</v>
      </c>
      <c r="I209" s="189">
        <f t="shared" si="44"/>
        <v>1064.6683754682902</v>
      </c>
      <c r="J209" s="88">
        <f t="shared" si="45"/>
        <v>6951.219823432466</v>
      </c>
      <c r="K209" s="189">
        <f t="shared" si="50"/>
        <v>769.81495386976189</v>
      </c>
      <c r="L209" s="88">
        <f t="shared" si="46"/>
        <v>5026.121833815675</v>
      </c>
      <c r="M209" s="89">
        <f t="shared" si="51"/>
        <v>32327.475125868936</v>
      </c>
      <c r="N209" s="89">
        <f t="shared" si="52"/>
        <v>217646.47512586892</v>
      </c>
      <c r="O209" s="89">
        <f t="shared" si="53"/>
        <v>33335.346167233714</v>
      </c>
      <c r="P209" s="90">
        <f t="shared" si="47"/>
        <v>0.95470731870883674</v>
      </c>
      <c r="Q209" s="1">
        <v>4036.4842892064116</v>
      </c>
      <c r="R209" s="93">
        <f t="shared" si="54"/>
        <v>2.3378357622170474E-2</v>
      </c>
      <c r="S209" s="94">
        <f t="shared" si="54"/>
        <v>2.7923919327032334E-2</v>
      </c>
      <c r="T209" s="92">
        <v>6529</v>
      </c>
      <c r="U209" s="1">
        <v>181085.51800000001</v>
      </c>
      <c r="V209" s="1">
        <v>27612.918267764562</v>
      </c>
      <c r="W209" s="195"/>
      <c r="X209" s="89">
        <v>0</v>
      </c>
      <c r="Y209" s="89">
        <f t="shared" si="55"/>
        <v>0</v>
      </c>
      <c r="Z209" s="1"/>
      <c r="AA209" s="1"/>
    </row>
    <row r="210" spans="2:27">
      <c r="B210" s="204">
        <v>4020</v>
      </c>
      <c r="C210" t="s">
        <v>237</v>
      </c>
      <c r="D210" s="1">
        <v>298189</v>
      </c>
      <c r="E210" s="86">
        <f t="shared" si="48"/>
        <v>26726.629022138568</v>
      </c>
      <c r="F210" s="87">
        <f t="shared" si="42"/>
        <v>0.76543702902753141</v>
      </c>
      <c r="G210" s="189">
        <f t="shared" si="49"/>
        <v>5242.2561380465495</v>
      </c>
      <c r="H210" s="189">
        <f t="shared" si="43"/>
        <v>58487.851732185358</v>
      </c>
      <c r="I210" s="189">
        <f t="shared" si="44"/>
        <v>1644.7409271699364</v>
      </c>
      <c r="J210" s="88">
        <f t="shared" si="45"/>
        <v>18350.374524434981</v>
      </c>
      <c r="K210" s="189">
        <f t="shared" si="50"/>
        <v>1349.8875055714082</v>
      </c>
      <c r="L210" s="88">
        <f t="shared" si="46"/>
        <v>15060.6948996602</v>
      </c>
      <c r="M210" s="89">
        <f t="shared" si="51"/>
        <v>73548.546631845558</v>
      </c>
      <c r="N210" s="89">
        <f t="shared" si="52"/>
        <v>371737.54663184553</v>
      </c>
      <c r="O210" s="89">
        <f t="shared" si="53"/>
        <v>33318.772665756529</v>
      </c>
      <c r="P210" s="90">
        <f t="shared" si="47"/>
        <v>0.95423266207627855</v>
      </c>
      <c r="Q210" s="1">
        <v>8238.6377339065366</v>
      </c>
      <c r="R210" s="90">
        <f t="shared" si="54"/>
        <v>3.7297144181874846E-2</v>
      </c>
      <c r="S210" s="90">
        <f t="shared" si="54"/>
        <v>3.5251743341864081E-2</v>
      </c>
      <c r="T210" s="92">
        <v>11157</v>
      </c>
      <c r="U210" s="1">
        <v>287467.29100000003</v>
      </c>
      <c r="V210" s="1">
        <v>25816.550606196677</v>
      </c>
      <c r="W210" s="195"/>
      <c r="X210" s="89">
        <v>0</v>
      </c>
      <c r="Y210" s="89">
        <f t="shared" si="55"/>
        <v>0</v>
      </c>
      <c r="Z210" s="1"/>
    </row>
    <row r="211" spans="2:27">
      <c r="B211" s="204">
        <v>4022</v>
      </c>
      <c r="C211" t="s">
        <v>238</v>
      </c>
      <c r="D211" s="1">
        <v>89080</v>
      </c>
      <c r="E211" s="86">
        <f t="shared" si="48"/>
        <v>30104.765123352481</v>
      </c>
      <c r="F211" s="87">
        <f t="shared" si="42"/>
        <v>0.86218512467483366</v>
      </c>
      <c r="G211" s="189">
        <f t="shared" si="49"/>
        <v>3080.2490332696448</v>
      </c>
      <c r="H211" s="189">
        <f t="shared" si="43"/>
        <v>9114.4568894448785</v>
      </c>
      <c r="I211" s="189">
        <f t="shared" si="44"/>
        <v>462.3932917450669</v>
      </c>
      <c r="J211" s="88">
        <f t="shared" si="45"/>
        <v>1368.221750273653</v>
      </c>
      <c r="K211" s="189">
        <f t="shared" si="50"/>
        <v>167.53987014653859</v>
      </c>
      <c r="L211" s="88">
        <f t="shared" si="46"/>
        <v>495.75047576360771</v>
      </c>
      <c r="M211" s="89">
        <f t="shared" si="51"/>
        <v>9610.2073652084855</v>
      </c>
      <c r="N211" s="89">
        <f t="shared" si="52"/>
        <v>98690.20736520848</v>
      </c>
      <c r="O211" s="89">
        <f t="shared" si="53"/>
        <v>33352.554026768667</v>
      </c>
      <c r="P211" s="90">
        <f t="shared" si="47"/>
        <v>0.95520014303275158</v>
      </c>
      <c r="Q211" s="1">
        <v>75.065175641257156</v>
      </c>
      <c r="R211" s="90">
        <f t="shared" si="54"/>
        <v>2.0454382630482628E-2</v>
      </c>
      <c r="S211" s="90">
        <f t="shared" si="54"/>
        <v>2.8041404062679406E-2</v>
      </c>
      <c r="T211" s="92">
        <v>2959</v>
      </c>
      <c r="U211" s="1">
        <v>87294.445999999996</v>
      </c>
      <c r="V211" s="1">
        <v>29283.611539751761</v>
      </c>
      <c r="W211" s="195"/>
      <c r="X211" s="89">
        <v>0</v>
      </c>
      <c r="Y211" s="89">
        <f t="shared" si="55"/>
        <v>0</v>
      </c>
      <c r="Z211" s="1"/>
    </row>
    <row r="212" spans="2:27">
      <c r="B212" s="204">
        <v>4024</v>
      </c>
      <c r="C212" t="s">
        <v>239</v>
      </c>
      <c r="D212" s="1">
        <v>52888</v>
      </c>
      <c r="E212" s="86">
        <f t="shared" si="48"/>
        <v>32288.156288156286</v>
      </c>
      <c r="F212" s="87">
        <f t="shared" si="42"/>
        <v>0.92471633446593882</v>
      </c>
      <c r="G212" s="189">
        <f t="shared" si="49"/>
        <v>1682.8786877952098</v>
      </c>
      <c r="H212" s="189">
        <f t="shared" si="43"/>
        <v>2756.5552906085536</v>
      </c>
      <c r="I212" s="189">
        <f t="shared" si="44"/>
        <v>0</v>
      </c>
      <c r="J212" s="88">
        <f t="shared" si="45"/>
        <v>0</v>
      </c>
      <c r="K212" s="189">
        <f t="shared" si="50"/>
        <v>-294.85342159852831</v>
      </c>
      <c r="L212" s="88">
        <f t="shared" si="46"/>
        <v>-482.96990457838939</v>
      </c>
      <c r="M212" s="89">
        <f t="shared" si="51"/>
        <v>2273.585386030164</v>
      </c>
      <c r="N212" s="89">
        <f t="shared" si="52"/>
        <v>55161.585386030165</v>
      </c>
      <c r="O212" s="89">
        <f t="shared" si="53"/>
        <v>33676.181554352974</v>
      </c>
      <c r="P212" s="90">
        <f t="shared" si="47"/>
        <v>0.96446867042617868</v>
      </c>
      <c r="Q212" s="1">
        <v>634.25423768176915</v>
      </c>
      <c r="R212" s="90">
        <f t="shared" si="54"/>
        <v>-6.4278228464265249E-3</v>
      </c>
      <c r="S212" s="90">
        <f t="shared" si="54"/>
        <v>-1.5752114805972378E-3</v>
      </c>
      <c r="T212" s="92">
        <v>1638</v>
      </c>
      <c r="U212" s="1">
        <v>53230.154000000002</v>
      </c>
      <c r="V212" s="1">
        <v>32339.097205346297</v>
      </c>
      <c r="W212" s="195"/>
      <c r="X212" s="89">
        <v>0</v>
      </c>
      <c r="Y212" s="89">
        <f t="shared" si="55"/>
        <v>0</v>
      </c>
      <c r="Z212" s="1"/>
    </row>
    <row r="213" spans="2:27">
      <c r="B213" s="204">
        <v>4026</v>
      </c>
      <c r="C213" t="s">
        <v>240</v>
      </c>
      <c r="D213" s="1">
        <v>227719</v>
      </c>
      <c r="E213" s="86">
        <f t="shared" si="48"/>
        <v>41290.843155031733</v>
      </c>
      <c r="F213" s="87">
        <f t="shared" si="42"/>
        <v>1.1825486964498717</v>
      </c>
      <c r="G213" s="189">
        <f t="shared" si="49"/>
        <v>-4078.8409070050766</v>
      </c>
      <c r="H213" s="189">
        <f t="shared" si="43"/>
        <v>-22494.807602132998</v>
      </c>
      <c r="I213" s="189">
        <f t="shared" si="44"/>
        <v>0</v>
      </c>
      <c r="J213" s="88">
        <f t="shared" si="45"/>
        <v>0</v>
      </c>
      <c r="K213" s="189">
        <f t="shared" si="50"/>
        <v>-294.85342159852831</v>
      </c>
      <c r="L213" s="88">
        <f t="shared" si="46"/>
        <v>-1626.1166201158837</v>
      </c>
      <c r="M213" s="89">
        <f t="shared" si="51"/>
        <v>-24120.924222248883</v>
      </c>
      <c r="N213" s="89">
        <f t="shared" si="52"/>
        <v>203598.0757777511</v>
      </c>
      <c r="O213" s="89">
        <f t="shared" si="53"/>
        <v>36917.148826428122</v>
      </c>
      <c r="P213" s="90">
        <f t="shared" si="47"/>
        <v>1.0572883207403942</v>
      </c>
      <c r="Q213" s="1">
        <v>1024.1444449419687</v>
      </c>
      <c r="R213" s="90">
        <f t="shared" si="54"/>
        <v>5.1239518950092822E-2</v>
      </c>
      <c r="S213" s="90">
        <f t="shared" si="54"/>
        <v>5.3908123349966135E-2</v>
      </c>
      <c r="T213" s="92">
        <v>5515</v>
      </c>
      <c r="U213" s="1">
        <v>216619.51999999999</v>
      </c>
      <c r="V213" s="1">
        <v>39178.788207632482</v>
      </c>
      <c r="W213" s="195"/>
      <c r="X213" s="89">
        <v>0</v>
      </c>
      <c r="Y213" s="89">
        <f t="shared" si="55"/>
        <v>0</v>
      </c>
      <c r="Z213" s="1"/>
    </row>
    <row r="214" spans="2:27">
      <c r="B214" s="204">
        <v>4028</v>
      </c>
      <c r="C214" t="s">
        <v>241</v>
      </c>
      <c r="D214" s="1">
        <v>77647</v>
      </c>
      <c r="E214" s="86">
        <f t="shared" si="48"/>
        <v>31525.375558262283</v>
      </c>
      <c r="F214" s="87">
        <f t="shared" si="42"/>
        <v>0.90287068325396269</v>
      </c>
      <c r="G214" s="189">
        <f t="shared" si="49"/>
        <v>2171.0583549273715</v>
      </c>
      <c r="H214" s="189">
        <f t="shared" si="43"/>
        <v>5347.3167281861161</v>
      </c>
      <c r="I214" s="189">
        <f t="shared" si="44"/>
        <v>0</v>
      </c>
      <c r="J214" s="88">
        <f t="shared" si="45"/>
        <v>0</v>
      </c>
      <c r="K214" s="189">
        <f t="shared" si="50"/>
        <v>-294.85342159852831</v>
      </c>
      <c r="L214" s="88">
        <f t="shared" si="46"/>
        <v>-726.2239773971753</v>
      </c>
      <c r="M214" s="89">
        <f t="shared" si="51"/>
        <v>4621.092750788941</v>
      </c>
      <c r="N214" s="89">
        <f t="shared" si="52"/>
        <v>82268.092750788943</v>
      </c>
      <c r="O214" s="89">
        <f t="shared" si="53"/>
        <v>33401.580491591129</v>
      </c>
      <c r="P214" s="90">
        <f t="shared" si="47"/>
        <v>0.95660423598986721</v>
      </c>
      <c r="Q214" s="1">
        <v>393.96773459965334</v>
      </c>
      <c r="R214" s="90">
        <f t="shared" si="54"/>
        <v>1.5184716890716675E-2</v>
      </c>
      <c r="S214" s="90">
        <f t="shared" si="54"/>
        <v>1.9306457519586859E-2</v>
      </c>
      <c r="T214" s="92">
        <v>2463</v>
      </c>
      <c r="U214" s="1">
        <v>76485.588000000003</v>
      </c>
      <c r="V214" s="1">
        <v>30928.260412454511</v>
      </c>
      <c r="W214" s="195"/>
      <c r="X214" s="89">
        <v>0</v>
      </c>
      <c r="Y214" s="89">
        <f t="shared" si="55"/>
        <v>0</v>
      </c>
      <c r="Z214" s="1"/>
    </row>
    <row r="215" spans="2:27">
      <c r="B215" s="204">
        <v>4030</v>
      </c>
      <c r="C215" t="s">
        <v>242</v>
      </c>
      <c r="D215" s="1">
        <v>49306</v>
      </c>
      <c r="E215" s="86">
        <f t="shared" si="48"/>
        <v>32674.618952948975</v>
      </c>
      <c r="F215" s="87">
        <f t="shared" si="42"/>
        <v>0.93578442815347218</v>
      </c>
      <c r="G215" s="189">
        <f t="shared" si="49"/>
        <v>1435.5425823278888</v>
      </c>
      <c r="H215" s="189">
        <f t="shared" si="43"/>
        <v>2166.2337567327841</v>
      </c>
      <c r="I215" s="189">
        <f t="shared" si="44"/>
        <v>0</v>
      </c>
      <c r="J215" s="88">
        <f t="shared" si="45"/>
        <v>0</v>
      </c>
      <c r="K215" s="189">
        <f t="shared" si="50"/>
        <v>-294.85342159852831</v>
      </c>
      <c r="L215" s="88">
        <f t="shared" si="46"/>
        <v>-444.93381319217923</v>
      </c>
      <c r="M215" s="89">
        <f t="shared" si="51"/>
        <v>1721.2999435406048</v>
      </c>
      <c r="N215" s="89">
        <f t="shared" si="52"/>
        <v>51027.299943540602</v>
      </c>
      <c r="O215" s="89">
        <f t="shared" si="53"/>
        <v>33815.308113678337</v>
      </c>
      <c r="P215" s="90">
        <f t="shared" si="47"/>
        <v>0.96845318415369064</v>
      </c>
      <c r="Q215" s="1">
        <v>496.08930687532643</v>
      </c>
      <c r="R215" s="90">
        <f t="shared" si="54"/>
        <v>2.7337842110054321E-2</v>
      </c>
      <c r="S215" s="90">
        <f t="shared" si="54"/>
        <v>1.1679279904268404E-2</v>
      </c>
      <c r="T215" s="92">
        <v>1509</v>
      </c>
      <c r="U215" s="1">
        <v>47993.949000000001</v>
      </c>
      <c r="V215" s="1">
        <v>32297.408479138623</v>
      </c>
      <c r="W215" s="195"/>
      <c r="X215" s="89">
        <v>0</v>
      </c>
      <c r="Y215" s="89">
        <f t="shared" si="55"/>
        <v>0</v>
      </c>
      <c r="Z215" s="1"/>
    </row>
    <row r="216" spans="2:27">
      <c r="B216" s="204">
        <v>4032</v>
      </c>
      <c r="C216" t="s">
        <v>243</v>
      </c>
      <c r="D216" s="1">
        <v>41716</v>
      </c>
      <c r="E216" s="86">
        <f t="shared" si="48"/>
        <v>32744.113029827316</v>
      </c>
      <c r="F216" s="87">
        <f t="shared" si="42"/>
        <v>0.93777470308476663</v>
      </c>
      <c r="G216" s="189">
        <f t="shared" si="49"/>
        <v>1391.06637312575</v>
      </c>
      <c r="H216" s="189">
        <f t="shared" si="43"/>
        <v>1772.2185593622055</v>
      </c>
      <c r="I216" s="189">
        <f t="shared" si="44"/>
        <v>0</v>
      </c>
      <c r="J216" s="88">
        <f t="shared" si="45"/>
        <v>0</v>
      </c>
      <c r="K216" s="189">
        <f t="shared" si="50"/>
        <v>-294.85342159852831</v>
      </c>
      <c r="L216" s="88">
        <f t="shared" si="46"/>
        <v>-375.64325911652509</v>
      </c>
      <c r="M216" s="89">
        <f t="shared" si="51"/>
        <v>1396.5753002456804</v>
      </c>
      <c r="N216" s="89">
        <f t="shared" si="52"/>
        <v>43112.575300245677</v>
      </c>
      <c r="O216" s="89">
        <f t="shared" si="53"/>
        <v>33840.32598135453</v>
      </c>
      <c r="P216" s="90">
        <f t="shared" si="47"/>
        <v>0.96916968312895635</v>
      </c>
      <c r="Q216" s="1">
        <v>436.7755181969319</v>
      </c>
      <c r="R216" s="90">
        <f t="shared" si="54"/>
        <v>5.8866408326208979E-2</v>
      </c>
      <c r="S216" s="90">
        <f t="shared" si="54"/>
        <v>4.3905972415791535E-2</v>
      </c>
      <c r="T216" s="92">
        <v>1274</v>
      </c>
      <c r="U216" s="1">
        <v>39396.849000000002</v>
      </c>
      <c r="V216" s="1">
        <v>31366.917993630577</v>
      </c>
      <c r="W216" s="195"/>
      <c r="X216" s="89">
        <v>0</v>
      </c>
      <c r="Y216" s="89">
        <f t="shared" si="55"/>
        <v>0</v>
      </c>
      <c r="Z216" s="1"/>
    </row>
    <row r="217" spans="2:27">
      <c r="B217" s="204">
        <v>4034</v>
      </c>
      <c r="C217" t="s">
        <v>244</v>
      </c>
      <c r="D217" s="1">
        <v>94640</v>
      </c>
      <c r="E217" s="86">
        <f t="shared" si="48"/>
        <v>42212.310437109722</v>
      </c>
      <c r="F217" s="87">
        <f t="shared" si="42"/>
        <v>1.2089390496124648</v>
      </c>
      <c r="G217" s="189">
        <f t="shared" si="49"/>
        <v>-4668.579967534989</v>
      </c>
      <c r="H217" s="189">
        <f t="shared" si="43"/>
        <v>-10466.956287213445</v>
      </c>
      <c r="I217" s="189">
        <f t="shared" si="44"/>
        <v>0</v>
      </c>
      <c r="J217" s="88">
        <f t="shared" si="45"/>
        <v>0</v>
      </c>
      <c r="K217" s="189">
        <f t="shared" si="50"/>
        <v>-294.85342159852831</v>
      </c>
      <c r="L217" s="88">
        <f t="shared" si="46"/>
        <v>-661.06137122390044</v>
      </c>
      <c r="M217" s="89">
        <f t="shared" si="51"/>
        <v>-11128.017658437346</v>
      </c>
      <c r="N217" s="89">
        <f t="shared" si="52"/>
        <v>83511.98234156266</v>
      </c>
      <c r="O217" s="89">
        <f t="shared" si="53"/>
        <v>37248.87704797621</v>
      </c>
      <c r="P217" s="90">
        <f t="shared" si="47"/>
        <v>1.0667888478789282</v>
      </c>
      <c r="Q217" s="1">
        <v>307.87980517859432</v>
      </c>
      <c r="R217" s="90">
        <f t="shared" si="54"/>
        <v>4.9250992334336746E-2</v>
      </c>
      <c r="S217" s="90">
        <f t="shared" si="54"/>
        <v>4.7379001268619783E-2</v>
      </c>
      <c r="T217" s="92">
        <v>2242</v>
      </c>
      <c r="U217" s="1">
        <v>90197.675000000003</v>
      </c>
      <c r="V217" s="1">
        <v>40302.803842716712</v>
      </c>
      <c r="W217" s="195"/>
      <c r="X217" s="89">
        <v>0</v>
      </c>
      <c r="Y217" s="89">
        <f t="shared" si="55"/>
        <v>0</v>
      </c>
      <c r="Z217" s="1"/>
    </row>
    <row r="218" spans="2:27" ht="28.5" customHeight="1">
      <c r="B218" s="204">
        <v>4036</v>
      </c>
      <c r="C218" t="s">
        <v>245</v>
      </c>
      <c r="D218" s="1">
        <v>162931</v>
      </c>
      <c r="E218" s="86">
        <f t="shared" si="48"/>
        <v>42551.841211804647</v>
      </c>
      <c r="F218" s="87">
        <f t="shared" si="42"/>
        <v>1.2186630378951109</v>
      </c>
      <c r="G218" s="189">
        <f t="shared" si="49"/>
        <v>-4885.8796633397415</v>
      </c>
      <c r="H218" s="189">
        <f t="shared" si="43"/>
        <v>-18708.033230927871</v>
      </c>
      <c r="I218" s="189">
        <f t="shared" si="44"/>
        <v>0</v>
      </c>
      <c r="J218" s="88">
        <f t="shared" si="45"/>
        <v>0</v>
      </c>
      <c r="K218" s="189">
        <f t="shared" si="50"/>
        <v>-294.85342159852831</v>
      </c>
      <c r="L218" s="88">
        <f t="shared" si="46"/>
        <v>-1128.9937513007649</v>
      </c>
      <c r="M218" s="89">
        <f t="shared" si="51"/>
        <v>-19837.026982228635</v>
      </c>
      <c r="N218" s="89">
        <f t="shared" si="52"/>
        <v>143093.97301777138</v>
      </c>
      <c r="O218" s="89">
        <f t="shared" si="53"/>
        <v>37371.108126866384</v>
      </c>
      <c r="P218" s="90">
        <f t="shared" si="47"/>
        <v>1.0702894836606807</v>
      </c>
      <c r="Q218" s="1">
        <v>743.10883765782637</v>
      </c>
      <c r="R218" s="90">
        <f t="shared" si="54"/>
        <v>4.2752814181724996E-2</v>
      </c>
      <c r="S218" s="90">
        <f t="shared" si="54"/>
        <v>5.146738457969189E-2</v>
      </c>
      <c r="T218" s="92">
        <v>3829</v>
      </c>
      <c r="U218" s="1">
        <v>156250.837</v>
      </c>
      <c r="V218" s="1">
        <v>40469.00725200725</v>
      </c>
      <c r="W218" s="195"/>
      <c r="X218" s="89">
        <v>0</v>
      </c>
      <c r="Y218" s="89">
        <f t="shared" si="55"/>
        <v>0</v>
      </c>
      <c r="Z218" s="1"/>
    </row>
    <row r="219" spans="2:27">
      <c r="B219" s="204">
        <v>4201</v>
      </c>
      <c r="C219" t="s">
        <v>246</v>
      </c>
      <c r="D219" s="1">
        <v>185833</v>
      </c>
      <c r="E219" s="86">
        <f t="shared" si="48"/>
        <v>27806.823282956757</v>
      </c>
      <c r="F219" s="87">
        <f t="shared" si="42"/>
        <v>0.79637324193670078</v>
      </c>
      <c r="G219" s="189">
        <f t="shared" si="49"/>
        <v>4550.9318111229086</v>
      </c>
      <c r="H219" s="189">
        <f t="shared" si="43"/>
        <v>30413.877293734397</v>
      </c>
      <c r="I219" s="189">
        <f t="shared" si="44"/>
        <v>1266.6729358835703</v>
      </c>
      <c r="J219" s="88">
        <f t="shared" si="45"/>
        <v>8465.1752305098998</v>
      </c>
      <c r="K219" s="189">
        <f t="shared" si="50"/>
        <v>971.81951428504203</v>
      </c>
      <c r="L219" s="88">
        <f t="shared" si="46"/>
        <v>6494.6698139669352</v>
      </c>
      <c r="M219" s="89">
        <f t="shared" si="51"/>
        <v>36908.547107701335</v>
      </c>
      <c r="N219" s="89">
        <f t="shared" si="52"/>
        <v>222741.54710770134</v>
      </c>
      <c r="O219" s="89">
        <f t="shared" si="53"/>
        <v>33329.57460836471</v>
      </c>
      <c r="P219" s="90">
        <f t="shared" si="47"/>
        <v>0.95454202420537027</v>
      </c>
      <c r="Q219" s="1">
        <v>3658.9944470464688</v>
      </c>
      <c r="R219" s="90">
        <f t="shared" si="54"/>
        <v>-1.0971940391592371E-2</v>
      </c>
      <c r="S219" s="90">
        <f t="shared" si="54"/>
        <v>-1.0379973873795866E-2</v>
      </c>
      <c r="T219" s="92">
        <v>6683</v>
      </c>
      <c r="U219" s="1">
        <v>187894.568</v>
      </c>
      <c r="V219" s="1">
        <v>28098.484821295049</v>
      </c>
      <c r="W219" s="195"/>
      <c r="X219" s="89">
        <v>0</v>
      </c>
      <c r="Y219" s="89">
        <f t="shared" si="55"/>
        <v>0</v>
      </c>
      <c r="Z219" s="1"/>
    </row>
    <row r="220" spans="2:27">
      <c r="B220" s="204">
        <v>4202</v>
      </c>
      <c r="C220" t="s">
        <v>247</v>
      </c>
      <c r="D220" s="1">
        <v>750765</v>
      </c>
      <c r="E220" s="86">
        <f t="shared" si="48"/>
        <v>29362.313739293677</v>
      </c>
      <c r="F220" s="87">
        <f t="shared" si="42"/>
        <v>0.84092169556296892</v>
      </c>
      <c r="G220" s="189">
        <f t="shared" si="49"/>
        <v>3555.4179190672794</v>
      </c>
      <c r="H220" s="189">
        <f t="shared" si="43"/>
        <v>90908.480772631272</v>
      </c>
      <c r="I220" s="189">
        <f t="shared" si="44"/>
        <v>722.25127616564839</v>
      </c>
      <c r="J220" s="88">
        <f t="shared" si="45"/>
        <v>18467.242880279464</v>
      </c>
      <c r="K220" s="189">
        <f t="shared" si="50"/>
        <v>427.39785456712008</v>
      </c>
      <c r="L220" s="88">
        <f t="shared" si="46"/>
        <v>10928.135743426694</v>
      </c>
      <c r="M220" s="89">
        <f t="shared" si="51"/>
        <v>101836.61651605797</v>
      </c>
      <c r="N220" s="89">
        <f t="shared" si="52"/>
        <v>852601.61651605798</v>
      </c>
      <c r="O220" s="89">
        <f t="shared" si="53"/>
        <v>33345.129512928077</v>
      </c>
      <c r="P220" s="90">
        <f t="shared" si="47"/>
        <v>0.95498750874163285</v>
      </c>
      <c r="Q220" s="1">
        <v>6609.1428948871908</v>
      </c>
      <c r="R220" s="90">
        <f t="shared" si="54"/>
        <v>3.6352343878202055E-2</v>
      </c>
      <c r="S220" s="90">
        <f t="shared" si="54"/>
        <v>3.0272604679104455E-2</v>
      </c>
      <c r="T220" s="92">
        <v>25569</v>
      </c>
      <c r="U220" s="1">
        <v>724430.26199999999</v>
      </c>
      <c r="V220" s="1">
        <v>28499.557889767493</v>
      </c>
      <c r="W220" s="195"/>
      <c r="X220" s="89">
        <v>0</v>
      </c>
      <c r="Y220" s="89">
        <f t="shared" si="55"/>
        <v>0</v>
      </c>
      <c r="Z220" s="1"/>
    </row>
    <row r="221" spans="2:27">
      <c r="B221" s="204">
        <v>4203</v>
      </c>
      <c r="C221" t="s">
        <v>248</v>
      </c>
      <c r="D221" s="1">
        <v>1395322</v>
      </c>
      <c r="E221" s="86">
        <f t="shared" si="48"/>
        <v>29940.60468210201</v>
      </c>
      <c r="F221" s="87">
        <f t="shared" si="42"/>
        <v>0.85748365333213172</v>
      </c>
      <c r="G221" s="189">
        <f t="shared" si="49"/>
        <v>3185.3117156699464</v>
      </c>
      <c r="H221" s="189">
        <f t="shared" si="43"/>
        <v>148445.0818853665</v>
      </c>
      <c r="I221" s="189">
        <f t="shared" si="44"/>
        <v>519.84944618273187</v>
      </c>
      <c r="J221" s="88">
        <f t="shared" si="45"/>
        <v>24226.543740453853</v>
      </c>
      <c r="K221" s="189">
        <f t="shared" si="50"/>
        <v>224.99602458420355</v>
      </c>
      <c r="L221" s="88">
        <f t="shared" si="46"/>
        <v>10485.489733697637</v>
      </c>
      <c r="M221" s="89">
        <f t="shared" si="51"/>
        <v>158930.57161906414</v>
      </c>
      <c r="N221" s="89">
        <f t="shared" si="52"/>
        <v>1554252.5716190641</v>
      </c>
      <c r="O221" s="89">
        <f t="shared" si="53"/>
        <v>33350.912422356159</v>
      </c>
      <c r="P221" s="90">
        <f t="shared" si="47"/>
        <v>0.95515312831932442</v>
      </c>
      <c r="Q221" s="1">
        <v>20852.294842990697</v>
      </c>
      <c r="R221" s="90">
        <f t="shared" si="54"/>
        <v>4.3093819549097537E-2</v>
      </c>
      <c r="S221" s="90">
        <f t="shared" si="54"/>
        <v>4.2310430417835158E-2</v>
      </c>
      <c r="T221" s="92">
        <v>46603</v>
      </c>
      <c r="U221" s="1">
        <v>1337676.4140000001</v>
      </c>
      <c r="V221" s="1">
        <v>28725.2279247552</v>
      </c>
      <c r="W221" s="195"/>
      <c r="X221" s="89">
        <v>0</v>
      </c>
      <c r="Y221" s="89">
        <f t="shared" si="55"/>
        <v>0</v>
      </c>
      <c r="Z221" s="1"/>
      <c r="AA221" s="1"/>
    </row>
    <row r="222" spans="2:27">
      <c r="B222" s="204">
        <v>4204</v>
      </c>
      <c r="C222" t="s">
        <v>249</v>
      </c>
      <c r="D222" s="1">
        <v>3488183</v>
      </c>
      <c r="E222" s="86">
        <f t="shared" si="48"/>
        <v>29241.937512050768</v>
      </c>
      <c r="F222" s="87">
        <f t="shared" si="42"/>
        <v>0.83747418178672606</v>
      </c>
      <c r="G222" s="189">
        <f t="shared" si="49"/>
        <v>3632.4587045027411</v>
      </c>
      <c r="H222" s="189">
        <f t="shared" si="43"/>
        <v>433305.10148401844</v>
      </c>
      <c r="I222" s="189">
        <f t="shared" si="44"/>
        <v>764.38295570066634</v>
      </c>
      <c r="J222" s="88">
        <f t="shared" si="45"/>
        <v>91180.949636665391</v>
      </c>
      <c r="K222" s="189">
        <f t="shared" si="50"/>
        <v>469.52953410213803</v>
      </c>
      <c r="L222" s="88">
        <f t="shared" si="46"/>
        <v>56008.769534441737</v>
      </c>
      <c r="M222" s="89">
        <f t="shared" si="51"/>
        <v>489313.8710184602</v>
      </c>
      <c r="N222" s="89">
        <f t="shared" si="52"/>
        <v>3977496.87101846</v>
      </c>
      <c r="O222" s="89">
        <f t="shared" si="53"/>
        <v>33343.925750655646</v>
      </c>
      <c r="P222" s="90">
        <f t="shared" si="47"/>
        <v>0.9549530336038704</v>
      </c>
      <c r="Q222" s="1">
        <v>49574.869988752413</v>
      </c>
      <c r="R222" s="90">
        <f t="shared" si="54"/>
        <v>4.5697871731400518E-2</v>
      </c>
      <c r="S222" s="90">
        <f t="shared" si="54"/>
        <v>3.6353065245650462E-2</v>
      </c>
      <c r="T222" s="92">
        <v>119287</v>
      </c>
      <c r="U222" s="1">
        <v>3335746.4849999999</v>
      </c>
      <c r="V222" s="1">
        <v>28216.192427741262</v>
      </c>
      <c r="W222" s="195"/>
      <c r="X222" s="89">
        <v>0</v>
      </c>
      <c r="Y222" s="89">
        <f t="shared" si="55"/>
        <v>0</v>
      </c>
      <c r="Z222" s="1"/>
      <c r="AA222" s="1"/>
    </row>
    <row r="223" spans="2:27">
      <c r="B223" s="204">
        <v>4205</v>
      </c>
      <c r="C223" t="s">
        <v>250</v>
      </c>
      <c r="D223" s="1">
        <v>688293</v>
      </c>
      <c r="E223" s="86">
        <f t="shared" si="48"/>
        <v>29039.448147835625</v>
      </c>
      <c r="F223" s="87">
        <f t="shared" si="42"/>
        <v>0.83167498963173614</v>
      </c>
      <c r="G223" s="189">
        <f t="shared" si="49"/>
        <v>3762.0518976004328</v>
      </c>
      <c r="H223" s="189">
        <f t="shared" si="43"/>
        <v>89168.15407692545</v>
      </c>
      <c r="I223" s="189">
        <f t="shared" si="44"/>
        <v>835.25423317596665</v>
      </c>
      <c r="J223" s="88">
        <f t="shared" si="45"/>
        <v>19797.195834736762</v>
      </c>
      <c r="K223" s="189">
        <f t="shared" si="50"/>
        <v>540.40081157743839</v>
      </c>
      <c r="L223" s="88">
        <f t="shared" si="46"/>
        <v>12808.580036008445</v>
      </c>
      <c r="M223" s="89">
        <f t="shared" si="51"/>
        <v>101976.73411293389</v>
      </c>
      <c r="N223" s="89">
        <f t="shared" si="52"/>
        <v>790269.73411293386</v>
      </c>
      <c r="O223" s="89">
        <f t="shared" si="53"/>
        <v>33341.90085701349</v>
      </c>
      <c r="P223" s="90">
        <f t="shared" si="47"/>
        <v>0.95489504168232031</v>
      </c>
      <c r="Q223" s="1">
        <v>11839.071565748265</v>
      </c>
      <c r="R223" s="90">
        <f t="shared" si="54"/>
        <v>3.5940968560413032E-2</v>
      </c>
      <c r="S223" s="90">
        <f t="shared" si="54"/>
        <v>3.8825624029360219E-2</v>
      </c>
      <c r="T223" s="92">
        <v>23702</v>
      </c>
      <c r="U223" s="1">
        <v>664413.34100000001</v>
      </c>
      <c r="V223" s="1">
        <v>27954.112293840459</v>
      </c>
      <c r="W223" s="195"/>
      <c r="X223" s="89">
        <v>0</v>
      </c>
      <c r="Y223" s="89">
        <f t="shared" si="55"/>
        <v>0</v>
      </c>
      <c r="Z223" s="1"/>
    </row>
    <row r="224" spans="2:27">
      <c r="B224" s="204">
        <v>4206</v>
      </c>
      <c r="C224" t="s">
        <v>251</v>
      </c>
      <c r="D224" s="1">
        <v>294138</v>
      </c>
      <c r="E224" s="86">
        <f t="shared" si="48"/>
        <v>29564.579354709014</v>
      </c>
      <c r="F224" s="87">
        <f t="shared" si="42"/>
        <v>0.84671447966640734</v>
      </c>
      <c r="G224" s="189">
        <f t="shared" si="49"/>
        <v>3425.9679252014635</v>
      </c>
      <c r="H224" s="189">
        <f t="shared" si="43"/>
        <v>34084.954887829364</v>
      </c>
      <c r="I224" s="189">
        <f t="shared" si="44"/>
        <v>651.45831077028026</v>
      </c>
      <c r="J224" s="88">
        <f t="shared" si="45"/>
        <v>6481.3587338535181</v>
      </c>
      <c r="K224" s="189">
        <f t="shared" si="50"/>
        <v>356.60488917175195</v>
      </c>
      <c r="L224" s="88">
        <f t="shared" si="46"/>
        <v>3547.8620423697603</v>
      </c>
      <c r="M224" s="89">
        <f t="shared" si="51"/>
        <v>37632.816930199122</v>
      </c>
      <c r="N224" s="89">
        <f t="shared" si="52"/>
        <v>331770.8169301991</v>
      </c>
      <c r="O224" s="89">
        <f t="shared" si="53"/>
        <v>33347.152169082226</v>
      </c>
      <c r="P224" s="90">
        <f t="shared" si="47"/>
        <v>0.95504543658266716</v>
      </c>
      <c r="Q224" s="1">
        <v>4959.2425996806123</v>
      </c>
      <c r="R224" s="90">
        <f t="shared" si="54"/>
        <v>4.050045192955519E-2</v>
      </c>
      <c r="S224" s="90">
        <f t="shared" si="54"/>
        <v>3.3284195905518614E-2</v>
      </c>
      <c r="T224" s="92">
        <v>9949</v>
      </c>
      <c r="U224" s="1">
        <v>282688.96899999998</v>
      </c>
      <c r="V224" s="1">
        <v>28612.243825910929</v>
      </c>
      <c r="W224" s="195"/>
      <c r="X224" s="89">
        <v>0</v>
      </c>
      <c r="Y224" s="89">
        <f t="shared" si="55"/>
        <v>0</v>
      </c>
      <c r="Z224" s="1"/>
    </row>
    <row r="225" spans="2:27">
      <c r="B225" s="204">
        <v>4207</v>
      </c>
      <c r="C225" t="s">
        <v>252</v>
      </c>
      <c r="D225" s="1">
        <v>281689</v>
      </c>
      <c r="E225" s="86">
        <f t="shared" si="48"/>
        <v>30053.238024111808</v>
      </c>
      <c r="F225" s="87">
        <f t="shared" si="42"/>
        <v>0.86070941482289098</v>
      </c>
      <c r="G225" s="189">
        <f t="shared" si="49"/>
        <v>3113.2263767836757</v>
      </c>
      <c r="H225" s="189">
        <f t="shared" si="43"/>
        <v>29180.270829593395</v>
      </c>
      <c r="I225" s="189">
        <f t="shared" si="44"/>
        <v>480.42777647930251</v>
      </c>
      <c r="J225" s="88">
        <f t="shared" si="45"/>
        <v>4503.0495489405021</v>
      </c>
      <c r="K225" s="189">
        <f t="shared" si="50"/>
        <v>185.57435488077419</v>
      </c>
      <c r="L225" s="88">
        <f t="shared" si="46"/>
        <v>1739.3884282974966</v>
      </c>
      <c r="M225" s="89">
        <f t="shared" si="51"/>
        <v>30919.659257890893</v>
      </c>
      <c r="N225" s="89">
        <f t="shared" si="52"/>
        <v>312608.65925789089</v>
      </c>
      <c r="O225" s="89">
        <f t="shared" si="53"/>
        <v>33352.038755776266</v>
      </c>
      <c r="P225" s="90">
        <f t="shared" si="47"/>
        <v>0.9551853859342323</v>
      </c>
      <c r="Q225" s="1">
        <v>3736.235515811255</v>
      </c>
      <c r="R225" s="90">
        <f t="shared" si="54"/>
        <v>2.2840187064114757E-2</v>
      </c>
      <c r="S225" s="90">
        <f t="shared" si="54"/>
        <v>1.8038632787914795E-2</v>
      </c>
      <c r="T225" s="92">
        <v>9373</v>
      </c>
      <c r="U225" s="1">
        <v>275398.83899999998</v>
      </c>
      <c r="V225" s="1">
        <v>29520.72451495337</v>
      </c>
      <c r="W225" s="195"/>
      <c r="X225" s="89">
        <v>0</v>
      </c>
      <c r="Y225" s="89">
        <f t="shared" si="55"/>
        <v>0</v>
      </c>
      <c r="Z225" s="1"/>
    </row>
    <row r="226" spans="2:27">
      <c r="B226" s="204">
        <v>4211</v>
      </c>
      <c r="C226" t="s">
        <v>253</v>
      </c>
      <c r="D226" s="1">
        <v>65240</v>
      </c>
      <c r="E226" s="86">
        <f t="shared" si="48"/>
        <v>26075.139888089529</v>
      </c>
      <c r="F226" s="87">
        <f t="shared" si="42"/>
        <v>0.74677871238022253</v>
      </c>
      <c r="G226" s="189">
        <f t="shared" si="49"/>
        <v>5659.2091838379347</v>
      </c>
      <c r="H226" s="189">
        <f t="shared" si="43"/>
        <v>14159.341377962513</v>
      </c>
      <c r="I226" s="189">
        <f t="shared" si="44"/>
        <v>1872.7621240871001</v>
      </c>
      <c r="J226" s="88">
        <f t="shared" si="45"/>
        <v>4685.6508344659251</v>
      </c>
      <c r="K226" s="189">
        <f t="shared" si="50"/>
        <v>1577.9087024885719</v>
      </c>
      <c r="L226" s="88">
        <f t="shared" si="46"/>
        <v>3947.9275736264071</v>
      </c>
      <c r="M226" s="89">
        <f t="shared" si="51"/>
        <v>18107.268951588921</v>
      </c>
      <c r="N226" s="89">
        <f t="shared" si="52"/>
        <v>83347.268951588921</v>
      </c>
      <c r="O226" s="89">
        <f t="shared" si="53"/>
        <v>33312.25777441603</v>
      </c>
      <c r="P226" s="90">
        <f t="shared" si="47"/>
        <v>0.9540460789098052</v>
      </c>
      <c r="Q226" s="1">
        <v>2802.6013955574181</v>
      </c>
      <c r="R226" s="90">
        <f t="shared" si="54"/>
        <v>8.2888706876683566E-2</v>
      </c>
      <c r="S226" s="90">
        <f t="shared" si="54"/>
        <v>7.8560614523059694E-2</v>
      </c>
      <c r="T226" s="92">
        <v>2502</v>
      </c>
      <c r="U226" s="1">
        <v>60246.264999999999</v>
      </c>
      <c r="V226" s="1">
        <v>24175.868780096309</v>
      </c>
      <c r="W226" s="195"/>
      <c r="X226" s="89">
        <v>0</v>
      </c>
      <c r="Y226" s="89">
        <f t="shared" si="55"/>
        <v>0</v>
      </c>
      <c r="Z226" s="1"/>
    </row>
    <row r="227" spans="2:27">
      <c r="B227" s="204">
        <v>4212</v>
      </c>
      <c r="C227" t="s">
        <v>254</v>
      </c>
      <c r="D227" s="1">
        <v>56043</v>
      </c>
      <c r="E227" s="86">
        <f t="shared" si="48"/>
        <v>24874.833555259651</v>
      </c>
      <c r="F227" s="87">
        <f t="shared" si="42"/>
        <v>0.71240255096595695</v>
      </c>
      <c r="G227" s="189">
        <f t="shared" si="49"/>
        <v>6427.4052368490566</v>
      </c>
      <c r="H227" s="189">
        <f t="shared" si="43"/>
        <v>14480.943998620924</v>
      </c>
      <c r="I227" s="189">
        <f t="shared" si="44"/>
        <v>2292.8693405775575</v>
      </c>
      <c r="J227" s="88">
        <f t="shared" si="45"/>
        <v>5165.8346243212372</v>
      </c>
      <c r="K227" s="189">
        <f t="shared" si="50"/>
        <v>1998.0159189790293</v>
      </c>
      <c r="L227" s="88">
        <f t="shared" si="46"/>
        <v>4501.5298654597536</v>
      </c>
      <c r="M227" s="89">
        <f t="shared" si="51"/>
        <v>18982.473864080675</v>
      </c>
      <c r="N227" s="89">
        <f t="shared" si="52"/>
        <v>75025.473864080675</v>
      </c>
      <c r="O227" s="89">
        <f t="shared" si="53"/>
        <v>33300.254711087742</v>
      </c>
      <c r="P227" s="90">
        <f t="shared" si="47"/>
        <v>0.9537023172956629</v>
      </c>
      <c r="Q227" s="1">
        <v>2539.174062426413</v>
      </c>
      <c r="R227" s="90">
        <f t="shared" si="54"/>
        <v>-3.4454516648935613E-4</v>
      </c>
      <c r="S227" s="90">
        <f t="shared" si="54"/>
        <v>1.3853845670027462E-2</v>
      </c>
      <c r="T227" s="92">
        <v>2253</v>
      </c>
      <c r="U227" s="1">
        <v>56062.315999999999</v>
      </c>
      <c r="V227" s="1">
        <v>24534.93041575492</v>
      </c>
      <c r="W227" s="195"/>
      <c r="X227" s="89">
        <v>0</v>
      </c>
      <c r="Y227" s="89">
        <f t="shared" si="55"/>
        <v>0</v>
      </c>
      <c r="Z227" s="1"/>
    </row>
    <row r="228" spans="2:27">
      <c r="B228" s="204">
        <v>4213</v>
      </c>
      <c r="C228" t="s">
        <v>255</v>
      </c>
      <c r="D228" s="1">
        <v>182728</v>
      </c>
      <c r="E228" s="86">
        <f t="shared" si="48"/>
        <v>28418.040435458788</v>
      </c>
      <c r="F228" s="87">
        <f t="shared" si="42"/>
        <v>0.81387818956456248</v>
      </c>
      <c r="G228" s="189">
        <f t="shared" si="49"/>
        <v>4159.7528335216084</v>
      </c>
      <c r="H228" s="189">
        <f t="shared" si="43"/>
        <v>26747.210719543942</v>
      </c>
      <c r="I228" s="189">
        <f t="shared" si="44"/>
        <v>1052.7469325078594</v>
      </c>
      <c r="J228" s="88">
        <f t="shared" si="45"/>
        <v>6769.1627760255351</v>
      </c>
      <c r="K228" s="189">
        <f t="shared" si="50"/>
        <v>757.8935109093311</v>
      </c>
      <c r="L228" s="88">
        <f t="shared" si="46"/>
        <v>4873.2552751469993</v>
      </c>
      <c r="M228" s="89">
        <f t="shared" si="51"/>
        <v>31620.465994690941</v>
      </c>
      <c r="N228" s="89">
        <f t="shared" si="52"/>
        <v>214348.46599469095</v>
      </c>
      <c r="O228" s="89">
        <f t="shared" si="53"/>
        <v>33335.686779889729</v>
      </c>
      <c r="P228" s="90">
        <f t="shared" si="47"/>
        <v>0.95471707368164882</v>
      </c>
      <c r="Q228" s="1">
        <v>3550.6577591663554</v>
      </c>
      <c r="R228" s="90">
        <f t="shared" si="54"/>
        <v>7.7379488186961526E-2</v>
      </c>
      <c r="S228" s="90">
        <f t="shared" si="54"/>
        <v>8.3076362619054406E-2</v>
      </c>
      <c r="T228" s="92">
        <v>6430</v>
      </c>
      <c r="U228" s="1">
        <v>169604.12</v>
      </c>
      <c r="V228" s="1">
        <v>26238.26113861386</v>
      </c>
      <c r="W228" s="195"/>
      <c r="X228" s="89">
        <v>0</v>
      </c>
      <c r="Y228" s="89">
        <f t="shared" si="55"/>
        <v>0</v>
      </c>
      <c r="Z228" s="1"/>
    </row>
    <row r="229" spans="2:27">
      <c r="B229" s="204">
        <v>4214</v>
      </c>
      <c r="C229" t="s">
        <v>256</v>
      </c>
      <c r="D229" s="1">
        <v>170121</v>
      </c>
      <c r="E229" s="86">
        <f t="shared" si="48"/>
        <v>27007.62025718368</v>
      </c>
      <c r="F229" s="87">
        <f t="shared" si="42"/>
        <v>0.77348447474010329</v>
      </c>
      <c r="G229" s="189">
        <f t="shared" si="49"/>
        <v>5062.4217476176773</v>
      </c>
      <c r="H229" s="189">
        <f t="shared" si="43"/>
        <v>31888.19458824375</v>
      </c>
      <c r="I229" s="189">
        <f t="shared" si="44"/>
        <v>1546.3939949041471</v>
      </c>
      <c r="J229" s="88">
        <f t="shared" si="45"/>
        <v>9740.7357739012223</v>
      </c>
      <c r="K229" s="189">
        <f t="shared" si="50"/>
        <v>1251.5405733056189</v>
      </c>
      <c r="L229" s="88">
        <f t="shared" si="46"/>
        <v>7883.4540712520939</v>
      </c>
      <c r="M229" s="89">
        <f t="shared" si="51"/>
        <v>39771.648659495841</v>
      </c>
      <c r="N229" s="89">
        <f t="shared" si="52"/>
        <v>209892.64865949584</v>
      </c>
      <c r="O229" s="89">
        <f t="shared" si="53"/>
        <v>33321.58257810698</v>
      </c>
      <c r="P229" s="90">
        <f t="shared" si="47"/>
        <v>0.95431313653340422</v>
      </c>
      <c r="Q229" s="1">
        <v>5882.6263911335627</v>
      </c>
      <c r="R229" s="90">
        <f t="shared" si="54"/>
        <v>1.0193602902520841E-3</v>
      </c>
      <c r="S229" s="90">
        <f t="shared" si="54"/>
        <v>-5.1784099988921107E-3</v>
      </c>
      <c r="T229" s="92">
        <v>6299</v>
      </c>
      <c r="U229" s="1">
        <v>169947.76199999999</v>
      </c>
      <c r="V229" s="1">
        <v>27148.204792332264</v>
      </c>
      <c r="W229" s="195"/>
      <c r="X229" s="89">
        <v>0</v>
      </c>
      <c r="Y229" s="89">
        <f t="shared" si="55"/>
        <v>0</v>
      </c>
      <c r="Z229" s="1"/>
    </row>
    <row r="230" spans="2:27">
      <c r="B230" s="204">
        <v>4215</v>
      </c>
      <c r="C230" t="s">
        <v>257</v>
      </c>
      <c r="D230" s="1">
        <v>361070</v>
      </c>
      <c r="E230" s="86">
        <f t="shared" si="48"/>
        <v>30542.209440027069</v>
      </c>
      <c r="F230" s="87">
        <f t="shared" si="42"/>
        <v>0.87471330688004256</v>
      </c>
      <c r="G230" s="189">
        <f t="shared" si="49"/>
        <v>2800.2846705979086</v>
      </c>
      <c r="H230" s="189">
        <f t="shared" si="43"/>
        <v>33104.965375808475</v>
      </c>
      <c r="I230" s="189">
        <f t="shared" si="44"/>
        <v>309.28778090896117</v>
      </c>
      <c r="J230" s="88">
        <f t="shared" si="45"/>
        <v>3656.4001459057386</v>
      </c>
      <c r="K230" s="189">
        <f t="shared" si="50"/>
        <v>14.434359310432853</v>
      </c>
      <c r="L230" s="88">
        <f t="shared" si="46"/>
        <v>170.64299576793718</v>
      </c>
      <c r="M230" s="89">
        <f t="shared" si="51"/>
        <v>33275.608371576411</v>
      </c>
      <c r="N230" s="89">
        <f t="shared" si="52"/>
        <v>394345.60837157641</v>
      </c>
      <c r="O230" s="89">
        <f t="shared" si="53"/>
        <v>33356.92846993541</v>
      </c>
      <c r="P230" s="90">
        <f t="shared" si="47"/>
        <v>0.95532542485480354</v>
      </c>
      <c r="Q230" s="1">
        <v>1566.7679609431507</v>
      </c>
      <c r="R230" s="90">
        <f t="shared" si="54"/>
        <v>-5.4328235456940219E-3</v>
      </c>
      <c r="S230" s="90">
        <f t="shared" si="54"/>
        <v>-1.2836131913819427E-2</v>
      </c>
      <c r="T230" s="92">
        <v>11822</v>
      </c>
      <c r="U230" s="1">
        <v>363042.34499999997</v>
      </c>
      <c r="V230" s="1">
        <v>30939.351031191407</v>
      </c>
      <c r="W230" s="195"/>
      <c r="X230" s="89">
        <v>0</v>
      </c>
      <c r="Y230" s="89">
        <f t="shared" si="55"/>
        <v>0</v>
      </c>
      <c r="Z230" s="1"/>
    </row>
    <row r="231" spans="2:27">
      <c r="B231" s="204">
        <v>4216</v>
      </c>
      <c r="C231" t="s">
        <v>258</v>
      </c>
      <c r="D231" s="1">
        <v>140820</v>
      </c>
      <c r="E231" s="86">
        <f t="shared" si="48"/>
        <v>25852.762988801176</v>
      </c>
      <c r="F231" s="87">
        <f t="shared" si="42"/>
        <v>0.74040995136009402</v>
      </c>
      <c r="G231" s="189">
        <f t="shared" si="49"/>
        <v>5801.53039938248</v>
      </c>
      <c r="H231" s="189">
        <f t="shared" si="43"/>
        <v>31600.936085436369</v>
      </c>
      <c r="I231" s="189">
        <f t="shared" si="44"/>
        <v>1950.5940388380236</v>
      </c>
      <c r="J231" s="88">
        <f t="shared" si="45"/>
        <v>10624.885729550713</v>
      </c>
      <c r="K231" s="189">
        <f t="shared" si="50"/>
        <v>1655.7406172394954</v>
      </c>
      <c r="L231" s="88">
        <f t="shared" si="46"/>
        <v>9018.8191421035299</v>
      </c>
      <c r="M231" s="89">
        <f t="shared" si="51"/>
        <v>40619.755227539899</v>
      </c>
      <c r="N231" s="89">
        <f t="shared" si="52"/>
        <v>181439.75522753989</v>
      </c>
      <c r="O231" s="89">
        <f t="shared" si="53"/>
        <v>33310.034005423149</v>
      </c>
      <c r="P231" s="90">
        <f t="shared" si="47"/>
        <v>0.95398239129960405</v>
      </c>
      <c r="Q231" s="1">
        <v>4824.3038295768347</v>
      </c>
      <c r="R231" s="90">
        <f t="shared" si="54"/>
        <v>6.5914068660080483E-2</v>
      </c>
      <c r="S231" s="90">
        <f t="shared" si="54"/>
        <v>5.9260667093265183E-2</v>
      </c>
      <c r="T231" s="92">
        <v>5447</v>
      </c>
      <c r="U231" s="1">
        <v>132111.96299999999</v>
      </c>
      <c r="V231" s="1">
        <v>24406.422131904674</v>
      </c>
      <c r="W231" s="195"/>
      <c r="X231" s="89">
        <v>0</v>
      </c>
      <c r="Y231" s="89">
        <f t="shared" si="55"/>
        <v>0</v>
      </c>
      <c r="Z231" s="1"/>
    </row>
    <row r="232" spans="2:27">
      <c r="B232" s="204">
        <v>4217</v>
      </c>
      <c r="C232" t="s">
        <v>259</v>
      </c>
      <c r="D232" s="1">
        <v>52249</v>
      </c>
      <c r="E232" s="86">
        <f t="shared" si="48"/>
        <v>28946.814404432131</v>
      </c>
      <c r="F232" s="87">
        <f t="shared" si="42"/>
        <v>0.82902200644856938</v>
      </c>
      <c r="G232" s="189">
        <f t="shared" si="49"/>
        <v>3821.337493378669</v>
      </c>
      <c r="H232" s="189">
        <f t="shared" si="43"/>
        <v>6897.5141755484974</v>
      </c>
      <c r="I232" s="189">
        <f t="shared" si="44"/>
        <v>867.67604336718955</v>
      </c>
      <c r="J232" s="88">
        <f t="shared" si="45"/>
        <v>1566.1552582777772</v>
      </c>
      <c r="K232" s="189">
        <f t="shared" si="50"/>
        <v>572.82262176866129</v>
      </c>
      <c r="L232" s="88">
        <f t="shared" si="46"/>
        <v>1033.9448322924336</v>
      </c>
      <c r="M232" s="89">
        <f t="shared" si="51"/>
        <v>7931.459007840931</v>
      </c>
      <c r="N232" s="89">
        <f t="shared" si="52"/>
        <v>60180.459007840931</v>
      </c>
      <c r="O232" s="89">
        <f t="shared" si="53"/>
        <v>33340.97451957946</v>
      </c>
      <c r="P232" s="90">
        <f t="shared" si="47"/>
        <v>0.95486851185048882</v>
      </c>
      <c r="Q232" s="1">
        <v>1563.6363305280411</v>
      </c>
      <c r="R232" s="90">
        <f t="shared" si="54"/>
        <v>7.0684369342234127E-2</v>
      </c>
      <c r="S232" s="90">
        <f t="shared" si="54"/>
        <v>5.4668592072294783E-2</v>
      </c>
      <c r="T232" s="92">
        <v>1805</v>
      </c>
      <c r="U232" s="1">
        <v>48799.629000000001</v>
      </c>
      <c r="V232" s="1">
        <v>27446.360517435322</v>
      </c>
      <c r="W232" s="195"/>
      <c r="X232" s="89">
        <v>0</v>
      </c>
      <c r="Y232" s="89">
        <f t="shared" si="55"/>
        <v>0</v>
      </c>
      <c r="Z232" s="1"/>
    </row>
    <row r="233" spans="2:27">
      <c r="B233" s="204">
        <v>4218</v>
      </c>
      <c r="C233" t="s">
        <v>260</v>
      </c>
      <c r="D233" s="1">
        <v>39301</v>
      </c>
      <c r="E233" s="86">
        <f t="shared" si="48"/>
        <v>28355.699855699859</v>
      </c>
      <c r="F233" s="87">
        <f t="shared" si="42"/>
        <v>0.81209278714366595</v>
      </c>
      <c r="G233" s="189">
        <f t="shared" si="49"/>
        <v>4199.6508045673236</v>
      </c>
      <c r="H233" s="189">
        <f t="shared" si="43"/>
        <v>5820.7160151303106</v>
      </c>
      <c r="I233" s="189">
        <f t="shared" si="44"/>
        <v>1074.5661354234846</v>
      </c>
      <c r="J233" s="88">
        <f t="shared" si="45"/>
        <v>1489.3486636969496</v>
      </c>
      <c r="K233" s="189">
        <f t="shared" si="50"/>
        <v>779.71271382495638</v>
      </c>
      <c r="L233" s="88">
        <f t="shared" si="46"/>
        <v>1080.6818213613894</v>
      </c>
      <c r="M233" s="89">
        <f t="shared" si="51"/>
        <v>6901.3978364917002</v>
      </c>
      <c r="N233" s="89">
        <f t="shared" si="52"/>
        <v>46202.397836491698</v>
      </c>
      <c r="O233" s="89">
        <f t="shared" si="53"/>
        <v>33335.06337409214</v>
      </c>
      <c r="P233" s="90">
        <f t="shared" si="47"/>
        <v>0.95469921965743987</v>
      </c>
      <c r="Q233" s="1">
        <v>1649.6114205605827</v>
      </c>
      <c r="R233" s="90">
        <f t="shared" si="54"/>
        <v>0.11150218526233678</v>
      </c>
      <c r="S233" s="90">
        <f t="shared" si="54"/>
        <v>0.12192753043435021</v>
      </c>
      <c r="T233" s="92">
        <v>1386</v>
      </c>
      <c r="U233" s="1">
        <v>35358.455000000002</v>
      </c>
      <c r="V233" s="1">
        <v>25274.092208720514</v>
      </c>
      <c r="W233" s="195"/>
      <c r="X233" s="89">
        <v>0</v>
      </c>
      <c r="Y233" s="89">
        <f t="shared" si="55"/>
        <v>0</v>
      </c>
      <c r="Z233" s="1"/>
    </row>
    <row r="234" spans="2:27">
      <c r="B234" s="204">
        <v>4219</v>
      </c>
      <c r="C234" t="s">
        <v>261</v>
      </c>
      <c r="D234" s="1">
        <v>101954</v>
      </c>
      <c r="E234" s="86">
        <f t="shared" si="48"/>
        <v>26536.699635606452</v>
      </c>
      <c r="F234" s="87">
        <f t="shared" si="42"/>
        <v>0.7599975482298692</v>
      </c>
      <c r="G234" s="189">
        <f t="shared" si="49"/>
        <v>5363.8109454271034</v>
      </c>
      <c r="H234" s="189">
        <f t="shared" si="43"/>
        <v>20607.76165233093</v>
      </c>
      <c r="I234" s="189">
        <f t="shared" si="44"/>
        <v>1711.2162124561771</v>
      </c>
      <c r="J234" s="88">
        <f t="shared" si="45"/>
        <v>6574.4926882566324</v>
      </c>
      <c r="K234" s="189">
        <f t="shared" si="50"/>
        <v>1416.3627908576489</v>
      </c>
      <c r="L234" s="88">
        <f t="shared" si="46"/>
        <v>5441.6658424750876</v>
      </c>
      <c r="M234" s="89">
        <f t="shared" si="51"/>
        <v>26049.427494806019</v>
      </c>
      <c r="N234" s="89">
        <f t="shared" si="52"/>
        <v>128003.42749480602</v>
      </c>
      <c r="O234" s="89">
        <f t="shared" si="53"/>
        <v>33316.873371891204</v>
      </c>
      <c r="P234" s="90">
        <f t="shared" si="47"/>
        <v>0.95417826726830179</v>
      </c>
      <c r="Q234" s="1">
        <v>3351.8852365034436</v>
      </c>
      <c r="R234" s="90">
        <f t="shared" si="54"/>
        <v>3.4508919922623213E-2</v>
      </c>
      <c r="S234" s="90">
        <f t="shared" si="54"/>
        <v>3.0739236195679732E-2</v>
      </c>
      <c r="T234" s="92">
        <v>3842</v>
      </c>
      <c r="U234" s="1">
        <v>98553.040999999997</v>
      </c>
      <c r="V234" s="1">
        <v>25745.308516196445</v>
      </c>
      <c r="W234" s="195"/>
      <c r="X234" s="89">
        <v>0</v>
      </c>
      <c r="Y234" s="89">
        <f t="shared" si="55"/>
        <v>0</v>
      </c>
      <c r="Z234" s="1"/>
    </row>
    <row r="235" spans="2:27">
      <c r="B235" s="204">
        <v>4220</v>
      </c>
      <c r="C235" t="s">
        <v>262</v>
      </c>
      <c r="D235" s="1">
        <v>35649</v>
      </c>
      <c r="E235" s="86">
        <f t="shared" si="48"/>
        <v>30547.557840616966</v>
      </c>
      <c r="F235" s="87">
        <f t="shared" si="42"/>
        <v>0.87486648234613618</v>
      </c>
      <c r="G235" s="189">
        <f t="shared" si="49"/>
        <v>2796.8616942203744</v>
      </c>
      <c r="H235" s="189">
        <f t="shared" si="43"/>
        <v>3263.9375971551772</v>
      </c>
      <c r="I235" s="189">
        <f t="shared" si="44"/>
        <v>307.41584070249718</v>
      </c>
      <c r="J235" s="88">
        <f t="shared" si="45"/>
        <v>358.75428609981424</v>
      </c>
      <c r="K235" s="189">
        <f t="shared" si="50"/>
        <v>12.562419103968864</v>
      </c>
      <c r="L235" s="88">
        <f t="shared" si="46"/>
        <v>14.660343094331663</v>
      </c>
      <c r="M235" s="89">
        <f t="shared" si="51"/>
        <v>3278.5979402495086</v>
      </c>
      <c r="N235" s="89">
        <f t="shared" si="52"/>
        <v>38927.597940249507</v>
      </c>
      <c r="O235" s="89">
        <f t="shared" si="53"/>
        <v>33356.981953941307</v>
      </c>
      <c r="P235" s="90">
        <f t="shared" si="47"/>
        <v>0.95532695660946443</v>
      </c>
      <c r="Q235" s="1">
        <v>736.81424804776589</v>
      </c>
      <c r="R235" s="90">
        <f t="shared" si="54"/>
        <v>1.6667077337538576E-2</v>
      </c>
      <c r="S235" s="90">
        <f t="shared" si="54"/>
        <v>1.2311177263255969E-2</v>
      </c>
      <c r="T235" s="92">
        <v>1167</v>
      </c>
      <c r="U235" s="1">
        <v>35064.576000000001</v>
      </c>
      <c r="V235" s="1">
        <v>30176.055077452671</v>
      </c>
      <c r="W235" s="195"/>
      <c r="X235" s="89">
        <v>0</v>
      </c>
      <c r="Y235" s="89">
        <f t="shared" si="55"/>
        <v>0</v>
      </c>
      <c r="Z235" s="1"/>
    </row>
    <row r="236" spans="2:27">
      <c r="B236" s="204">
        <v>4221</v>
      </c>
      <c r="C236" t="s">
        <v>263</v>
      </c>
      <c r="D236" s="1">
        <v>54368</v>
      </c>
      <c r="E236" s="86">
        <f t="shared" si="48"/>
        <v>44969.396195202651</v>
      </c>
      <c r="F236" s="87">
        <f t="shared" si="42"/>
        <v>1.2879005800658818</v>
      </c>
      <c r="G236" s="189">
        <f t="shared" si="49"/>
        <v>-6433.1148527144642</v>
      </c>
      <c r="H236" s="189">
        <f t="shared" si="43"/>
        <v>-7777.6358569317872</v>
      </c>
      <c r="I236" s="189">
        <f t="shared" si="44"/>
        <v>0</v>
      </c>
      <c r="J236" s="88">
        <f t="shared" si="45"/>
        <v>0</v>
      </c>
      <c r="K236" s="189">
        <f t="shared" si="50"/>
        <v>-294.85342159852831</v>
      </c>
      <c r="L236" s="88">
        <f t="shared" si="46"/>
        <v>-356.47778671262074</v>
      </c>
      <c r="M236" s="89">
        <f t="shared" si="51"/>
        <v>-8134.1136436444076</v>
      </c>
      <c r="N236" s="89">
        <f t="shared" si="52"/>
        <v>46233.886356355593</v>
      </c>
      <c r="O236" s="89">
        <f t="shared" si="53"/>
        <v>38241.427920889655</v>
      </c>
      <c r="P236" s="90">
        <f t="shared" si="47"/>
        <v>1.095214998842158</v>
      </c>
      <c r="Q236" s="1">
        <v>122.90574686035052</v>
      </c>
      <c r="R236" s="90">
        <f t="shared" si="54"/>
        <v>2.9494291417649066E-3</v>
      </c>
      <c r="S236" s="90">
        <f t="shared" si="54"/>
        <v>-3.6884853943183315E-4</v>
      </c>
      <c r="T236" s="92">
        <v>1209</v>
      </c>
      <c r="U236" s="1">
        <v>54208.116999999998</v>
      </c>
      <c r="V236" s="1">
        <v>44985.989211618253</v>
      </c>
      <c r="W236" s="195"/>
      <c r="X236" s="89">
        <v>0</v>
      </c>
      <c r="Y236" s="89">
        <f t="shared" si="55"/>
        <v>0</v>
      </c>
      <c r="Z236" s="1"/>
    </row>
    <row r="237" spans="2:27">
      <c r="B237" s="204">
        <v>4222</v>
      </c>
      <c r="C237" t="s">
        <v>264</v>
      </c>
      <c r="D237" s="1">
        <v>79930</v>
      </c>
      <c r="E237" s="86">
        <f t="shared" si="48"/>
        <v>75619.678334910117</v>
      </c>
      <c r="F237" s="87">
        <f t="shared" si="42"/>
        <v>2.1657090339655438</v>
      </c>
      <c r="G237" s="189">
        <f t="shared" si="49"/>
        <v>-26049.295422127241</v>
      </c>
      <c r="H237" s="189">
        <f t="shared" si="43"/>
        <v>-27534.105261188492</v>
      </c>
      <c r="I237" s="189">
        <f t="shared" si="44"/>
        <v>0</v>
      </c>
      <c r="J237" s="88">
        <f t="shared" si="45"/>
        <v>0</v>
      </c>
      <c r="K237" s="189">
        <f t="shared" si="50"/>
        <v>-294.85342159852831</v>
      </c>
      <c r="L237" s="88">
        <f t="shared" si="46"/>
        <v>-311.6600666296444</v>
      </c>
      <c r="M237" s="89">
        <f t="shared" si="51"/>
        <v>-27845.765327818135</v>
      </c>
      <c r="N237" s="89">
        <f t="shared" si="52"/>
        <v>52084.234672181861</v>
      </c>
      <c r="O237" s="89">
        <f t="shared" si="53"/>
        <v>49275.529491184352</v>
      </c>
      <c r="P237" s="90">
        <f t="shared" si="47"/>
        <v>1.4112260422460368</v>
      </c>
      <c r="Q237" s="1">
        <v>-954.19525688056092</v>
      </c>
      <c r="R237" s="90">
        <f t="shared" si="54"/>
        <v>1.5819369142493326E-2</v>
      </c>
      <c r="S237" s="90">
        <f t="shared" si="54"/>
        <v>-1.4793523755436289E-3</v>
      </c>
      <c r="T237" s="92">
        <v>1057</v>
      </c>
      <c r="U237" s="1">
        <v>78685.248999999996</v>
      </c>
      <c r="V237" s="1">
        <v>75731.71222329163</v>
      </c>
      <c r="W237" s="195"/>
      <c r="X237" s="89">
        <v>0</v>
      </c>
      <c r="Y237" s="89">
        <f t="shared" si="55"/>
        <v>0</v>
      </c>
      <c r="Z237" s="1"/>
    </row>
    <row r="238" spans="2:27">
      <c r="B238" s="204">
        <v>4223</v>
      </c>
      <c r="C238" t="s">
        <v>265</v>
      </c>
      <c r="D238" s="1">
        <v>408367</v>
      </c>
      <c r="E238" s="86">
        <f t="shared" si="48"/>
        <v>25891.897032716206</v>
      </c>
      <c r="F238" s="87">
        <f t="shared" si="42"/>
        <v>0.74153073042592166</v>
      </c>
      <c r="G238" s="189">
        <f t="shared" si="49"/>
        <v>5776.484611276861</v>
      </c>
      <c r="H238" s="189">
        <f t="shared" si="43"/>
        <v>91106.715289058659</v>
      </c>
      <c r="I238" s="189">
        <f t="shared" si="44"/>
        <v>1936.8971234677631</v>
      </c>
      <c r="J238" s="88">
        <f t="shared" si="45"/>
        <v>30548.741431333561</v>
      </c>
      <c r="K238" s="189">
        <f t="shared" si="50"/>
        <v>1642.0437018692348</v>
      </c>
      <c r="L238" s="88">
        <f t="shared" si="46"/>
        <v>25898.31326588157</v>
      </c>
      <c r="M238" s="89">
        <f t="shared" si="51"/>
        <v>117005.02855494023</v>
      </c>
      <c r="N238" s="89">
        <f t="shared" si="52"/>
        <v>525372.02855494025</v>
      </c>
      <c r="O238" s="89">
        <f t="shared" si="53"/>
        <v>33310.425345862306</v>
      </c>
      <c r="P238" s="90">
        <f t="shared" si="47"/>
        <v>0.95399359909026249</v>
      </c>
      <c r="Q238" s="1">
        <v>16019.775775672155</v>
      </c>
      <c r="R238" s="90">
        <f t="shared" si="54"/>
        <v>6.6286032717254681E-2</v>
      </c>
      <c r="S238" s="90">
        <f t="shared" si="54"/>
        <v>5.6145092766228241E-2</v>
      </c>
      <c r="T238" s="92">
        <v>15772</v>
      </c>
      <c r="U238" s="1">
        <v>382980.72700000001</v>
      </c>
      <c r="V238" s="1">
        <v>24515.473498911793</v>
      </c>
      <c r="W238" s="195"/>
      <c r="X238" s="89">
        <v>0</v>
      </c>
      <c r="Y238" s="89">
        <f t="shared" si="55"/>
        <v>0</v>
      </c>
      <c r="Z238" s="1"/>
    </row>
    <row r="239" spans="2:27">
      <c r="B239" s="204">
        <v>4224</v>
      </c>
      <c r="C239" t="s">
        <v>266</v>
      </c>
      <c r="D239" s="1">
        <v>45952</v>
      </c>
      <c r="E239" s="86">
        <f t="shared" si="48"/>
        <v>50831.858407079642</v>
      </c>
      <c r="F239" s="87">
        <f t="shared" si="42"/>
        <v>1.4557985089265801</v>
      </c>
      <c r="G239" s="189">
        <f t="shared" si="49"/>
        <v>-10185.090668315739</v>
      </c>
      <c r="H239" s="189">
        <f t="shared" si="43"/>
        <v>-9207.3219641574287</v>
      </c>
      <c r="I239" s="189">
        <f t="shared" si="44"/>
        <v>0</v>
      </c>
      <c r="J239" s="88">
        <f t="shared" si="45"/>
        <v>0</v>
      </c>
      <c r="K239" s="189">
        <f t="shared" si="50"/>
        <v>-294.85342159852831</v>
      </c>
      <c r="L239" s="88">
        <f t="shared" si="46"/>
        <v>-266.54749312506959</v>
      </c>
      <c r="M239" s="89">
        <f t="shared" si="51"/>
        <v>-9473.8694572824988</v>
      </c>
      <c r="N239" s="89">
        <f t="shared" si="52"/>
        <v>36478.130542717503</v>
      </c>
      <c r="O239" s="89">
        <f t="shared" si="53"/>
        <v>40351.914317165378</v>
      </c>
      <c r="P239" s="90">
        <f t="shared" si="47"/>
        <v>1.1556582532320094</v>
      </c>
      <c r="Q239" s="1">
        <v>-89.510872488204768</v>
      </c>
      <c r="R239" s="90">
        <f t="shared" si="54"/>
        <v>4.7331607518405927E-2</v>
      </c>
      <c r="S239" s="90">
        <f t="shared" si="54"/>
        <v>6.0075686813430729E-2</v>
      </c>
      <c r="T239" s="92">
        <v>904</v>
      </c>
      <c r="U239" s="1">
        <v>43875.311000000002</v>
      </c>
      <c r="V239" s="1">
        <v>47951.159562841531</v>
      </c>
      <c r="W239" s="195"/>
      <c r="X239" s="89">
        <v>0</v>
      </c>
      <c r="Y239" s="89">
        <f t="shared" si="55"/>
        <v>0</v>
      </c>
      <c r="Z239" s="1"/>
      <c r="AA239" s="1"/>
    </row>
    <row r="240" spans="2:27">
      <c r="B240" s="204">
        <v>4225</v>
      </c>
      <c r="C240" t="s">
        <v>267</v>
      </c>
      <c r="D240" s="1">
        <v>288306</v>
      </c>
      <c r="E240" s="86">
        <f t="shared" si="48"/>
        <v>26396.813770371726</v>
      </c>
      <c r="F240" s="87">
        <f t="shared" si="42"/>
        <v>0.75599128836823382</v>
      </c>
      <c r="G240" s="189">
        <f t="shared" si="49"/>
        <v>5453.3378991773279</v>
      </c>
      <c r="H240" s="189">
        <f t="shared" si="43"/>
        <v>59561.356534814775</v>
      </c>
      <c r="I240" s="189">
        <f t="shared" si="44"/>
        <v>1760.1762652883313</v>
      </c>
      <c r="J240" s="88">
        <f t="shared" si="45"/>
        <v>19224.645169479154</v>
      </c>
      <c r="K240" s="189">
        <f t="shared" si="50"/>
        <v>1465.322843689803</v>
      </c>
      <c r="L240" s="88">
        <f t="shared" si="46"/>
        <v>16004.256098780028</v>
      </c>
      <c r="M240" s="89">
        <f t="shared" si="51"/>
        <v>75565.612633594807</v>
      </c>
      <c r="N240" s="89">
        <f t="shared" si="52"/>
        <v>363871.61263359478</v>
      </c>
      <c r="O240" s="89">
        <f t="shared" si="53"/>
        <v>33315.474513238856</v>
      </c>
      <c r="P240" s="90">
        <f t="shared" si="47"/>
        <v>0.95413820466968546</v>
      </c>
      <c r="Q240" s="1">
        <v>8429.3231423973484</v>
      </c>
      <c r="R240" s="90">
        <f t="shared" si="54"/>
        <v>4.0432242928301519E-2</v>
      </c>
      <c r="S240" s="90">
        <f t="shared" si="54"/>
        <v>3.5383450685562028E-2</v>
      </c>
      <c r="T240" s="92">
        <v>10922</v>
      </c>
      <c r="U240" s="1">
        <v>277102.13900000002</v>
      </c>
      <c r="V240" s="1">
        <v>25494.722513570709</v>
      </c>
      <c r="W240" s="195"/>
      <c r="X240" s="89">
        <v>0</v>
      </c>
      <c r="Y240" s="89">
        <f t="shared" si="55"/>
        <v>0</v>
      </c>
      <c r="Z240" s="1"/>
    </row>
    <row r="241" spans="2:27">
      <c r="B241" s="204">
        <v>4226</v>
      </c>
      <c r="C241" t="s">
        <v>268</v>
      </c>
      <c r="D241" s="1">
        <v>52830</v>
      </c>
      <c r="E241" s="86">
        <f t="shared" si="48"/>
        <v>29448.160535117058</v>
      </c>
      <c r="F241" s="87">
        <f t="shared" si="42"/>
        <v>0.84338030402766351</v>
      </c>
      <c r="G241" s="189">
        <f t="shared" si="49"/>
        <v>3500.4759697403156</v>
      </c>
      <c r="H241" s="189">
        <f t="shared" si="43"/>
        <v>6279.8538897141261</v>
      </c>
      <c r="I241" s="189">
        <f t="shared" si="44"/>
        <v>692.2048976274649</v>
      </c>
      <c r="J241" s="88">
        <f t="shared" si="45"/>
        <v>1241.8155863436721</v>
      </c>
      <c r="K241" s="189">
        <f t="shared" si="50"/>
        <v>397.35147602893659</v>
      </c>
      <c r="L241" s="88">
        <f t="shared" si="46"/>
        <v>712.84854799591221</v>
      </c>
      <c r="M241" s="89">
        <f t="shared" si="51"/>
        <v>6992.7024377100388</v>
      </c>
      <c r="N241" s="89">
        <f t="shared" si="52"/>
        <v>59822.702437710039</v>
      </c>
      <c r="O241" s="89">
        <f t="shared" si="53"/>
        <v>33345.987980886304</v>
      </c>
      <c r="P241" s="90">
        <f t="shared" si="47"/>
        <v>0.95501209482627958</v>
      </c>
      <c r="Q241" s="1">
        <v>498.20560496803228</v>
      </c>
      <c r="R241" s="90">
        <f t="shared" si="54"/>
        <v>1.4042677203957889E-2</v>
      </c>
      <c r="S241" s="90">
        <f t="shared" si="54"/>
        <v>9.5207477626916889E-3</v>
      </c>
      <c r="T241" s="92">
        <v>1794</v>
      </c>
      <c r="U241" s="1">
        <v>52098.398999999998</v>
      </c>
      <c r="V241" s="1">
        <v>29170.436170212764</v>
      </c>
      <c r="W241" s="195"/>
      <c r="X241" s="89">
        <v>0</v>
      </c>
      <c r="Y241" s="89">
        <f t="shared" si="55"/>
        <v>0</v>
      </c>
      <c r="Z241" s="1"/>
    </row>
    <row r="242" spans="2:27">
      <c r="B242" s="204">
        <v>4227</v>
      </c>
      <c r="C242" t="s">
        <v>269</v>
      </c>
      <c r="D242" s="1">
        <v>203946</v>
      </c>
      <c r="E242" s="86">
        <f t="shared" si="48"/>
        <v>32673.18167254085</v>
      </c>
      <c r="F242" s="87">
        <f t="shared" si="42"/>
        <v>0.93574326517535911</v>
      </c>
      <c r="G242" s="189">
        <f t="shared" si="49"/>
        <v>1436.4624417890889</v>
      </c>
      <c r="H242" s="189">
        <f t="shared" si="43"/>
        <v>8966.3985616474929</v>
      </c>
      <c r="I242" s="189">
        <f t="shared" si="44"/>
        <v>0</v>
      </c>
      <c r="J242" s="88">
        <f t="shared" si="45"/>
        <v>0</v>
      </c>
      <c r="K242" s="189">
        <f t="shared" si="50"/>
        <v>-294.85342159852831</v>
      </c>
      <c r="L242" s="88">
        <f t="shared" si="46"/>
        <v>-1840.4750576180138</v>
      </c>
      <c r="M242" s="89">
        <f t="shared" si="51"/>
        <v>7125.9235040294789</v>
      </c>
      <c r="N242" s="89">
        <f t="shared" si="52"/>
        <v>211071.92350402949</v>
      </c>
      <c r="O242" s="89">
        <f t="shared" si="53"/>
        <v>33814.790692731411</v>
      </c>
      <c r="P242" s="90">
        <f t="shared" si="47"/>
        <v>0.96843836548156992</v>
      </c>
      <c r="Q242" s="1">
        <v>3209.2072720449391</v>
      </c>
      <c r="R242" s="90">
        <f t="shared" si="54"/>
        <v>6.0683151491819111E-2</v>
      </c>
      <c r="S242" s="90">
        <f t="shared" si="54"/>
        <v>4.7258933457878904E-2</v>
      </c>
      <c r="T242" s="92">
        <v>6242</v>
      </c>
      <c r="U242" s="1">
        <v>192277.967</v>
      </c>
      <c r="V242" s="1">
        <v>31198.761479798803</v>
      </c>
      <c r="W242" s="195"/>
      <c r="X242" s="89">
        <v>0</v>
      </c>
      <c r="Y242" s="89">
        <f t="shared" si="55"/>
        <v>0</v>
      </c>
      <c r="Z242" s="1"/>
    </row>
    <row r="243" spans="2:27" ht="30.6" customHeight="1">
      <c r="B243" s="204">
        <v>4228</v>
      </c>
      <c r="C243" t="s">
        <v>270</v>
      </c>
      <c r="D243" s="1">
        <v>109082</v>
      </c>
      <c r="E243" s="86">
        <f t="shared" si="48"/>
        <v>57081.109366823657</v>
      </c>
      <c r="F243" s="87">
        <f t="shared" si="42"/>
        <v>1.6347738703278121</v>
      </c>
      <c r="G243" s="189">
        <f t="shared" si="49"/>
        <v>-14184.611282551909</v>
      </c>
      <c r="H243" s="189">
        <f t="shared" si="43"/>
        <v>-27106.792160956695</v>
      </c>
      <c r="I243" s="189">
        <f t="shared" si="44"/>
        <v>0</v>
      </c>
      <c r="J243" s="88">
        <f t="shared" si="45"/>
        <v>0</v>
      </c>
      <c r="K243" s="189">
        <f t="shared" si="50"/>
        <v>-294.85342159852831</v>
      </c>
      <c r="L243" s="88">
        <f t="shared" si="46"/>
        <v>-563.46488867478763</v>
      </c>
      <c r="M243" s="89">
        <f t="shared" si="51"/>
        <v>-27670.257049631484</v>
      </c>
      <c r="N243" s="89">
        <f t="shared" si="52"/>
        <v>81411.742950368513</v>
      </c>
      <c r="O243" s="89">
        <f t="shared" si="53"/>
        <v>42601.644662673214</v>
      </c>
      <c r="P243" s="90">
        <f t="shared" si="47"/>
        <v>1.2200893833364528</v>
      </c>
      <c r="Q243" s="1">
        <v>-97.156722704607091</v>
      </c>
      <c r="R243" s="90">
        <f t="shared" si="54"/>
        <v>4.3932222670297137E-2</v>
      </c>
      <c r="S243" s="90">
        <f t="shared" si="54"/>
        <v>3.9015744384565801E-2</v>
      </c>
      <c r="T243" s="92">
        <v>1911</v>
      </c>
      <c r="U243" s="1">
        <v>104491.458</v>
      </c>
      <c r="V243" s="1">
        <v>54937.675078864355</v>
      </c>
      <c r="W243" s="195"/>
      <c r="X243" s="89">
        <v>0</v>
      </c>
      <c r="Y243" s="89">
        <f t="shared" si="55"/>
        <v>0</v>
      </c>
      <c r="Z243" s="1"/>
    </row>
    <row r="244" spans="2:27">
      <c r="B244" s="204">
        <v>4601</v>
      </c>
      <c r="C244" t="s">
        <v>271</v>
      </c>
      <c r="D244" s="1">
        <v>10912480</v>
      </c>
      <c r="E244" s="86">
        <f t="shared" si="48"/>
        <v>37009.02123041443</v>
      </c>
      <c r="F244" s="87">
        <f t="shared" si="42"/>
        <v>1.0599194995508097</v>
      </c>
      <c r="G244" s="189">
        <f t="shared" si="49"/>
        <v>-1338.4748752500025</v>
      </c>
      <c r="H244" s="189">
        <f t="shared" si="43"/>
        <v>-394662.70171621576</v>
      </c>
      <c r="I244" s="189">
        <f t="shared" si="44"/>
        <v>0</v>
      </c>
      <c r="J244" s="88">
        <f t="shared" si="45"/>
        <v>0</v>
      </c>
      <c r="K244" s="189">
        <f t="shared" si="50"/>
        <v>-294.85342159852831</v>
      </c>
      <c r="L244" s="88">
        <f t="shared" si="46"/>
        <v>-86940.479892542062</v>
      </c>
      <c r="M244" s="89">
        <f t="shared" si="51"/>
        <v>-481603.18160875782</v>
      </c>
      <c r="N244" s="89">
        <f t="shared" si="52"/>
        <v>10430876.818391243</v>
      </c>
      <c r="O244" s="89">
        <f t="shared" si="53"/>
        <v>35375.692933565908</v>
      </c>
      <c r="P244" s="90">
        <f t="shared" si="47"/>
        <v>1.0131418098567324</v>
      </c>
      <c r="Q244" s="1">
        <v>-72969.464979946963</v>
      </c>
      <c r="R244" s="93">
        <f t="shared" si="54"/>
        <v>4.4067156566619782E-2</v>
      </c>
      <c r="S244" s="93">
        <f t="shared" si="54"/>
        <v>3.999159088389502E-2</v>
      </c>
      <c r="T244" s="92">
        <v>294860</v>
      </c>
      <c r="U244" s="1">
        <v>10451894.719000001</v>
      </c>
      <c r="V244" s="1">
        <v>35585.885073320875</v>
      </c>
      <c r="W244" s="195"/>
      <c r="X244" s="89">
        <v>0</v>
      </c>
      <c r="Y244" s="89">
        <f t="shared" si="55"/>
        <v>0</v>
      </c>
      <c r="Z244" s="1"/>
      <c r="AA244" s="1"/>
    </row>
    <row r="245" spans="2:27">
      <c r="B245" s="204">
        <v>4602</v>
      </c>
      <c r="C245" t="s">
        <v>272</v>
      </c>
      <c r="D245" s="1">
        <v>586162</v>
      </c>
      <c r="E245" s="86">
        <f t="shared" si="48"/>
        <v>33772.873934086194</v>
      </c>
      <c r="F245" s="87">
        <f t="shared" si="42"/>
        <v>0.96723789088459422</v>
      </c>
      <c r="G245" s="189">
        <f t="shared" si="49"/>
        <v>732.65939440006855</v>
      </c>
      <c r="H245" s="189">
        <f t="shared" si="43"/>
        <v>12716.03644920759</v>
      </c>
      <c r="I245" s="189">
        <f t="shared" si="44"/>
        <v>0</v>
      </c>
      <c r="J245" s="88">
        <f t="shared" si="45"/>
        <v>0</v>
      </c>
      <c r="K245" s="189">
        <f t="shared" si="50"/>
        <v>-294.85342159852831</v>
      </c>
      <c r="L245" s="88">
        <f t="shared" si="46"/>
        <v>-5117.4759852640573</v>
      </c>
      <c r="M245" s="89">
        <f t="shared" si="51"/>
        <v>7598.5604639435323</v>
      </c>
      <c r="N245" s="89">
        <f t="shared" si="52"/>
        <v>593760.56046394352</v>
      </c>
      <c r="O245" s="89">
        <f t="shared" si="53"/>
        <v>34210.679906887737</v>
      </c>
      <c r="P245" s="90">
        <f t="shared" si="47"/>
        <v>0.97977643073689458</v>
      </c>
      <c r="Q245" s="1">
        <v>1650.2435587330801</v>
      </c>
      <c r="R245" s="93">
        <f t="shared" si="54"/>
        <v>4.3064898583976656E-2</v>
      </c>
      <c r="S245" s="93">
        <f t="shared" si="54"/>
        <v>4.6851087141869585E-2</v>
      </c>
      <c r="T245" s="92">
        <v>17356</v>
      </c>
      <c r="U245" s="1">
        <v>561961.19799999997</v>
      </c>
      <c r="V245" s="1">
        <v>32261.392617257017</v>
      </c>
      <c r="W245" s="195"/>
      <c r="X245" s="89">
        <v>0</v>
      </c>
      <c r="Y245" s="89">
        <f t="shared" si="55"/>
        <v>0</v>
      </c>
      <c r="Z245" s="1"/>
    </row>
    <row r="246" spans="2:27">
      <c r="B246" s="204">
        <v>4611</v>
      </c>
      <c r="C246" t="s">
        <v>273</v>
      </c>
      <c r="D246" s="1">
        <v>135305</v>
      </c>
      <c r="E246" s="86">
        <f t="shared" si="48"/>
        <v>32880.923450789793</v>
      </c>
      <c r="F246" s="87">
        <f t="shared" si="42"/>
        <v>0.94169288379041338</v>
      </c>
      <c r="G246" s="189">
        <f t="shared" si="49"/>
        <v>1303.5077037097653</v>
      </c>
      <c r="H246" s="189">
        <f t="shared" si="43"/>
        <v>5363.9342007656842</v>
      </c>
      <c r="I246" s="189">
        <f t="shared" si="44"/>
        <v>0</v>
      </c>
      <c r="J246" s="88">
        <f t="shared" si="45"/>
        <v>0</v>
      </c>
      <c r="K246" s="189">
        <f t="shared" si="50"/>
        <v>-294.85342159852831</v>
      </c>
      <c r="L246" s="88">
        <f t="shared" si="46"/>
        <v>-1213.3218298779439</v>
      </c>
      <c r="M246" s="89">
        <f t="shared" si="51"/>
        <v>4150.6123708877403</v>
      </c>
      <c r="N246" s="89">
        <f t="shared" si="52"/>
        <v>139455.61237088774</v>
      </c>
      <c r="O246" s="89">
        <f t="shared" si="53"/>
        <v>33889.577732901031</v>
      </c>
      <c r="P246" s="90">
        <f t="shared" si="47"/>
        <v>0.97058022818298939</v>
      </c>
      <c r="Q246" s="1">
        <v>262.24783153875615</v>
      </c>
      <c r="R246" s="93">
        <f t="shared" si="54"/>
        <v>5.0920775688193462E-2</v>
      </c>
      <c r="S246" s="93">
        <f t="shared" si="54"/>
        <v>4.5302244202132684E-2</v>
      </c>
      <c r="T246" s="92">
        <v>4115</v>
      </c>
      <c r="U246" s="1">
        <v>128749.001</v>
      </c>
      <c r="V246" s="1">
        <v>31455.90056193501</v>
      </c>
      <c r="W246" s="195"/>
      <c r="X246" s="89">
        <v>0</v>
      </c>
      <c r="Y246" s="89">
        <f t="shared" si="55"/>
        <v>0</v>
      </c>
      <c r="Z246" s="1"/>
    </row>
    <row r="247" spans="2:27">
      <c r="B247" s="204">
        <v>4612</v>
      </c>
      <c r="C247" t="s">
        <v>274</v>
      </c>
      <c r="D247" s="1">
        <v>182422</v>
      </c>
      <c r="E247" s="86">
        <f t="shared" si="48"/>
        <v>31637.530350329518</v>
      </c>
      <c r="F247" s="87">
        <f t="shared" si="42"/>
        <v>0.90608273931834826</v>
      </c>
      <c r="G247" s="189">
        <f t="shared" si="49"/>
        <v>2099.2792880043412</v>
      </c>
      <c r="H247" s="189">
        <f t="shared" si="43"/>
        <v>12104.444374633031</v>
      </c>
      <c r="I247" s="189">
        <f t="shared" si="44"/>
        <v>0</v>
      </c>
      <c r="J247" s="88">
        <f t="shared" si="45"/>
        <v>0</v>
      </c>
      <c r="K247" s="189">
        <f t="shared" si="50"/>
        <v>-294.85342159852831</v>
      </c>
      <c r="L247" s="88">
        <f t="shared" si="46"/>
        <v>-1700.1248289371142</v>
      </c>
      <c r="M247" s="89">
        <f t="shared" si="51"/>
        <v>10404.319545695917</v>
      </c>
      <c r="N247" s="89">
        <f t="shared" si="52"/>
        <v>192826.31954569591</v>
      </c>
      <c r="O247" s="89">
        <f t="shared" si="53"/>
        <v>33441.956216735329</v>
      </c>
      <c r="P247" s="90">
        <f t="shared" si="47"/>
        <v>0.95776057617304589</v>
      </c>
      <c r="Q247" s="1">
        <v>1933.6120234878254</v>
      </c>
      <c r="R247" s="93">
        <f t="shared" si="54"/>
        <v>6.4756331941694209E-2</v>
      </c>
      <c r="S247" s="93">
        <f t="shared" si="54"/>
        <v>6.2171075499241293E-2</v>
      </c>
      <c r="T247" s="92">
        <v>5766</v>
      </c>
      <c r="U247" s="1">
        <v>171327.462</v>
      </c>
      <c r="V247" s="1">
        <v>29785.72009735744</v>
      </c>
      <c r="W247" s="195"/>
      <c r="X247" s="89">
        <v>0</v>
      </c>
      <c r="Y247" s="89">
        <f t="shared" si="55"/>
        <v>0</v>
      </c>
      <c r="Z247" s="1"/>
    </row>
    <row r="248" spans="2:27">
      <c r="B248" s="204">
        <v>4613</v>
      </c>
      <c r="C248" t="s">
        <v>275</v>
      </c>
      <c r="D248" s="1">
        <v>420922</v>
      </c>
      <c r="E248" s="86">
        <f t="shared" si="48"/>
        <v>33590.45566993855</v>
      </c>
      <c r="F248" s="87">
        <f t="shared" si="42"/>
        <v>0.96201352480259139</v>
      </c>
      <c r="G248" s="189">
        <f t="shared" si="49"/>
        <v>849.40708345456051</v>
      </c>
      <c r="H248" s="189">
        <f t="shared" si="43"/>
        <v>10643.920162769098</v>
      </c>
      <c r="I248" s="189">
        <f t="shared" si="44"/>
        <v>0</v>
      </c>
      <c r="J248" s="88">
        <f t="shared" si="45"/>
        <v>0</v>
      </c>
      <c r="K248" s="189">
        <f t="shared" si="50"/>
        <v>-294.85342159852831</v>
      </c>
      <c r="L248" s="88">
        <f t="shared" si="46"/>
        <v>-3694.8082260511583</v>
      </c>
      <c r="M248" s="89">
        <f t="shared" si="51"/>
        <v>6949.1119367179399</v>
      </c>
      <c r="N248" s="89">
        <f t="shared" si="52"/>
        <v>427871.11193671793</v>
      </c>
      <c r="O248" s="89">
        <f t="shared" si="53"/>
        <v>34145.009331794579</v>
      </c>
      <c r="P248" s="90">
        <f t="shared" si="47"/>
        <v>0.9778956589473734</v>
      </c>
      <c r="Q248" s="1">
        <v>1823.3013018255551</v>
      </c>
      <c r="R248" s="93">
        <f t="shared" si="54"/>
        <v>5.0952959527097934E-2</v>
      </c>
      <c r="S248" s="93">
        <f t="shared" si="54"/>
        <v>3.7030831103069602E-2</v>
      </c>
      <c r="T248" s="92">
        <v>12531</v>
      </c>
      <c r="U248" s="1">
        <v>400514.59600000002</v>
      </c>
      <c r="V248" s="1">
        <v>32390.990376061465</v>
      </c>
      <c r="W248" s="195"/>
      <c r="X248" s="89">
        <v>0</v>
      </c>
      <c r="Y248" s="89">
        <f t="shared" si="55"/>
        <v>0</v>
      </c>
      <c r="Z248" s="1"/>
    </row>
    <row r="249" spans="2:27">
      <c r="B249" s="204">
        <v>4614</v>
      </c>
      <c r="C249" t="s">
        <v>276</v>
      </c>
      <c r="D249" s="1">
        <v>788531</v>
      </c>
      <c r="E249" s="86">
        <f t="shared" si="48"/>
        <v>40907.397800373525</v>
      </c>
      <c r="F249" s="87">
        <f t="shared" si="42"/>
        <v>1.17156701698626</v>
      </c>
      <c r="G249" s="189">
        <f t="shared" si="49"/>
        <v>-3833.4358800238233</v>
      </c>
      <c r="H249" s="189">
        <f t="shared" si="43"/>
        <v>-73893.310023339218</v>
      </c>
      <c r="I249" s="189">
        <f t="shared" si="44"/>
        <v>0</v>
      </c>
      <c r="J249" s="88">
        <f t="shared" si="45"/>
        <v>0</v>
      </c>
      <c r="K249" s="189">
        <f t="shared" si="50"/>
        <v>-294.85342159852831</v>
      </c>
      <c r="L249" s="88">
        <f t="shared" si="46"/>
        <v>-5683.5945547332312</v>
      </c>
      <c r="M249" s="89">
        <f t="shared" si="51"/>
        <v>-79576.904578072455</v>
      </c>
      <c r="N249" s="89">
        <f t="shared" si="52"/>
        <v>708954.09542192752</v>
      </c>
      <c r="O249" s="89">
        <f t="shared" si="53"/>
        <v>36779.108498751171</v>
      </c>
      <c r="P249" s="90">
        <f t="shared" si="47"/>
        <v>1.0533349161334942</v>
      </c>
      <c r="Q249" s="1">
        <v>-7243.9416571711918</v>
      </c>
      <c r="R249" s="93">
        <f t="shared" si="54"/>
        <v>0.10658454819517972</v>
      </c>
      <c r="S249" s="93">
        <f t="shared" si="54"/>
        <v>0.11083269389794193</v>
      </c>
      <c r="T249" s="92">
        <v>19276</v>
      </c>
      <c r="U249" s="1">
        <v>712580.88800000004</v>
      </c>
      <c r="V249" s="1">
        <v>36825.885684754525</v>
      </c>
      <c r="W249" s="195"/>
      <c r="X249" s="89">
        <v>0</v>
      </c>
      <c r="Y249" s="89">
        <f t="shared" si="55"/>
        <v>0</v>
      </c>
      <c r="Z249" s="1"/>
    </row>
    <row r="250" spans="2:27">
      <c r="B250" s="204">
        <v>4615</v>
      </c>
      <c r="C250" t="s">
        <v>277</v>
      </c>
      <c r="D250" s="1">
        <v>110082</v>
      </c>
      <c r="E250" s="86">
        <f t="shared" si="48"/>
        <v>34007.414272474511</v>
      </c>
      <c r="F250" s="87">
        <f t="shared" si="42"/>
        <v>0.97395500659920076</v>
      </c>
      <c r="G250" s="189">
        <f t="shared" si="49"/>
        <v>582.55357783154591</v>
      </c>
      <c r="H250" s="189">
        <f t="shared" si="43"/>
        <v>1885.725931440714</v>
      </c>
      <c r="I250" s="189">
        <f t="shared" si="44"/>
        <v>0</v>
      </c>
      <c r="J250" s="88">
        <f t="shared" si="45"/>
        <v>0</v>
      </c>
      <c r="K250" s="189">
        <f t="shared" si="50"/>
        <v>-294.85342159852831</v>
      </c>
      <c r="L250" s="88">
        <f t="shared" si="46"/>
        <v>-954.44052571443615</v>
      </c>
      <c r="M250" s="89">
        <f t="shared" si="51"/>
        <v>931.28540572627787</v>
      </c>
      <c r="N250" s="89">
        <f t="shared" si="52"/>
        <v>111013.28540572627</v>
      </c>
      <c r="O250" s="89">
        <f t="shared" si="53"/>
        <v>34295.114428707529</v>
      </c>
      <c r="P250" s="90">
        <f t="shared" si="47"/>
        <v>0.98219459239415285</v>
      </c>
      <c r="Q250" s="1">
        <v>432.3786125615926</v>
      </c>
      <c r="R250" s="93">
        <f t="shared" si="54"/>
        <v>6.232759022592603E-2</v>
      </c>
      <c r="S250" s="93">
        <f t="shared" si="54"/>
        <v>5.281029022081251E-2</v>
      </c>
      <c r="T250" s="92">
        <v>3237</v>
      </c>
      <c r="U250" s="1">
        <v>103623.40300000001</v>
      </c>
      <c r="V250" s="1">
        <v>32301.559538653371</v>
      </c>
      <c r="W250" s="195"/>
      <c r="X250" s="89">
        <v>0</v>
      </c>
      <c r="Y250" s="89">
        <f t="shared" si="55"/>
        <v>0</v>
      </c>
      <c r="Z250" s="1"/>
    </row>
    <row r="251" spans="2:27">
      <c r="B251" s="204">
        <v>4616</v>
      </c>
      <c r="C251" t="s">
        <v>278</v>
      </c>
      <c r="D251" s="1">
        <v>110293</v>
      </c>
      <c r="E251" s="86">
        <f t="shared" si="48"/>
        <v>36126.105470029477</v>
      </c>
      <c r="F251" s="87">
        <f t="shared" si="42"/>
        <v>1.0346332423145963</v>
      </c>
      <c r="G251" s="189">
        <f t="shared" si="49"/>
        <v>-773.40878860363273</v>
      </c>
      <c r="H251" s="189">
        <f t="shared" si="43"/>
        <v>-2361.2170316068909</v>
      </c>
      <c r="I251" s="189">
        <f t="shared" si="44"/>
        <v>0</v>
      </c>
      <c r="J251" s="88">
        <f t="shared" si="45"/>
        <v>0</v>
      </c>
      <c r="K251" s="189">
        <f t="shared" si="50"/>
        <v>-294.85342159852831</v>
      </c>
      <c r="L251" s="88">
        <f t="shared" si="46"/>
        <v>-900.18749614030696</v>
      </c>
      <c r="M251" s="89">
        <f t="shared" si="51"/>
        <v>-3261.4045277471978</v>
      </c>
      <c r="N251" s="89">
        <f t="shared" si="52"/>
        <v>107031.5954722528</v>
      </c>
      <c r="O251" s="89">
        <f t="shared" si="53"/>
        <v>35057.843259827314</v>
      </c>
      <c r="P251" s="90">
        <f t="shared" si="47"/>
        <v>1.0040387572516951</v>
      </c>
      <c r="Q251" s="1">
        <v>-39.109970914252699</v>
      </c>
      <c r="R251" s="93">
        <f t="shared" si="54"/>
        <v>-0.11667737746636643</v>
      </c>
      <c r="S251" s="93">
        <f t="shared" si="54"/>
        <v>-0.13606244648364568</v>
      </c>
      <c r="T251" s="92">
        <v>3053</v>
      </c>
      <c r="U251" s="1">
        <v>124861.514</v>
      </c>
      <c r="V251" s="1">
        <v>41815.644340254519</v>
      </c>
      <c r="W251" s="195"/>
      <c r="X251" s="89">
        <v>0</v>
      </c>
      <c r="Y251" s="89">
        <f t="shared" si="55"/>
        <v>0</v>
      </c>
      <c r="Z251" s="1"/>
    </row>
    <row r="252" spans="2:27">
      <c r="B252" s="204">
        <v>4617</v>
      </c>
      <c r="C252" t="s">
        <v>279</v>
      </c>
      <c r="D252" s="1">
        <v>469084</v>
      </c>
      <c r="E252" s="86">
        <f t="shared" si="48"/>
        <v>35440.012088244184</v>
      </c>
      <c r="F252" s="87">
        <f t="shared" si="42"/>
        <v>1.0149838776545721</v>
      </c>
      <c r="G252" s="189">
        <f t="shared" si="49"/>
        <v>-334.30902426104529</v>
      </c>
      <c r="H252" s="189">
        <f t="shared" si="43"/>
        <v>-4424.9142451191956</v>
      </c>
      <c r="I252" s="189">
        <f t="shared" si="44"/>
        <v>0</v>
      </c>
      <c r="J252" s="88">
        <f t="shared" si="45"/>
        <v>0</v>
      </c>
      <c r="K252" s="189">
        <f t="shared" si="50"/>
        <v>-294.85342159852831</v>
      </c>
      <c r="L252" s="88">
        <f t="shared" si="46"/>
        <v>-3902.6798882781209</v>
      </c>
      <c r="M252" s="89">
        <f t="shared" si="51"/>
        <v>-8327.5941333973169</v>
      </c>
      <c r="N252" s="89">
        <f t="shared" si="52"/>
        <v>460756.40586660267</v>
      </c>
      <c r="O252" s="89">
        <f t="shared" si="53"/>
        <v>34810.849642384608</v>
      </c>
      <c r="P252" s="90">
        <f t="shared" si="47"/>
        <v>0.99696498597408645</v>
      </c>
      <c r="Q252" s="1">
        <v>1720.9226678607192</v>
      </c>
      <c r="R252" s="93">
        <f t="shared" si="54"/>
        <v>5.7017142978232259E-2</v>
      </c>
      <c r="S252" s="93">
        <f t="shared" si="54"/>
        <v>5.2145728221382005E-2</v>
      </c>
      <c r="T252" s="92">
        <v>13236</v>
      </c>
      <c r="U252" s="1">
        <v>443780.88199999998</v>
      </c>
      <c r="V252" s="1">
        <v>33683.558406072101</v>
      </c>
      <c r="W252" s="195"/>
      <c r="X252" s="89">
        <v>0</v>
      </c>
      <c r="Y252" s="89">
        <f t="shared" si="55"/>
        <v>0</v>
      </c>
      <c r="Z252" s="1"/>
      <c r="AA252" s="1"/>
    </row>
    <row r="253" spans="2:27">
      <c r="B253" s="204">
        <v>4618</v>
      </c>
      <c r="C253" t="s">
        <v>280</v>
      </c>
      <c r="D253" s="1">
        <v>444357</v>
      </c>
      <c r="E253" s="86">
        <f t="shared" si="48"/>
        <v>40658.523195168818</v>
      </c>
      <c r="F253" s="87">
        <f t="shared" si="42"/>
        <v>1.1644393751781406</v>
      </c>
      <c r="G253" s="189">
        <f t="shared" si="49"/>
        <v>-3674.1561326928113</v>
      </c>
      <c r="H253" s="189">
        <f t="shared" si="43"/>
        <v>-40154.852374199734</v>
      </c>
      <c r="I253" s="189">
        <f t="shared" si="44"/>
        <v>0</v>
      </c>
      <c r="J253" s="88">
        <f t="shared" si="45"/>
        <v>0</v>
      </c>
      <c r="K253" s="189">
        <f t="shared" si="50"/>
        <v>-294.85342159852831</v>
      </c>
      <c r="L253" s="88">
        <f t="shared" si="46"/>
        <v>-3222.4530446503159</v>
      </c>
      <c r="M253" s="89">
        <f t="shared" si="51"/>
        <v>-43377.305418850054</v>
      </c>
      <c r="N253" s="89">
        <f t="shared" si="52"/>
        <v>400979.69458114996</v>
      </c>
      <c r="O253" s="89">
        <f t="shared" si="53"/>
        <v>36689.513640877478</v>
      </c>
      <c r="P253" s="90">
        <f t="shared" si="47"/>
        <v>1.0507689650825711</v>
      </c>
      <c r="Q253" s="1">
        <v>3440.2930913455712</v>
      </c>
      <c r="R253" s="93">
        <f t="shared" si="54"/>
        <v>4.8113541041185898E-2</v>
      </c>
      <c r="S253" s="93">
        <f t="shared" si="54"/>
        <v>5.3100447815286174E-2</v>
      </c>
      <c r="T253" s="92">
        <v>10929</v>
      </c>
      <c r="U253" s="1">
        <v>423958.83899999998</v>
      </c>
      <c r="V253" s="1">
        <v>38608.399872507056</v>
      </c>
      <c r="W253" s="195"/>
      <c r="X253" s="89">
        <v>0</v>
      </c>
      <c r="Y253" s="89">
        <f t="shared" si="55"/>
        <v>0</v>
      </c>
      <c r="Z253" s="1"/>
    </row>
    <row r="254" spans="2:27">
      <c r="B254" s="204">
        <v>4619</v>
      </c>
      <c r="C254" t="s">
        <v>281</v>
      </c>
      <c r="D254" s="1">
        <v>59620</v>
      </c>
      <c r="E254" s="86">
        <f t="shared" si="48"/>
        <v>60527.918781725886</v>
      </c>
      <c r="F254" s="87">
        <f t="shared" si="42"/>
        <v>1.7334887346671002</v>
      </c>
      <c r="G254" s="189">
        <f t="shared" si="49"/>
        <v>-16390.569308089336</v>
      </c>
      <c r="H254" s="189">
        <f t="shared" si="43"/>
        <v>-16144.710768467996</v>
      </c>
      <c r="I254" s="189">
        <f t="shared" si="44"/>
        <v>0</v>
      </c>
      <c r="J254" s="88">
        <f t="shared" si="45"/>
        <v>0</v>
      </c>
      <c r="K254" s="189">
        <f t="shared" si="50"/>
        <v>-294.85342159852831</v>
      </c>
      <c r="L254" s="88">
        <f t="shared" si="46"/>
        <v>-290.43062027455039</v>
      </c>
      <c r="M254" s="89">
        <f t="shared" si="51"/>
        <v>-16435.141388742548</v>
      </c>
      <c r="N254" s="89">
        <f t="shared" si="52"/>
        <v>43184.858611257456</v>
      </c>
      <c r="O254" s="89">
        <f t="shared" si="53"/>
        <v>43842.496052038026</v>
      </c>
      <c r="P254" s="90">
        <f t="shared" si="47"/>
        <v>1.2556267344985967</v>
      </c>
      <c r="Q254" s="1">
        <v>110.67268871583656</v>
      </c>
      <c r="R254" s="93">
        <f t="shared" si="54"/>
        <v>2.7566673513664122E-2</v>
      </c>
      <c r="S254" s="93">
        <f t="shared" si="54"/>
        <v>8.788805368236766E-3</v>
      </c>
      <c r="T254" s="92">
        <v>985</v>
      </c>
      <c r="U254" s="1">
        <v>58020.565999999999</v>
      </c>
      <c r="V254" s="1">
        <v>60000.585315408476</v>
      </c>
      <c r="W254" s="195"/>
      <c r="X254" s="89">
        <v>0</v>
      </c>
      <c r="Y254" s="89">
        <f t="shared" si="55"/>
        <v>0</v>
      </c>
      <c r="Z254" s="1"/>
    </row>
    <row r="255" spans="2:27">
      <c r="B255" s="204">
        <v>4620</v>
      </c>
      <c r="C255" t="s">
        <v>282</v>
      </c>
      <c r="D255" s="1">
        <v>41146</v>
      </c>
      <c r="E255" s="86">
        <f t="shared" si="48"/>
        <v>36935.368043087969</v>
      </c>
      <c r="F255" s="87">
        <f t="shared" si="42"/>
        <v>1.0578101098167405</v>
      </c>
      <c r="G255" s="189">
        <f t="shared" si="49"/>
        <v>-1291.3368353610672</v>
      </c>
      <c r="H255" s="189">
        <f t="shared" si="43"/>
        <v>-1438.5492345922289</v>
      </c>
      <c r="I255" s="189">
        <f t="shared" si="44"/>
        <v>0</v>
      </c>
      <c r="J255" s="88">
        <f t="shared" si="45"/>
        <v>0</v>
      </c>
      <c r="K255" s="189">
        <f t="shared" si="50"/>
        <v>-294.85342159852831</v>
      </c>
      <c r="L255" s="88">
        <f t="shared" si="46"/>
        <v>-328.4667116607605</v>
      </c>
      <c r="M255" s="89">
        <f t="shared" si="51"/>
        <v>-1767.0159462529894</v>
      </c>
      <c r="N255" s="89">
        <f t="shared" si="52"/>
        <v>39378.984053747008</v>
      </c>
      <c r="O255" s="89">
        <f t="shared" si="53"/>
        <v>35349.17778612837</v>
      </c>
      <c r="P255" s="90">
        <f t="shared" si="47"/>
        <v>1.012382429552467</v>
      </c>
      <c r="Q255" s="1">
        <v>529.15761952228036</v>
      </c>
      <c r="R255" s="93">
        <f t="shared" si="54"/>
        <v>6.1175725758726665E-2</v>
      </c>
      <c r="S255" s="93">
        <f t="shared" si="54"/>
        <v>4.7839585578634831E-2</v>
      </c>
      <c r="T255" s="92">
        <v>1114</v>
      </c>
      <c r="U255" s="1">
        <v>38773.974000000002</v>
      </c>
      <c r="V255" s="1">
        <v>35249.067272727276</v>
      </c>
      <c r="W255" s="195"/>
      <c r="X255" s="89">
        <v>0</v>
      </c>
      <c r="Y255" s="89">
        <f t="shared" si="55"/>
        <v>0</v>
      </c>
      <c r="Z255" s="1"/>
      <c r="AA255" s="1"/>
    </row>
    <row r="256" spans="2:27">
      <c r="B256" s="204">
        <v>4621</v>
      </c>
      <c r="C256" t="s">
        <v>283</v>
      </c>
      <c r="D256" s="1">
        <v>520690</v>
      </c>
      <c r="E256" s="86">
        <f t="shared" si="48"/>
        <v>31675.994646550673</v>
      </c>
      <c r="F256" s="87">
        <f t="shared" si="42"/>
        <v>0.90718433715168401</v>
      </c>
      <c r="G256" s="189">
        <f t="shared" si="49"/>
        <v>2074.6621384228019</v>
      </c>
      <c r="H256" s="189">
        <f t="shared" si="43"/>
        <v>34103.296231394015</v>
      </c>
      <c r="I256" s="189">
        <f t="shared" si="44"/>
        <v>0</v>
      </c>
      <c r="J256" s="88">
        <f t="shared" si="45"/>
        <v>0</v>
      </c>
      <c r="K256" s="189">
        <f t="shared" si="50"/>
        <v>-294.85342159852831</v>
      </c>
      <c r="L256" s="88">
        <f t="shared" si="46"/>
        <v>-4846.8005442366084</v>
      </c>
      <c r="M256" s="89">
        <f t="shared" si="51"/>
        <v>29256.495687157407</v>
      </c>
      <c r="N256" s="89">
        <f t="shared" si="52"/>
        <v>549946.49568715738</v>
      </c>
      <c r="O256" s="89">
        <f t="shared" si="53"/>
        <v>33455.803363374951</v>
      </c>
      <c r="P256" s="90">
        <f t="shared" si="47"/>
        <v>0.95815715139304691</v>
      </c>
      <c r="Q256" s="1">
        <v>3657.5498650872651</v>
      </c>
      <c r="R256" s="90">
        <f t="shared" si="54"/>
        <v>1.7313142216164978E-2</v>
      </c>
      <c r="S256" s="90">
        <f t="shared" si="54"/>
        <v>1.718936643538661E-2</v>
      </c>
      <c r="T256" s="92">
        <v>16438</v>
      </c>
      <c r="U256" s="1">
        <v>511828.63799999998</v>
      </c>
      <c r="V256" s="1">
        <v>31140.705646142615</v>
      </c>
      <c r="W256" s="195"/>
      <c r="X256" s="89">
        <v>0</v>
      </c>
      <c r="Y256" s="89">
        <f t="shared" si="55"/>
        <v>0</v>
      </c>
      <c r="Z256" s="1"/>
    </row>
    <row r="257" spans="2:27">
      <c r="B257" s="204">
        <v>4622</v>
      </c>
      <c r="C257" t="s">
        <v>284</v>
      </c>
      <c r="D257" s="1">
        <v>278729</v>
      </c>
      <c r="E257" s="86">
        <f t="shared" si="48"/>
        <v>32830.27090694935</v>
      </c>
      <c r="F257" s="87">
        <f t="shared" si="42"/>
        <v>0.94024222075925457</v>
      </c>
      <c r="G257" s="189">
        <f t="shared" si="49"/>
        <v>1335.9253317676485</v>
      </c>
      <c r="H257" s="189">
        <f t="shared" si="43"/>
        <v>11342.006066707336</v>
      </c>
      <c r="I257" s="189">
        <f t="shared" si="44"/>
        <v>0</v>
      </c>
      <c r="J257" s="88">
        <f t="shared" si="45"/>
        <v>0</v>
      </c>
      <c r="K257" s="189">
        <f t="shared" si="50"/>
        <v>-294.85342159852831</v>
      </c>
      <c r="L257" s="88">
        <f t="shared" si="46"/>
        <v>-2503.3055493715051</v>
      </c>
      <c r="M257" s="89">
        <f t="shared" si="51"/>
        <v>8838.7005173358302</v>
      </c>
      <c r="N257" s="89">
        <f t="shared" si="52"/>
        <v>287567.70051733585</v>
      </c>
      <c r="O257" s="89">
        <f t="shared" si="53"/>
        <v>33871.342817118471</v>
      </c>
      <c r="P257" s="90">
        <f t="shared" si="47"/>
        <v>0.97005798949177224</v>
      </c>
      <c r="Q257" s="1">
        <v>1783.814748423817</v>
      </c>
      <c r="R257" s="90">
        <f t="shared" si="54"/>
        <v>3.8418670570168276E-2</v>
      </c>
      <c r="S257" s="90">
        <f t="shared" si="54"/>
        <v>4.1721062102016801E-2</v>
      </c>
      <c r="T257" s="92">
        <v>8490</v>
      </c>
      <c r="U257" s="1">
        <v>268416.78399999999</v>
      </c>
      <c r="V257" s="1">
        <v>31515.414347775037</v>
      </c>
      <c r="W257" s="195"/>
      <c r="X257" s="89">
        <v>0</v>
      </c>
      <c r="Y257" s="89">
        <f t="shared" si="55"/>
        <v>0</v>
      </c>
      <c r="Z257" s="1"/>
    </row>
    <row r="258" spans="2:27">
      <c r="B258" s="204">
        <v>4623</v>
      </c>
      <c r="C258" t="s">
        <v>285</v>
      </c>
      <c r="D258" s="1">
        <v>78697</v>
      </c>
      <c r="E258" s="86">
        <f t="shared" si="48"/>
        <v>31617.918842908799</v>
      </c>
      <c r="F258" s="87">
        <f t="shared" si="42"/>
        <v>0.90552107574444851</v>
      </c>
      <c r="G258" s="189">
        <f t="shared" si="49"/>
        <v>2111.8306527536015</v>
      </c>
      <c r="H258" s="189">
        <f t="shared" si="43"/>
        <v>5256.3464947037137</v>
      </c>
      <c r="I258" s="189">
        <f t="shared" si="44"/>
        <v>0</v>
      </c>
      <c r="J258" s="88">
        <f t="shared" si="45"/>
        <v>0</v>
      </c>
      <c r="K258" s="189">
        <f t="shared" si="50"/>
        <v>-294.85342159852831</v>
      </c>
      <c r="L258" s="88">
        <f t="shared" si="46"/>
        <v>-733.89016635873691</v>
      </c>
      <c r="M258" s="89">
        <f t="shared" si="51"/>
        <v>4522.456328344977</v>
      </c>
      <c r="N258" s="89">
        <f t="shared" si="52"/>
        <v>83219.456328344982</v>
      </c>
      <c r="O258" s="89">
        <f t="shared" si="53"/>
        <v>33434.896074063872</v>
      </c>
      <c r="P258" s="90">
        <f t="shared" si="47"/>
        <v>0.95755837728644211</v>
      </c>
      <c r="Q258" s="1">
        <v>1316.0089362575836</v>
      </c>
      <c r="R258" s="90">
        <f t="shared" si="54"/>
        <v>4.0119012125765255E-2</v>
      </c>
      <c r="S258" s="90">
        <f t="shared" si="54"/>
        <v>4.0954784734946285E-2</v>
      </c>
      <c r="T258" s="92">
        <v>2489</v>
      </c>
      <c r="U258" s="1">
        <v>75661.534</v>
      </c>
      <c r="V258" s="1">
        <v>30373.959855479727</v>
      </c>
      <c r="W258" s="195"/>
      <c r="X258" s="89">
        <v>0</v>
      </c>
      <c r="Y258" s="89">
        <f t="shared" si="55"/>
        <v>0</v>
      </c>
      <c r="Z258" s="1"/>
      <c r="AA258" s="1"/>
    </row>
    <row r="259" spans="2:27">
      <c r="B259" s="204">
        <v>4624</v>
      </c>
      <c r="C259" t="s">
        <v>286</v>
      </c>
      <c r="D259" s="1">
        <v>891614</v>
      </c>
      <c r="E259" s="86">
        <f t="shared" si="48"/>
        <v>33327.626808208428</v>
      </c>
      <c r="F259" s="87">
        <f t="shared" si="42"/>
        <v>0.95448624020195028</v>
      </c>
      <c r="G259" s="189">
        <f t="shared" si="49"/>
        <v>1017.6175549618388</v>
      </c>
      <c r="H259" s="189">
        <f t="shared" si="43"/>
        <v>27224.322447894076</v>
      </c>
      <c r="I259" s="189">
        <f t="shared" si="44"/>
        <v>0</v>
      </c>
      <c r="J259" s="88">
        <f t="shared" si="45"/>
        <v>0</v>
      </c>
      <c r="K259" s="189">
        <f t="shared" si="50"/>
        <v>-294.85342159852831</v>
      </c>
      <c r="L259" s="88">
        <f t="shared" si="46"/>
        <v>-7888.2135880254282</v>
      </c>
      <c r="M259" s="89">
        <f t="shared" si="51"/>
        <v>19336.108859868647</v>
      </c>
      <c r="N259" s="89">
        <f t="shared" si="52"/>
        <v>910950.1088598686</v>
      </c>
      <c r="O259" s="89">
        <f t="shared" si="53"/>
        <v>34050.390941571735</v>
      </c>
      <c r="P259" s="90">
        <f t="shared" si="47"/>
        <v>0.97518583649114265</v>
      </c>
      <c r="Q259" s="1">
        <v>4415.191270268806</v>
      </c>
      <c r="R259" s="90">
        <f t="shared" si="54"/>
        <v>7.4917471812440878E-2</v>
      </c>
      <c r="S259" s="90">
        <f t="shared" si="54"/>
        <v>5.840376938972526E-2</v>
      </c>
      <c r="T259" s="92">
        <v>26753</v>
      </c>
      <c r="U259" s="1">
        <v>829472.05099999998</v>
      </c>
      <c r="V259" s="1">
        <v>31488.575316984283</v>
      </c>
      <c r="W259" s="195"/>
      <c r="X259" s="89">
        <v>0</v>
      </c>
      <c r="Y259" s="89">
        <f t="shared" si="55"/>
        <v>0</v>
      </c>
      <c r="Z259" s="1"/>
    </row>
    <row r="260" spans="2:27">
      <c r="B260" s="204">
        <v>4625</v>
      </c>
      <c r="C260" t="s">
        <v>287</v>
      </c>
      <c r="D260" s="1">
        <v>261993</v>
      </c>
      <c r="E260" s="86">
        <f t="shared" si="48"/>
        <v>47505.53037171351</v>
      </c>
      <c r="F260" s="87">
        <f t="shared" si="42"/>
        <v>1.3605341698716016</v>
      </c>
      <c r="G260" s="189">
        <f t="shared" si="49"/>
        <v>-8056.240725681414</v>
      </c>
      <c r="H260" s="189">
        <f t="shared" si="43"/>
        <v>-44430.167602132999</v>
      </c>
      <c r="I260" s="189">
        <f t="shared" si="44"/>
        <v>0</v>
      </c>
      <c r="J260" s="88">
        <f t="shared" si="45"/>
        <v>0</v>
      </c>
      <c r="K260" s="189">
        <f t="shared" si="50"/>
        <v>-294.85342159852831</v>
      </c>
      <c r="L260" s="88">
        <f t="shared" si="46"/>
        <v>-1626.1166201158837</v>
      </c>
      <c r="M260" s="89">
        <f t="shared" si="51"/>
        <v>-46056.284222248883</v>
      </c>
      <c r="N260" s="89">
        <f t="shared" si="52"/>
        <v>215936.71577775112</v>
      </c>
      <c r="O260" s="89">
        <f t="shared" si="53"/>
        <v>39154.436224433564</v>
      </c>
      <c r="P260" s="90">
        <f t="shared" si="47"/>
        <v>1.121363091172217</v>
      </c>
      <c r="Q260" s="1">
        <v>-5859.055555058032</v>
      </c>
      <c r="R260" s="90">
        <f t="shared" si="54"/>
        <v>-4.9292513754700763E-2</v>
      </c>
      <c r="S260" s="90">
        <f t="shared" si="54"/>
        <v>-6.2738603315377645E-2</v>
      </c>
      <c r="T260" s="92">
        <v>5515</v>
      </c>
      <c r="U260" s="1">
        <v>275576.87699999998</v>
      </c>
      <c r="V260" s="1">
        <v>50685.465697995212</v>
      </c>
      <c r="W260" s="195"/>
      <c r="X260" s="89">
        <v>0</v>
      </c>
      <c r="Y260" s="89">
        <f t="shared" si="55"/>
        <v>0</v>
      </c>
      <c r="Z260" s="1"/>
      <c r="AA260" s="1"/>
    </row>
    <row r="261" spans="2:27">
      <c r="B261" s="204">
        <v>4626</v>
      </c>
      <c r="C261" t="s">
        <v>288</v>
      </c>
      <c r="D261" s="1">
        <v>1343935</v>
      </c>
      <c r="E261" s="86">
        <f t="shared" si="48"/>
        <v>33068.453040033462</v>
      </c>
      <c r="F261" s="87">
        <f t="shared" si="42"/>
        <v>0.94706363561723483</v>
      </c>
      <c r="G261" s="189">
        <f t="shared" si="49"/>
        <v>1183.4887665938168</v>
      </c>
      <c r="H261" s="189">
        <f t="shared" si="43"/>
        <v>48098.166963139309</v>
      </c>
      <c r="I261" s="189">
        <f t="shared" si="44"/>
        <v>0</v>
      </c>
      <c r="J261" s="88">
        <f t="shared" si="45"/>
        <v>0</v>
      </c>
      <c r="K261" s="189">
        <f t="shared" si="50"/>
        <v>-294.85342159852831</v>
      </c>
      <c r="L261" s="88">
        <f t="shared" si="46"/>
        <v>-11983.13790718579</v>
      </c>
      <c r="M261" s="89">
        <f t="shared" si="51"/>
        <v>36115.029055953521</v>
      </c>
      <c r="N261" s="89">
        <f t="shared" si="52"/>
        <v>1380050.0290559535</v>
      </c>
      <c r="O261" s="89">
        <f t="shared" si="53"/>
        <v>33957.088385028757</v>
      </c>
      <c r="P261" s="90">
        <f t="shared" si="47"/>
        <v>0.97251369884064531</v>
      </c>
      <c r="Q261" s="1">
        <v>6664.2008752288639</v>
      </c>
      <c r="R261" s="90">
        <f t="shared" si="54"/>
        <v>5.454915474821298E-2</v>
      </c>
      <c r="S261" s="90">
        <f t="shared" si="54"/>
        <v>4.0641073083267552E-2</v>
      </c>
      <c r="T261" s="92">
        <v>40641</v>
      </c>
      <c r="U261" s="1">
        <v>1274416.649</v>
      </c>
      <c r="V261" s="1">
        <v>31777.001595810998</v>
      </c>
      <c r="W261" s="195"/>
      <c r="X261" s="89">
        <v>0</v>
      </c>
      <c r="Y261" s="89">
        <f t="shared" si="55"/>
        <v>0</v>
      </c>
      <c r="Z261" s="1"/>
    </row>
    <row r="262" spans="2:27">
      <c r="B262" s="204">
        <v>4627</v>
      </c>
      <c r="C262" t="s">
        <v>289</v>
      </c>
      <c r="D262" s="1">
        <v>951169</v>
      </c>
      <c r="E262" s="86">
        <f t="shared" si="48"/>
        <v>31083.954248366012</v>
      </c>
      <c r="F262" s="87">
        <f t="shared" si="42"/>
        <v>0.89022860199049447</v>
      </c>
      <c r="G262" s="189">
        <f t="shared" si="49"/>
        <v>2453.5679932609851</v>
      </c>
      <c r="H262" s="189">
        <f t="shared" si="43"/>
        <v>75079.18059378615</v>
      </c>
      <c r="I262" s="189">
        <f t="shared" si="44"/>
        <v>119.67709799033126</v>
      </c>
      <c r="J262" s="88">
        <f t="shared" si="45"/>
        <v>3662.1191985041364</v>
      </c>
      <c r="K262" s="189">
        <f t="shared" si="50"/>
        <v>-175.17632360819704</v>
      </c>
      <c r="L262" s="88">
        <f t="shared" si="46"/>
        <v>-5360.3955024108291</v>
      </c>
      <c r="M262" s="89">
        <f t="shared" si="51"/>
        <v>69718.785091375321</v>
      </c>
      <c r="N262" s="89">
        <f t="shared" si="52"/>
        <v>1020887.7850913754</v>
      </c>
      <c r="O262" s="89">
        <f t="shared" si="53"/>
        <v>33362.3459180188</v>
      </c>
      <c r="P262" s="90">
        <f t="shared" si="47"/>
        <v>0.95548057780590812</v>
      </c>
      <c r="Q262" s="1">
        <v>12587.143830558445</v>
      </c>
      <c r="R262" s="90">
        <f t="shared" si="54"/>
        <v>7.2161332011886764E-2</v>
      </c>
      <c r="S262" s="90">
        <f t="shared" si="54"/>
        <v>6.4347868709970127E-2</v>
      </c>
      <c r="T262" s="92">
        <v>30600</v>
      </c>
      <c r="U262" s="1">
        <v>887151.00199999998</v>
      </c>
      <c r="V262" s="1">
        <v>29204.694406952625</v>
      </c>
      <c r="W262" s="195"/>
      <c r="X262" s="89">
        <v>0</v>
      </c>
      <c r="Y262" s="89">
        <f t="shared" si="55"/>
        <v>0</v>
      </c>
      <c r="Z262" s="1"/>
    </row>
    <row r="263" spans="2:27">
      <c r="B263" s="204">
        <v>4628</v>
      </c>
      <c r="C263" t="s">
        <v>290</v>
      </c>
      <c r="D263" s="1">
        <v>126255</v>
      </c>
      <c r="E263" s="86">
        <f t="shared" si="48"/>
        <v>32381.379840984871</v>
      </c>
      <c r="F263" s="87">
        <f t="shared" ref="F263:F326" si="56">E263/E$365</f>
        <v>0.92738620949033468</v>
      </c>
      <c r="G263" s="189">
        <f t="shared" si="49"/>
        <v>1623.2156139849151</v>
      </c>
      <c r="H263" s="189">
        <f t="shared" ref="H263:H326" si="57">G263*T263/1000</f>
        <v>6328.9176789271842</v>
      </c>
      <c r="I263" s="189">
        <f t="shared" ref="I263:I326" si="58">IF(E263+Y263&lt;(E$365+Y$365)*0.9,((E$365+Y$365)*0.9-E263-Y263)*0.35,0)</f>
        <v>0</v>
      </c>
      <c r="J263" s="88">
        <f t="shared" ref="J263:J326" si="59">I263*T263/1000</f>
        <v>0</v>
      </c>
      <c r="K263" s="189">
        <f t="shared" si="50"/>
        <v>-294.85342159852831</v>
      </c>
      <c r="L263" s="88">
        <f t="shared" ref="L263:L326" si="60">K263*T263/1000</f>
        <v>-1149.6334908126619</v>
      </c>
      <c r="M263" s="89">
        <f t="shared" si="51"/>
        <v>5179.2841881145223</v>
      </c>
      <c r="N263" s="89">
        <f t="shared" si="52"/>
        <v>131434.28418811451</v>
      </c>
      <c r="O263" s="89">
        <f t="shared" si="53"/>
        <v>33709.742033371251</v>
      </c>
      <c r="P263" s="90">
        <f t="shared" ref="P263:P326" si="61">O263/O$365</f>
        <v>0.96542982543496092</v>
      </c>
      <c r="Q263" s="1">
        <v>1310.9316683279585</v>
      </c>
      <c r="R263" s="90">
        <f t="shared" si="54"/>
        <v>5.9058417169061961E-2</v>
      </c>
      <c r="S263" s="90">
        <f t="shared" si="54"/>
        <v>5.2539463075177081E-2</v>
      </c>
      <c r="T263" s="92">
        <v>3899</v>
      </c>
      <c r="U263" s="1">
        <v>119214.387</v>
      </c>
      <c r="V263" s="1">
        <v>30765.003096774195</v>
      </c>
      <c r="W263" s="195"/>
      <c r="X263" s="89">
        <v>0</v>
      </c>
      <c r="Y263" s="89">
        <f t="shared" si="55"/>
        <v>0</v>
      </c>
      <c r="Z263" s="1"/>
    </row>
    <row r="264" spans="2:27">
      <c r="B264" s="204">
        <v>4629</v>
      </c>
      <c r="C264" t="s">
        <v>291</v>
      </c>
      <c r="D264" s="1">
        <v>26848</v>
      </c>
      <c r="E264" s="86">
        <f t="shared" ref="E264:E327" si="62">D264/T264*1000</f>
        <v>67627.204030226712</v>
      </c>
      <c r="F264" s="87">
        <f t="shared" si="56"/>
        <v>1.9368086447212354</v>
      </c>
      <c r="G264" s="189">
        <f t="shared" ref="G264:G327" si="63">($E$365+$Y$365-E264-Y264)*0.64</f>
        <v>-20934.111867129865</v>
      </c>
      <c r="H264" s="189">
        <f t="shared" si="57"/>
        <v>-8310.8424112505563</v>
      </c>
      <c r="I264" s="189">
        <f t="shared" si="58"/>
        <v>0</v>
      </c>
      <c r="J264" s="88">
        <f t="shared" si="59"/>
        <v>0</v>
      </c>
      <c r="K264" s="189">
        <f t="shared" ref="K264:K327" si="64">I264+J$367</f>
        <v>-294.85342159852831</v>
      </c>
      <c r="L264" s="88">
        <f t="shared" si="60"/>
        <v>-117.05680837461574</v>
      </c>
      <c r="M264" s="89">
        <f t="shared" ref="M264:M327" si="65">+H264+L264</f>
        <v>-8427.8992196251729</v>
      </c>
      <c r="N264" s="89">
        <f t="shared" ref="N264:N327" si="66">D264+M264</f>
        <v>18420.100780374829</v>
      </c>
      <c r="O264" s="89">
        <f t="shared" ref="O264:O327" si="67">N264/T264*1000</f>
        <v>46398.23874149831</v>
      </c>
      <c r="P264" s="90">
        <f t="shared" si="61"/>
        <v>1.3288219021180852</v>
      </c>
      <c r="Q264" s="1">
        <v>200.48091108648259</v>
      </c>
      <c r="R264" s="90">
        <f t="shared" ref="R264:S327" si="68">(D264-U264)/U264</f>
        <v>3.9887155511235312E-2</v>
      </c>
      <c r="S264" s="90">
        <f t="shared" si="68"/>
        <v>2.6790339950640632E-2</v>
      </c>
      <c r="T264" s="92">
        <v>397</v>
      </c>
      <c r="U264" s="1">
        <v>25818.186000000002</v>
      </c>
      <c r="V264" s="1">
        <v>65862.719387755104</v>
      </c>
      <c r="W264" s="195"/>
      <c r="X264" s="89">
        <v>0</v>
      </c>
      <c r="Y264" s="89">
        <f t="shared" ref="Y264:Y327" si="69">X264*1000/T264</f>
        <v>0</v>
      </c>
      <c r="Z264" s="1"/>
    </row>
    <row r="265" spans="2:27">
      <c r="B265" s="204">
        <v>4630</v>
      </c>
      <c r="C265" t="s">
        <v>292</v>
      </c>
      <c r="D265" s="1">
        <v>240827</v>
      </c>
      <c r="E265" s="86">
        <f t="shared" si="62"/>
        <v>29258.534807435306</v>
      </c>
      <c r="F265" s="87">
        <f t="shared" si="56"/>
        <v>0.83794951986465982</v>
      </c>
      <c r="G265" s="189">
        <f t="shared" si="63"/>
        <v>3621.836435456637</v>
      </c>
      <c r="H265" s="189">
        <f t="shared" si="57"/>
        <v>29811.335700243577</v>
      </c>
      <c r="I265" s="189">
        <f t="shared" si="58"/>
        <v>758.57390231607815</v>
      </c>
      <c r="J265" s="88">
        <f t="shared" si="59"/>
        <v>6243.8217899636393</v>
      </c>
      <c r="K265" s="189">
        <f t="shared" si="64"/>
        <v>463.72048071754983</v>
      </c>
      <c r="L265" s="88">
        <f t="shared" si="60"/>
        <v>3816.8832767861527</v>
      </c>
      <c r="M265" s="89">
        <f t="shared" si="65"/>
        <v>33628.218977029726</v>
      </c>
      <c r="N265" s="89">
        <f t="shared" si="66"/>
        <v>274455.21897702973</v>
      </c>
      <c r="O265" s="89">
        <f t="shared" si="67"/>
        <v>33344.091723609497</v>
      </c>
      <c r="P265" s="90">
        <f t="shared" si="61"/>
        <v>0.95495778698464984</v>
      </c>
      <c r="Q265" s="1">
        <v>2507.2847349452786</v>
      </c>
      <c r="R265" s="90">
        <f t="shared" si="68"/>
        <v>6.6353793630433491E-2</v>
      </c>
      <c r="S265" s="90">
        <f t="shared" si="68"/>
        <v>5.8710144763443488E-2</v>
      </c>
      <c r="T265" s="92">
        <v>8231</v>
      </c>
      <c r="U265" s="1">
        <v>225841.55600000001</v>
      </c>
      <c r="V265" s="1">
        <v>27636.020068526675</v>
      </c>
      <c r="W265" s="195"/>
      <c r="X265" s="89">
        <v>0</v>
      </c>
      <c r="Y265" s="89">
        <f t="shared" si="69"/>
        <v>0</v>
      </c>
      <c r="Z265" s="1"/>
      <c r="AA265" s="1"/>
    </row>
    <row r="266" spans="2:27">
      <c r="B266" s="204">
        <v>4631</v>
      </c>
      <c r="C266" t="s">
        <v>293</v>
      </c>
      <c r="D266" s="1">
        <v>964766</v>
      </c>
      <c r="E266" s="86">
        <f t="shared" si="62"/>
        <v>31856.232458312697</v>
      </c>
      <c r="F266" s="87">
        <f t="shared" si="56"/>
        <v>0.9123462561890332</v>
      </c>
      <c r="G266" s="189">
        <f t="shared" si="63"/>
        <v>1959.3099388951064</v>
      </c>
      <c r="H266" s="189">
        <f t="shared" si="57"/>
        <v>59337.701499438292</v>
      </c>
      <c r="I266" s="189">
        <f t="shared" si="58"/>
        <v>0</v>
      </c>
      <c r="J266" s="88">
        <f t="shared" si="59"/>
        <v>0</v>
      </c>
      <c r="K266" s="189">
        <f t="shared" si="64"/>
        <v>-294.85342159852831</v>
      </c>
      <c r="L266" s="88">
        <f t="shared" si="60"/>
        <v>-8929.6358731114306</v>
      </c>
      <c r="M266" s="89">
        <f t="shared" si="65"/>
        <v>50408.065626326861</v>
      </c>
      <c r="N266" s="89">
        <f t="shared" si="66"/>
        <v>1015174.0656263268</v>
      </c>
      <c r="O266" s="89">
        <f t="shared" si="67"/>
        <v>33520.688975609271</v>
      </c>
      <c r="P266" s="90">
        <f t="shared" si="61"/>
        <v>0.96001544224649238</v>
      </c>
      <c r="Q266" s="1">
        <v>8643.6003835117444</v>
      </c>
      <c r="R266" s="90">
        <f t="shared" si="68"/>
        <v>6.9265194425092297E-2</v>
      </c>
      <c r="S266" s="90">
        <f t="shared" si="68"/>
        <v>6.51696103883313E-2</v>
      </c>
      <c r="T266" s="92">
        <v>30285</v>
      </c>
      <c r="U266" s="1">
        <v>902270.08700000006</v>
      </c>
      <c r="V266" s="1">
        <v>29907.192382909609</v>
      </c>
      <c r="W266" s="195"/>
      <c r="X266" s="89">
        <v>0</v>
      </c>
      <c r="Y266" s="89">
        <f t="shared" si="69"/>
        <v>0</v>
      </c>
      <c r="Z266" s="1"/>
    </row>
    <row r="267" spans="2:27">
      <c r="B267" s="204">
        <v>4632</v>
      </c>
      <c r="C267" t="s">
        <v>294</v>
      </c>
      <c r="D267" s="1">
        <v>124745</v>
      </c>
      <c r="E267" s="86">
        <f t="shared" si="62"/>
        <v>42329.487614523248</v>
      </c>
      <c r="F267" s="87">
        <f t="shared" si="56"/>
        <v>1.2122949442325812</v>
      </c>
      <c r="G267" s="189">
        <f t="shared" si="63"/>
        <v>-4743.573361079646</v>
      </c>
      <c r="H267" s="189">
        <f t="shared" si="57"/>
        <v>-13979.310695101718</v>
      </c>
      <c r="I267" s="189">
        <f t="shared" si="58"/>
        <v>0</v>
      </c>
      <c r="J267" s="88">
        <f t="shared" si="59"/>
        <v>0</v>
      </c>
      <c r="K267" s="189">
        <f t="shared" si="64"/>
        <v>-294.85342159852831</v>
      </c>
      <c r="L267" s="88">
        <f t="shared" si="60"/>
        <v>-868.93303345086292</v>
      </c>
      <c r="M267" s="89">
        <f t="shared" si="65"/>
        <v>-14848.243728552581</v>
      </c>
      <c r="N267" s="89">
        <f t="shared" si="66"/>
        <v>109896.75627144742</v>
      </c>
      <c r="O267" s="89">
        <f t="shared" si="67"/>
        <v>37291.060831845076</v>
      </c>
      <c r="P267" s="90">
        <f t="shared" si="61"/>
        <v>1.0679969699421699</v>
      </c>
      <c r="Q267" s="1">
        <v>-2375.6188287862351</v>
      </c>
      <c r="R267" s="90">
        <f t="shared" si="68"/>
        <v>7.218094539740727E-2</v>
      </c>
      <c r="S267" s="90">
        <f t="shared" si="68"/>
        <v>6.0538668419899057E-2</v>
      </c>
      <c r="T267" s="92">
        <v>2947</v>
      </c>
      <c r="U267" s="1">
        <v>116346.966</v>
      </c>
      <c r="V267" s="1">
        <v>39913.195883361921</v>
      </c>
      <c r="W267" s="195"/>
      <c r="X267" s="89">
        <v>0</v>
      </c>
      <c r="Y267" s="89">
        <f t="shared" si="69"/>
        <v>0</v>
      </c>
      <c r="Z267" s="1"/>
    </row>
    <row r="268" spans="2:27">
      <c r="B268" s="204">
        <v>4633</v>
      </c>
      <c r="C268" t="s">
        <v>295</v>
      </c>
      <c r="D268" s="1">
        <v>16187</v>
      </c>
      <c r="E268" s="86">
        <f t="shared" si="62"/>
        <v>30599.243856332701</v>
      </c>
      <c r="F268" s="87">
        <f t="shared" si="56"/>
        <v>0.8763467434849036</v>
      </c>
      <c r="G268" s="189">
        <f t="shared" si="63"/>
        <v>2763.7826441623038</v>
      </c>
      <c r="H268" s="189">
        <f t="shared" si="57"/>
        <v>1462.0410187618588</v>
      </c>
      <c r="I268" s="189">
        <f t="shared" si="58"/>
        <v>289.3257352019898</v>
      </c>
      <c r="J268" s="88">
        <f t="shared" si="59"/>
        <v>153.05331392185258</v>
      </c>
      <c r="K268" s="189">
        <f t="shared" si="64"/>
        <v>-5.5276863965385132</v>
      </c>
      <c r="L268" s="88">
        <f t="shared" si="60"/>
        <v>-2.9241461037688739</v>
      </c>
      <c r="M268" s="89">
        <f t="shared" si="65"/>
        <v>1459.11687265809</v>
      </c>
      <c r="N268" s="89">
        <f t="shared" si="66"/>
        <v>17646.116872658091</v>
      </c>
      <c r="O268" s="89">
        <f t="shared" si="67"/>
        <v>33357.498814098471</v>
      </c>
      <c r="P268" s="90">
        <f t="shared" si="61"/>
        <v>0.95534175922085229</v>
      </c>
      <c r="Q268" s="1">
        <v>375.2921655674968</v>
      </c>
      <c r="R268" s="90">
        <f t="shared" si="68"/>
        <v>1.9591115429026976E-2</v>
      </c>
      <c r="S268" s="90">
        <f t="shared" si="68"/>
        <v>4.1719681257524309E-3</v>
      </c>
      <c r="T268" s="92">
        <v>529</v>
      </c>
      <c r="U268" s="1">
        <v>15875.972</v>
      </c>
      <c r="V268" s="1">
        <v>30472.115163147791</v>
      </c>
      <c r="W268" s="195"/>
      <c r="X268" s="89">
        <v>0</v>
      </c>
      <c r="Y268" s="89">
        <f t="shared" si="69"/>
        <v>0</v>
      </c>
      <c r="Z268" s="1"/>
    </row>
    <row r="269" spans="2:27">
      <c r="B269" s="204">
        <v>4634</v>
      </c>
      <c r="C269" t="s">
        <v>296</v>
      </c>
      <c r="D269" s="1">
        <v>70234</v>
      </c>
      <c r="E269" s="86">
        <f t="shared" si="62"/>
        <v>42005.980861244017</v>
      </c>
      <c r="F269" s="87">
        <f t="shared" si="56"/>
        <v>1.2030298757536766</v>
      </c>
      <c r="G269" s="189">
        <f t="shared" si="63"/>
        <v>-4536.5290389809388</v>
      </c>
      <c r="H269" s="189">
        <f t="shared" si="57"/>
        <v>-7585.0765531761299</v>
      </c>
      <c r="I269" s="189">
        <f t="shared" si="58"/>
        <v>0</v>
      </c>
      <c r="J269" s="88">
        <f t="shared" si="59"/>
        <v>0</v>
      </c>
      <c r="K269" s="189">
        <f t="shared" si="64"/>
        <v>-294.85342159852831</v>
      </c>
      <c r="L269" s="88">
        <f t="shared" si="60"/>
        <v>-492.99492091273936</v>
      </c>
      <c r="M269" s="89">
        <f t="shared" si="65"/>
        <v>-8078.0714740888689</v>
      </c>
      <c r="N269" s="89">
        <f t="shared" si="66"/>
        <v>62155.928525911135</v>
      </c>
      <c r="O269" s="89">
        <f t="shared" si="67"/>
        <v>37174.598400664559</v>
      </c>
      <c r="P269" s="90">
        <f t="shared" si="61"/>
        <v>1.0646615452897645</v>
      </c>
      <c r="Q269" s="1">
        <v>186.03104115013593</v>
      </c>
      <c r="R269" s="90">
        <f t="shared" si="68"/>
        <v>6.2030286658961757E-2</v>
      </c>
      <c r="S269" s="90">
        <f t="shared" si="68"/>
        <v>7.1558070331141463E-2</v>
      </c>
      <c r="T269" s="92">
        <v>1672</v>
      </c>
      <c r="U269" s="1">
        <v>66131.823999999993</v>
      </c>
      <c r="V269" s="1">
        <v>39200.844101956129</v>
      </c>
      <c r="W269" s="195"/>
      <c r="X269" s="89">
        <v>0</v>
      </c>
      <c r="Y269" s="89">
        <f t="shared" si="69"/>
        <v>0</v>
      </c>
      <c r="Z269" s="1"/>
    </row>
    <row r="270" spans="2:27">
      <c r="B270" s="204">
        <v>4635</v>
      </c>
      <c r="C270" t="s">
        <v>297</v>
      </c>
      <c r="D270" s="1">
        <v>97554</v>
      </c>
      <c r="E270" s="86">
        <f t="shared" si="62"/>
        <v>42396.349413298565</v>
      </c>
      <c r="F270" s="87">
        <f t="shared" si="56"/>
        <v>1.2142098320610322</v>
      </c>
      <c r="G270" s="189">
        <f t="shared" si="63"/>
        <v>-4786.3649122958495</v>
      </c>
      <c r="H270" s="189">
        <f t="shared" si="57"/>
        <v>-11013.425663192749</v>
      </c>
      <c r="I270" s="189">
        <f t="shared" si="58"/>
        <v>0</v>
      </c>
      <c r="J270" s="88">
        <f t="shared" si="59"/>
        <v>0</v>
      </c>
      <c r="K270" s="189">
        <f t="shared" si="64"/>
        <v>-294.85342159852831</v>
      </c>
      <c r="L270" s="88">
        <f t="shared" si="60"/>
        <v>-678.45772309821371</v>
      </c>
      <c r="M270" s="89">
        <f t="shared" si="65"/>
        <v>-11691.883386290963</v>
      </c>
      <c r="N270" s="89">
        <f t="shared" si="66"/>
        <v>85862.116613709033</v>
      </c>
      <c r="O270" s="89">
        <f t="shared" si="67"/>
        <v>37315.131079404186</v>
      </c>
      <c r="P270" s="90">
        <f t="shared" si="61"/>
        <v>1.0686863295604121</v>
      </c>
      <c r="Q270" s="1">
        <v>-1000.498094685141</v>
      </c>
      <c r="R270" s="90">
        <f t="shared" si="68"/>
        <v>0.19818845755190714</v>
      </c>
      <c r="S270" s="90">
        <f t="shared" si="68"/>
        <v>0.17683872840821835</v>
      </c>
      <c r="T270" s="92">
        <v>2301</v>
      </c>
      <c r="U270" s="1">
        <v>81417.91</v>
      </c>
      <c r="V270" s="1">
        <v>36025.623893805307</v>
      </c>
      <c r="W270" s="195"/>
      <c r="X270" s="89">
        <v>0</v>
      </c>
      <c r="Y270" s="89">
        <f t="shared" si="69"/>
        <v>0</v>
      </c>
      <c r="Z270" s="1"/>
    </row>
    <row r="271" spans="2:27">
      <c r="B271" s="204">
        <v>4636</v>
      </c>
      <c r="C271" t="s">
        <v>298</v>
      </c>
      <c r="D271" s="1">
        <v>28761</v>
      </c>
      <c r="E271" s="86">
        <f t="shared" si="62"/>
        <v>38761.45552560647</v>
      </c>
      <c r="F271" s="87">
        <f t="shared" si="56"/>
        <v>1.1101083243130587</v>
      </c>
      <c r="G271" s="189">
        <f t="shared" si="63"/>
        <v>-2460.0328241729085</v>
      </c>
      <c r="H271" s="189">
        <f t="shared" si="57"/>
        <v>-1825.3443555362981</v>
      </c>
      <c r="I271" s="189">
        <f t="shared" si="58"/>
        <v>0</v>
      </c>
      <c r="J271" s="88">
        <f t="shared" si="59"/>
        <v>0</v>
      </c>
      <c r="K271" s="189">
        <f t="shared" si="64"/>
        <v>-294.85342159852831</v>
      </c>
      <c r="L271" s="88">
        <f t="shared" si="60"/>
        <v>-218.78123882610802</v>
      </c>
      <c r="M271" s="89">
        <f t="shared" si="65"/>
        <v>-2044.125594362406</v>
      </c>
      <c r="N271" s="89">
        <f t="shared" si="66"/>
        <v>26716.874405637594</v>
      </c>
      <c r="O271" s="89">
        <f t="shared" si="67"/>
        <v>36006.569279835036</v>
      </c>
      <c r="P271" s="90">
        <f t="shared" si="61"/>
        <v>1.0312097867711418</v>
      </c>
      <c r="Q271" s="1">
        <v>102.12200510370485</v>
      </c>
      <c r="R271" s="90">
        <f t="shared" si="68"/>
        <v>3.6355237972004066E-2</v>
      </c>
      <c r="S271" s="90">
        <f t="shared" si="68"/>
        <v>3.3561827627066068E-2</v>
      </c>
      <c r="T271" s="92">
        <v>742</v>
      </c>
      <c r="U271" s="1">
        <v>27752.066999999999</v>
      </c>
      <c r="V271" s="1">
        <v>37502.793243243243</v>
      </c>
      <c r="W271" s="195"/>
      <c r="X271" s="89">
        <v>0</v>
      </c>
      <c r="Y271" s="89">
        <f t="shared" si="69"/>
        <v>0</v>
      </c>
      <c r="Z271" s="1"/>
    </row>
    <row r="272" spans="2:27">
      <c r="B272" s="204">
        <v>4637</v>
      </c>
      <c r="C272" t="s">
        <v>299</v>
      </c>
      <c r="D272" s="1">
        <v>43099</v>
      </c>
      <c r="E272" s="86">
        <f t="shared" si="62"/>
        <v>33803.137254901965</v>
      </c>
      <c r="F272" s="87">
        <f t="shared" si="56"/>
        <v>0.96810461696346273</v>
      </c>
      <c r="G272" s="189">
        <f t="shared" si="63"/>
        <v>713.29086907797489</v>
      </c>
      <c r="H272" s="189">
        <f t="shared" si="57"/>
        <v>909.44585807441808</v>
      </c>
      <c r="I272" s="189">
        <f t="shared" si="58"/>
        <v>0</v>
      </c>
      <c r="J272" s="88">
        <f t="shared" si="59"/>
        <v>0</v>
      </c>
      <c r="K272" s="189">
        <f t="shared" si="64"/>
        <v>-294.85342159852831</v>
      </c>
      <c r="L272" s="88">
        <f t="shared" si="60"/>
        <v>-375.93811253812362</v>
      </c>
      <c r="M272" s="89">
        <f t="shared" si="65"/>
        <v>533.50774553629446</v>
      </c>
      <c r="N272" s="89">
        <f t="shared" si="66"/>
        <v>43632.507745536292</v>
      </c>
      <c r="O272" s="89">
        <f t="shared" si="67"/>
        <v>34221.574702381404</v>
      </c>
      <c r="P272" s="90">
        <f t="shared" si="61"/>
        <v>0.98008845212528695</v>
      </c>
      <c r="Q272" s="1">
        <v>233.23013006364346</v>
      </c>
      <c r="R272" s="93">
        <f t="shared" si="68"/>
        <v>2.7254896478786497E-2</v>
      </c>
      <c r="S272" s="93">
        <f t="shared" si="68"/>
        <v>3.2089037168098501E-2</v>
      </c>
      <c r="T272" s="92">
        <v>1275</v>
      </c>
      <c r="U272" s="1">
        <v>41955.506999999998</v>
      </c>
      <c r="V272" s="1">
        <v>32752.152224824356</v>
      </c>
      <c r="W272" s="195"/>
      <c r="X272" s="89">
        <v>0</v>
      </c>
      <c r="Y272" s="89">
        <f t="shared" si="69"/>
        <v>0</v>
      </c>
      <c r="Z272" s="1"/>
    </row>
    <row r="273" spans="2:28">
      <c r="B273" s="204">
        <v>4638</v>
      </c>
      <c r="C273" t="s">
        <v>300</v>
      </c>
      <c r="D273" s="1">
        <v>147165</v>
      </c>
      <c r="E273" s="86">
        <f t="shared" si="62"/>
        <v>37899.819727015194</v>
      </c>
      <c r="F273" s="87">
        <f t="shared" si="56"/>
        <v>1.0854315143333504</v>
      </c>
      <c r="G273" s="189">
        <f t="shared" si="63"/>
        <v>-1908.5859130744916</v>
      </c>
      <c r="H273" s="189">
        <f t="shared" si="57"/>
        <v>-7411.0391004682506</v>
      </c>
      <c r="I273" s="189">
        <f t="shared" si="58"/>
        <v>0</v>
      </c>
      <c r="J273" s="88">
        <f t="shared" si="59"/>
        <v>0</v>
      </c>
      <c r="K273" s="189">
        <f t="shared" si="64"/>
        <v>-294.85342159852831</v>
      </c>
      <c r="L273" s="88">
        <f t="shared" si="60"/>
        <v>-1144.9158360670854</v>
      </c>
      <c r="M273" s="89">
        <f t="shared" si="65"/>
        <v>-8555.9549365353359</v>
      </c>
      <c r="N273" s="89">
        <f t="shared" si="66"/>
        <v>138609.04506346467</v>
      </c>
      <c r="O273" s="89">
        <f t="shared" si="67"/>
        <v>35696.38039234218</v>
      </c>
      <c r="P273" s="90">
        <f t="shared" si="61"/>
        <v>1.0223261351784469</v>
      </c>
      <c r="Q273" s="1">
        <v>-179.86212153949236</v>
      </c>
      <c r="R273" s="93">
        <f t="shared" si="68"/>
        <v>5.6807103415495767E-2</v>
      </c>
      <c r="S273" s="93">
        <f t="shared" si="68"/>
        <v>5.9800891243868372E-2</v>
      </c>
      <c r="T273" s="92">
        <v>3883</v>
      </c>
      <c r="U273" s="1">
        <v>139254.36300000001</v>
      </c>
      <c r="V273" s="1">
        <v>35761.264252696456</v>
      </c>
      <c r="W273" s="195"/>
      <c r="X273" s="89">
        <v>0</v>
      </c>
      <c r="Y273" s="89">
        <f t="shared" si="69"/>
        <v>0</v>
      </c>
      <c r="Z273" s="1"/>
    </row>
    <row r="274" spans="2:28">
      <c r="B274" s="204">
        <v>4639</v>
      </c>
      <c r="C274" t="s">
        <v>301</v>
      </c>
      <c r="D274" s="1">
        <v>91901</v>
      </c>
      <c r="E274" s="86">
        <f t="shared" si="62"/>
        <v>36295.813586097953</v>
      </c>
      <c r="F274" s="87">
        <f t="shared" si="56"/>
        <v>1.0394935962356879</v>
      </c>
      <c r="G274" s="189">
        <f t="shared" si="63"/>
        <v>-882.02198288745717</v>
      </c>
      <c r="H274" s="189">
        <f t="shared" si="57"/>
        <v>-2233.2796606710413</v>
      </c>
      <c r="I274" s="189">
        <f t="shared" si="58"/>
        <v>0</v>
      </c>
      <c r="J274" s="88">
        <f t="shared" si="59"/>
        <v>0</v>
      </c>
      <c r="K274" s="189">
        <f t="shared" si="64"/>
        <v>-294.85342159852831</v>
      </c>
      <c r="L274" s="88">
        <f t="shared" si="60"/>
        <v>-746.56886348747366</v>
      </c>
      <c r="M274" s="89">
        <f t="shared" si="65"/>
        <v>-2979.8485241585149</v>
      </c>
      <c r="N274" s="89">
        <f t="shared" si="66"/>
        <v>88921.151475841485</v>
      </c>
      <c r="O274" s="89">
        <f t="shared" si="67"/>
        <v>35118.938181611957</v>
      </c>
      <c r="P274" s="90">
        <f t="shared" si="61"/>
        <v>1.0057884846632879</v>
      </c>
      <c r="Q274" s="1">
        <v>-272.28275347361114</v>
      </c>
      <c r="R274" s="93">
        <f t="shared" si="68"/>
        <v>3.2191547597815895E-2</v>
      </c>
      <c r="S274" s="93">
        <f t="shared" si="68"/>
        <v>3.9529402201592012E-2</v>
      </c>
      <c r="T274" s="92">
        <v>2532</v>
      </c>
      <c r="U274" s="1">
        <v>89034.831000000006</v>
      </c>
      <c r="V274" s="1">
        <v>34915.620000000003</v>
      </c>
      <c r="W274" s="195"/>
      <c r="X274" s="89">
        <v>0</v>
      </c>
      <c r="Y274" s="89">
        <f t="shared" si="69"/>
        <v>0</v>
      </c>
      <c r="Z274" s="1"/>
      <c r="AA274" s="1"/>
    </row>
    <row r="275" spans="2:28">
      <c r="B275" s="204">
        <v>4640</v>
      </c>
      <c r="C275" t="s">
        <v>302</v>
      </c>
      <c r="D275" s="1">
        <v>394865</v>
      </c>
      <c r="E275" s="86">
        <f t="shared" si="62"/>
        <v>31458.333333333332</v>
      </c>
      <c r="F275" s="87">
        <f t="shared" si="56"/>
        <v>0.90095062811245918</v>
      </c>
      <c r="G275" s="189">
        <f t="shared" si="63"/>
        <v>2213.9653788819001</v>
      </c>
      <c r="H275" s="189">
        <f t="shared" si="57"/>
        <v>27789.69343572561</v>
      </c>
      <c r="I275" s="189">
        <f t="shared" si="58"/>
        <v>0</v>
      </c>
      <c r="J275" s="88">
        <f t="shared" si="59"/>
        <v>0</v>
      </c>
      <c r="K275" s="189">
        <f t="shared" si="64"/>
        <v>-294.85342159852831</v>
      </c>
      <c r="L275" s="88">
        <f t="shared" si="60"/>
        <v>-3701.0001479047278</v>
      </c>
      <c r="M275" s="89">
        <f t="shared" si="65"/>
        <v>24088.693287820883</v>
      </c>
      <c r="N275" s="89">
        <f t="shared" si="66"/>
        <v>418953.6932878209</v>
      </c>
      <c r="O275" s="89">
        <f t="shared" si="67"/>
        <v>33377.445290616706</v>
      </c>
      <c r="P275" s="90">
        <f t="shared" si="61"/>
        <v>0.95591301613892599</v>
      </c>
      <c r="Q275" s="1">
        <v>1439.0904647563548</v>
      </c>
      <c r="R275" s="93">
        <f t="shared" si="68"/>
        <v>6.3683714993568674E-2</v>
      </c>
      <c r="S275" s="93">
        <f t="shared" si="68"/>
        <v>5.8938153486267804E-2</v>
      </c>
      <c r="T275" s="92">
        <v>12552</v>
      </c>
      <c r="U275" s="1">
        <v>371224.07199999999</v>
      </c>
      <c r="V275" s="1">
        <v>29707.43213828425</v>
      </c>
      <c r="W275" s="195"/>
      <c r="X275" s="89">
        <v>0</v>
      </c>
      <c r="Y275" s="89">
        <f t="shared" si="69"/>
        <v>0</v>
      </c>
      <c r="Z275" s="1"/>
    </row>
    <row r="276" spans="2:28">
      <c r="B276" s="204">
        <v>4641</v>
      </c>
      <c r="C276" t="s">
        <v>303</v>
      </c>
      <c r="D276" s="1">
        <v>97048</v>
      </c>
      <c r="E276" s="86">
        <f t="shared" si="62"/>
        <v>52008.574490889601</v>
      </c>
      <c r="F276" s="87">
        <f t="shared" si="56"/>
        <v>1.4894990576360461</v>
      </c>
      <c r="G276" s="189">
        <f t="shared" si="63"/>
        <v>-10938.188961954113</v>
      </c>
      <c r="H276" s="189">
        <f t="shared" si="57"/>
        <v>-20410.660603006374</v>
      </c>
      <c r="I276" s="189">
        <f t="shared" si="58"/>
        <v>0</v>
      </c>
      <c r="J276" s="88">
        <f t="shared" si="59"/>
        <v>0</v>
      </c>
      <c r="K276" s="189">
        <f t="shared" si="64"/>
        <v>-294.85342159852831</v>
      </c>
      <c r="L276" s="88">
        <f t="shared" si="60"/>
        <v>-550.19648470285381</v>
      </c>
      <c r="M276" s="89">
        <f t="shared" si="65"/>
        <v>-20960.857087709228</v>
      </c>
      <c r="N276" s="89">
        <f t="shared" si="66"/>
        <v>76087.142912290772</v>
      </c>
      <c r="O276" s="89">
        <f t="shared" si="67"/>
        <v>40775.532107336963</v>
      </c>
      <c r="P276" s="90">
        <f t="shared" si="61"/>
        <v>1.1677904507674173</v>
      </c>
      <c r="Q276" s="1">
        <v>-778.2542567068449</v>
      </c>
      <c r="R276" s="93">
        <f t="shared" si="68"/>
        <v>6.6351165256862105E-2</v>
      </c>
      <c r="S276" s="93">
        <f t="shared" si="68"/>
        <v>4.9207255847587762E-2</v>
      </c>
      <c r="T276" s="92">
        <v>1866</v>
      </c>
      <c r="U276" s="1">
        <v>91009.418999999994</v>
      </c>
      <c r="V276" s="1">
        <v>49569.400326797382</v>
      </c>
      <c r="W276" s="195"/>
      <c r="X276" s="89">
        <v>0</v>
      </c>
      <c r="Y276" s="89">
        <f t="shared" si="69"/>
        <v>0</v>
      </c>
      <c r="Z276" s="1"/>
    </row>
    <row r="277" spans="2:28">
      <c r="B277" s="204">
        <v>4642</v>
      </c>
      <c r="C277" t="s">
        <v>304</v>
      </c>
      <c r="D277" s="1">
        <v>84669</v>
      </c>
      <c r="E277" s="86">
        <f t="shared" si="62"/>
        <v>38087.719298245618</v>
      </c>
      <c r="F277" s="87">
        <f t="shared" si="56"/>
        <v>1.0908128622556428</v>
      </c>
      <c r="G277" s="189">
        <f t="shared" si="63"/>
        <v>-2028.8416386619631</v>
      </c>
      <c r="H277" s="189">
        <f t="shared" si="57"/>
        <v>-4510.1149627455434</v>
      </c>
      <c r="I277" s="189">
        <f t="shared" si="58"/>
        <v>0</v>
      </c>
      <c r="J277" s="88">
        <f t="shared" si="59"/>
        <v>0</v>
      </c>
      <c r="K277" s="189">
        <f t="shared" si="64"/>
        <v>-294.85342159852831</v>
      </c>
      <c r="L277" s="88">
        <f t="shared" si="60"/>
        <v>-655.45915621352844</v>
      </c>
      <c r="M277" s="89">
        <f t="shared" si="65"/>
        <v>-5165.5741189590717</v>
      </c>
      <c r="N277" s="89">
        <f t="shared" si="66"/>
        <v>79503.425881040923</v>
      </c>
      <c r="O277" s="89">
        <f t="shared" si="67"/>
        <v>35764.024237985119</v>
      </c>
      <c r="P277" s="90">
        <f t="shared" si="61"/>
        <v>1.0242634204304717</v>
      </c>
      <c r="Q277" s="1">
        <v>60.042179710963865</v>
      </c>
      <c r="R277" s="93">
        <f t="shared" si="68"/>
        <v>3.4649623931519491E-2</v>
      </c>
      <c r="S277" s="93">
        <f t="shared" si="68"/>
        <v>1.8359593865121381E-2</v>
      </c>
      <c r="T277" s="92">
        <v>2223</v>
      </c>
      <c r="U277" s="1">
        <v>81833.5</v>
      </c>
      <c r="V277" s="1">
        <v>37401.051188299818</v>
      </c>
      <c r="W277" s="195"/>
      <c r="X277" s="89">
        <v>0</v>
      </c>
      <c r="Y277" s="89">
        <f t="shared" si="69"/>
        <v>0</v>
      </c>
      <c r="Z277" s="1"/>
    </row>
    <row r="278" spans="2:28">
      <c r="B278" s="204">
        <v>4643</v>
      </c>
      <c r="C278" t="s">
        <v>305</v>
      </c>
      <c r="D278" s="1">
        <v>206794</v>
      </c>
      <c r="E278" s="86">
        <f t="shared" si="62"/>
        <v>39937.041328698338</v>
      </c>
      <c r="F278" s="87">
        <f t="shared" si="56"/>
        <v>1.143776502359015</v>
      </c>
      <c r="G278" s="189">
        <f t="shared" si="63"/>
        <v>-3212.4077381517041</v>
      </c>
      <c r="H278" s="189">
        <f t="shared" si="57"/>
        <v>-16633.847268149522</v>
      </c>
      <c r="I278" s="189">
        <f t="shared" si="58"/>
        <v>0</v>
      </c>
      <c r="J278" s="88">
        <f t="shared" si="59"/>
        <v>0</v>
      </c>
      <c r="K278" s="189">
        <f t="shared" si="64"/>
        <v>-294.85342159852831</v>
      </c>
      <c r="L278" s="88">
        <f t="shared" si="60"/>
        <v>-1526.7510170371795</v>
      </c>
      <c r="M278" s="89">
        <f t="shared" si="65"/>
        <v>-18160.598285186701</v>
      </c>
      <c r="N278" s="89">
        <f t="shared" si="66"/>
        <v>188633.40171481331</v>
      </c>
      <c r="O278" s="89">
        <f t="shared" si="67"/>
        <v>36429.780168948113</v>
      </c>
      <c r="P278" s="90">
        <f t="shared" si="61"/>
        <v>1.0433303308676862</v>
      </c>
      <c r="Q278" s="1">
        <v>615.4202458584914</v>
      </c>
      <c r="R278" s="93">
        <f t="shared" si="68"/>
        <v>5.9313215944329284E-2</v>
      </c>
      <c r="S278" s="93">
        <f t="shared" si="68"/>
        <v>6.6473502262995129E-2</v>
      </c>
      <c r="T278" s="92">
        <v>5178</v>
      </c>
      <c r="U278" s="1">
        <v>195215.16099999999</v>
      </c>
      <c r="V278" s="1">
        <v>37447.757721081907</v>
      </c>
      <c r="W278" s="195"/>
      <c r="X278" s="89">
        <v>0</v>
      </c>
      <c r="Y278" s="89">
        <f t="shared" si="69"/>
        <v>0</v>
      </c>
      <c r="Z278" s="1"/>
    </row>
    <row r="279" spans="2:28">
      <c r="B279" s="204">
        <v>4644</v>
      </c>
      <c r="C279" t="s">
        <v>306</v>
      </c>
      <c r="D279" s="1">
        <v>197813</v>
      </c>
      <c r="E279" s="86">
        <f t="shared" si="62"/>
        <v>36110.441767068274</v>
      </c>
      <c r="F279" s="87">
        <f t="shared" si="56"/>
        <v>1.0341846418476888</v>
      </c>
      <c r="G279" s="189">
        <f t="shared" si="63"/>
        <v>-763.3840187084628</v>
      </c>
      <c r="H279" s="189">
        <f t="shared" si="57"/>
        <v>-4181.8176544849593</v>
      </c>
      <c r="I279" s="189">
        <f t="shared" si="58"/>
        <v>0</v>
      </c>
      <c r="J279" s="88">
        <f t="shared" si="59"/>
        <v>0</v>
      </c>
      <c r="K279" s="189">
        <f t="shared" si="64"/>
        <v>-294.85342159852831</v>
      </c>
      <c r="L279" s="88">
        <f t="shared" si="60"/>
        <v>-1615.2070435167382</v>
      </c>
      <c r="M279" s="89">
        <f t="shared" si="65"/>
        <v>-5797.0246980016973</v>
      </c>
      <c r="N279" s="89">
        <f t="shared" si="66"/>
        <v>192015.97530199829</v>
      </c>
      <c r="O279" s="89">
        <f t="shared" si="67"/>
        <v>35052.204326761275</v>
      </c>
      <c r="P279" s="90">
        <f t="shared" si="61"/>
        <v>1.0038772610836084</v>
      </c>
      <c r="Q279" s="1">
        <v>907.96380587345266</v>
      </c>
      <c r="R279" s="93">
        <f t="shared" si="68"/>
        <v>5.594977195199196E-2</v>
      </c>
      <c r="S279" s="93">
        <f t="shared" si="68"/>
        <v>4.7082723848707556E-2</v>
      </c>
      <c r="T279" s="92">
        <v>5478</v>
      </c>
      <c r="U279" s="1">
        <v>187331.82699999999</v>
      </c>
      <c r="V279" s="1">
        <v>34486.713365243006</v>
      </c>
      <c r="W279" s="195"/>
      <c r="X279" s="89">
        <v>0</v>
      </c>
      <c r="Y279" s="89">
        <f t="shared" si="69"/>
        <v>0</v>
      </c>
      <c r="Z279" s="1"/>
    </row>
    <row r="280" spans="2:28">
      <c r="B280" s="204">
        <v>4645</v>
      </c>
      <c r="C280" t="s">
        <v>307</v>
      </c>
      <c r="D280" s="1">
        <v>91506</v>
      </c>
      <c r="E280" s="86">
        <f t="shared" si="62"/>
        <v>31294.80164158687</v>
      </c>
      <c r="F280" s="87">
        <f t="shared" si="56"/>
        <v>0.89626716383499372</v>
      </c>
      <c r="G280" s="189">
        <f t="shared" si="63"/>
        <v>2318.6256615996363</v>
      </c>
      <c r="H280" s="189">
        <f t="shared" si="57"/>
        <v>6779.6614345173357</v>
      </c>
      <c r="I280" s="189">
        <f t="shared" si="58"/>
        <v>45.88051036303095</v>
      </c>
      <c r="J280" s="88">
        <f t="shared" si="59"/>
        <v>134.15461230150248</v>
      </c>
      <c r="K280" s="189">
        <f t="shared" si="64"/>
        <v>-248.97291123549735</v>
      </c>
      <c r="L280" s="88">
        <f t="shared" si="60"/>
        <v>-727.99679245259426</v>
      </c>
      <c r="M280" s="89">
        <f t="shared" si="65"/>
        <v>6051.6646420647412</v>
      </c>
      <c r="N280" s="89">
        <f t="shared" si="66"/>
        <v>97557.664642064745</v>
      </c>
      <c r="O280" s="89">
        <f t="shared" si="67"/>
        <v>33364.454391951011</v>
      </c>
      <c r="P280" s="90">
        <f t="shared" si="61"/>
        <v>0.95554096342435313</v>
      </c>
      <c r="Q280" s="1">
        <v>1120.3997105807957</v>
      </c>
      <c r="R280" s="93">
        <f t="shared" si="68"/>
        <v>-6.3569440019493485E-3</v>
      </c>
      <c r="S280" s="93">
        <f t="shared" si="68"/>
        <v>-4.3180047625552328E-3</v>
      </c>
      <c r="T280" s="92">
        <v>2924</v>
      </c>
      <c r="U280" s="1">
        <v>92091.42</v>
      </c>
      <c r="V280" s="1">
        <v>31430.518771331059</v>
      </c>
      <c r="W280" s="195"/>
      <c r="X280" s="89">
        <v>0</v>
      </c>
      <c r="Y280" s="89">
        <f t="shared" si="69"/>
        <v>0</v>
      </c>
      <c r="Z280" s="1"/>
    </row>
    <row r="281" spans="2:28">
      <c r="B281" s="204">
        <v>4646</v>
      </c>
      <c r="C281" t="s">
        <v>308</v>
      </c>
      <c r="D281" s="1">
        <v>87644</v>
      </c>
      <c r="E281" s="86">
        <f t="shared" si="62"/>
        <v>29729.98643147897</v>
      </c>
      <c r="F281" s="87">
        <f t="shared" si="56"/>
        <v>0.85145165401480916</v>
      </c>
      <c r="G281" s="189">
        <f t="shared" si="63"/>
        <v>3320.1073960686917</v>
      </c>
      <c r="H281" s="189">
        <f t="shared" si="57"/>
        <v>9787.6766036105018</v>
      </c>
      <c r="I281" s="189">
        <f t="shared" si="58"/>
        <v>593.56583390079572</v>
      </c>
      <c r="J281" s="88">
        <f t="shared" si="59"/>
        <v>1749.8320783395457</v>
      </c>
      <c r="K281" s="189">
        <f t="shared" si="64"/>
        <v>298.71241230226741</v>
      </c>
      <c r="L281" s="88">
        <f t="shared" si="60"/>
        <v>880.60419146708432</v>
      </c>
      <c r="M281" s="89">
        <f t="shared" si="65"/>
        <v>10668.280795077586</v>
      </c>
      <c r="N281" s="89">
        <f t="shared" si="66"/>
        <v>98312.28079507759</v>
      </c>
      <c r="O281" s="89">
        <f t="shared" si="67"/>
        <v>33348.806239849931</v>
      </c>
      <c r="P281" s="90">
        <f t="shared" si="61"/>
        <v>0.95509280832615129</v>
      </c>
      <c r="Q281" s="1">
        <v>-334.98554991876335</v>
      </c>
      <c r="R281" s="93">
        <f t="shared" si="68"/>
        <v>8.467640500327689E-4</v>
      </c>
      <c r="S281" s="93">
        <f t="shared" si="68"/>
        <v>-7.3012421701845265E-3</v>
      </c>
      <c r="T281" s="92">
        <v>2948</v>
      </c>
      <c r="U281" s="1">
        <v>87569.849000000002</v>
      </c>
      <c r="V281" s="1">
        <v>29948.64876880985</v>
      </c>
      <c r="W281" s="195"/>
      <c r="X281" s="89">
        <v>0</v>
      </c>
      <c r="Y281" s="89">
        <f t="shared" si="69"/>
        <v>0</v>
      </c>
      <c r="Z281" s="1"/>
      <c r="AA281" s="1"/>
    </row>
    <row r="282" spans="2:28">
      <c r="B282" s="204">
        <v>4647</v>
      </c>
      <c r="C282" t="s">
        <v>309</v>
      </c>
      <c r="D282" s="1">
        <v>748178</v>
      </c>
      <c r="E282" s="86">
        <f t="shared" si="62"/>
        <v>32809.068584458866</v>
      </c>
      <c r="F282" s="87">
        <f t="shared" si="56"/>
        <v>0.93963499705280962</v>
      </c>
      <c r="G282" s="189">
        <f t="shared" si="63"/>
        <v>1349.4948181615584</v>
      </c>
      <c r="H282" s="189">
        <f t="shared" si="57"/>
        <v>30773.879833356179</v>
      </c>
      <c r="I282" s="189">
        <f t="shared" si="58"/>
        <v>0</v>
      </c>
      <c r="J282" s="88">
        <f t="shared" si="59"/>
        <v>0</v>
      </c>
      <c r="K282" s="189">
        <f t="shared" si="64"/>
        <v>-294.85342159852831</v>
      </c>
      <c r="L282" s="88">
        <f t="shared" si="60"/>
        <v>-6723.8374261328399</v>
      </c>
      <c r="M282" s="89">
        <f t="shared" si="65"/>
        <v>24050.04240722334</v>
      </c>
      <c r="N282" s="89">
        <f t="shared" si="66"/>
        <v>772228.04240722337</v>
      </c>
      <c r="O282" s="89">
        <f t="shared" si="67"/>
        <v>33863.709981021901</v>
      </c>
      <c r="P282" s="90">
        <f t="shared" si="61"/>
        <v>0.96983938895745214</v>
      </c>
      <c r="Q282" s="1">
        <v>3801.8490086050479</v>
      </c>
      <c r="R282" s="93">
        <f t="shared" si="68"/>
        <v>4.6188530475752006E-2</v>
      </c>
      <c r="S282" s="93">
        <f t="shared" si="68"/>
        <v>3.9673937802205461E-2</v>
      </c>
      <c r="T282" s="92">
        <v>22804</v>
      </c>
      <c r="U282" s="1">
        <v>715146.43700000003</v>
      </c>
      <c r="V282" s="1">
        <v>31557.075147824551</v>
      </c>
      <c r="W282" s="195"/>
      <c r="X282" s="89">
        <v>0</v>
      </c>
      <c r="Y282" s="89">
        <f t="shared" si="69"/>
        <v>0</v>
      </c>
      <c r="Z282" s="1"/>
    </row>
    <row r="283" spans="2:28">
      <c r="B283" s="204">
        <v>4648</v>
      </c>
      <c r="C283" t="s">
        <v>310</v>
      </c>
      <c r="D283" s="1">
        <v>124966</v>
      </c>
      <c r="E283" s="86">
        <f t="shared" si="62"/>
        <v>36961.254066844129</v>
      </c>
      <c r="F283" s="87">
        <f t="shared" si="56"/>
        <v>1.0585514723395202</v>
      </c>
      <c r="G283" s="189">
        <f t="shared" si="63"/>
        <v>-1307.9038905650098</v>
      </c>
      <c r="H283" s="189">
        <f t="shared" si="57"/>
        <v>-4422.0230540002976</v>
      </c>
      <c r="I283" s="189">
        <f t="shared" si="58"/>
        <v>0</v>
      </c>
      <c r="J283" s="88">
        <f t="shared" si="59"/>
        <v>0</v>
      </c>
      <c r="K283" s="189">
        <f t="shared" si="64"/>
        <v>-294.85342159852831</v>
      </c>
      <c r="L283" s="88">
        <f t="shared" si="60"/>
        <v>-996.89941842462429</v>
      </c>
      <c r="M283" s="89">
        <f t="shared" si="65"/>
        <v>-5418.9224724249216</v>
      </c>
      <c r="N283" s="89">
        <f t="shared" si="66"/>
        <v>119547.07752757508</v>
      </c>
      <c r="O283" s="89">
        <f t="shared" si="67"/>
        <v>35358.496754680593</v>
      </c>
      <c r="P283" s="90">
        <f t="shared" si="61"/>
        <v>1.0126493200606679</v>
      </c>
      <c r="Q283" s="1">
        <v>255.92272136877364</v>
      </c>
      <c r="R283" s="93">
        <f t="shared" si="68"/>
        <v>5.8767286346216106E-2</v>
      </c>
      <c r="S283" s="93">
        <f t="shared" si="68"/>
        <v>5.2504244131804795E-2</v>
      </c>
      <c r="T283" s="92">
        <v>3381</v>
      </c>
      <c r="U283" s="1">
        <v>118029.71400000001</v>
      </c>
      <c r="V283" s="1">
        <v>35117.439452543891</v>
      </c>
      <c r="W283" s="195"/>
      <c r="X283" s="89">
        <v>0</v>
      </c>
      <c r="Y283" s="89">
        <f t="shared" si="69"/>
        <v>0</v>
      </c>
      <c r="Z283" s="1"/>
      <c r="AA283" s="1"/>
    </row>
    <row r="284" spans="2:28">
      <c r="B284" s="204">
        <v>4649</v>
      </c>
      <c r="C284" t="s">
        <v>311</v>
      </c>
      <c r="D284" s="1">
        <v>291253</v>
      </c>
      <c r="E284" s="86">
        <f t="shared" si="62"/>
        <v>30288.373544093178</v>
      </c>
      <c r="F284" s="87">
        <f t="shared" si="56"/>
        <v>0.86744357623487822</v>
      </c>
      <c r="G284" s="189">
        <f t="shared" si="63"/>
        <v>2962.7396439955987</v>
      </c>
      <c r="H284" s="189">
        <f t="shared" si="57"/>
        <v>28489.704416661676</v>
      </c>
      <c r="I284" s="189">
        <f t="shared" si="58"/>
        <v>398.13034448582312</v>
      </c>
      <c r="J284" s="88">
        <f t="shared" si="59"/>
        <v>3828.4213925756753</v>
      </c>
      <c r="K284" s="189">
        <f t="shared" si="64"/>
        <v>103.2769228872948</v>
      </c>
      <c r="L284" s="88">
        <f t="shared" si="60"/>
        <v>993.11089048422684</v>
      </c>
      <c r="M284" s="89">
        <f t="shared" si="65"/>
        <v>29482.815307145902</v>
      </c>
      <c r="N284" s="89">
        <f t="shared" si="66"/>
        <v>320735.81530714588</v>
      </c>
      <c r="O284" s="89">
        <f t="shared" si="67"/>
        <v>33354.39011097607</v>
      </c>
      <c r="P284" s="90">
        <f t="shared" si="61"/>
        <v>0.95525272754835189</v>
      </c>
      <c r="Q284" s="1">
        <v>3070.0388168186037</v>
      </c>
      <c r="R284" s="93">
        <f t="shared" si="68"/>
        <v>3.6697304134960598E-2</v>
      </c>
      <c r="S284" s="93">
        <f t="shared" si="68"/>
        <v>4.090187930772101E-2</v>
      </c>
      <c r="T284" s="92">
        <v>9616</v>
      </c>
      <c r="U284" s="1">
        <v>280943.14399999997</v>
      </c>
      <c r="V284" s="1">
        <v>29098.202382185391</v>
      </c>
      <c r="W284" s="195"/>
      <c r="X284" s="89">
        <v>0</v>
      </c>
      <c r="Y284" s="89">
        <f t="shared" si="69"/>
        <v>0</v>
      </c>
      <c r="Z284" s="1"/>
    </row>
    <row r="285" spans="2:28">
      <c r="B285" s="204">
        <v>4650</v>
      </c>
      <c r="C285" t="s">
        <v>312</v>
      </c>
      <c r="D285" s="1">
        <v>181031</v>
      </c>
      <c r="E285" s="86">
        <f t="shared" si="62"/>
        <v>30293.005354752342</v>
      </c>
      <c r="F285" s="87">
        <f t="shared" si="56"/>
        <v>0.86757622893069819</v>
      </c>
      <c r="G285" s="189">
        <f t="shared" si="63"/>
        <v>2959.7752851737337</v>
      </c>
      <c r="H285" s="189">
        <f t="shared" si="57"/>
        <v>17687.617104198231</v>
      </c>
      <c r="I285" s="189">
        <f t="shared" si="58"/>
        <v>396.50921075511559</v>
      </c>
      <c r="J285" s="88">
        <f t="shared" si="59"/>
        <v>2369.5390434725709</v>
      </c>
      <c r="K285" s="189">
        <f t="shared" si="64"/>
        <v>101.65578915658728</v>
      </c>
      <c r="L285" s="88">
        <f t="shared" si="60"/>
        <v>607.49499599976559</v>
      </c>
      <c r="M285" s="89">
        <f t="shared" si="65"/>
        <v>18295.112100197995</v>
      </c>
      <c r="N285" s="89">
        <f t="shared" si="66"/>
        <v>199326.11210019799</v>
      </c>
      <c r="O285" s="89">
        <f t="shared" si="67"/>
        <v>33354.436429082663</v>
      </c>
      <c r="P285" s="90">
        <f t="shared" si="61"/>
        <v>0.95525405407531017</v>
      </c>
      <c r="Q285" s="1">
        <v>120.89599514436486</v>
      </c>
      <c r="R285" s="93">
        <f t="shared" si="68"/>
        <v>9.674156530186372E-3</v>
      </c>
      <c r="S285" s="93">
        <f t="shared" si="68"/>
        <v>2.9159627113765824E-3</v>
      </c>
      <c r="T285" s="92">
        <v>5976</v>
      </c>
      <c r="U285" s="1">
        <v>179296.45800000001</v>
      </c>
      <c r="V285" s="1">
        <v>30204.928908355796</v>
      </c>
      <c r="W285" s="195"/>
      <c r="X285" s="89">
        <v>0</v>
      </c>
      <c r="Y285" s="89">
        <f t="shared" si="69"/>
        <v>0</v>
      </c>
      <c r="Z285" s="1"/>
    </row>
    <row r="286" spans="2:28" ht="28.2" customHeight="1">
      <c r="B286" s="204">
        <v>4651</v>
      </c>
      <c r="C286" t="s">
        <v>313</v>
      </c>
      <c r="D286" s="1">
        <v>232060</v>
      </c>
      <c r="E286" s="86">
        <f t="shared" si="62"/>
        <v>31706.517283781937</v>
      </c>
      <c r="F286" s="87">
        <f t="shared" si="56"/>
        <v>0.90805848992048366</v>
      </c>
      <c r="G286" s="189">
        <f t="shared" si="63"/>
        <v>2055.1276505947926</v>
      </c>
      <c r="H286" s="189">
        <f t="shared" si="57"/>
        <v>15041.479274703286</v>
      </c>
      <c r="I286" s="189">
        <f t="shared" si="58"/>
        <v>0</v>
      </c>
      <c r="J286" s="88">
        <f t="shared" si="59"/>
        <v>0</v>
      </c>
      <c r="K286" s="189">
        <f t="shared" si="64"/>
        <v>-294.85342159852831</v>
      </c>
      <c r="L286" s="88">
        <f t="shared" si="60"/>
        <v>-2158.0321926796287</v>
      </c>
      <c r="M286" s="89">
        <f t="shared" si="65"/>
        <v>12883.447082023657</v>
      </c>
      <c r="N286" s="89">
        <f t="shared" si="66"/>
        <v>244943.44708202366</v>
      </c>
      <c r="O286" s="89">
        <f t="shared" si="67"/>
        <v>33466.791512778203</v>
      </c>
      <c r="P286" s="90">
        <f t="shared" si="61"/>
        <v>0.95847184638981475</v>
      </c>
      <c r="Q286" s="1">
        <v>403.62425249869921</v>
      </c>
      <c r="R286" s="93">
        <f t="shared" si="68"/>
        <v>7.7428028587695111E-2</v>
      </c>
      <c r="S286" s="93">
        <f t="shared" si="68"/>
        <v>7.6250350731607991E-2</v>
      </c>
      <c r="T286" s="92">
        <v>7319</v>
      </c>
      <c r="U286" s="1">
        <v>215383.296</v>
      </c>
      <c r="V286" s="1">
        <v>29460.169060320066</v>
      </c>
      <c r="W286" s="195"/>
      <c r="X286" s="89">
        <v>0</v>
      </c>
      <c r="Y286" s="89">
        <f t="shared" si="69"/>
        <v>0</v>
      </c>
      <c r="Z286" s="1"/>
      <c r="AA286" s="1"/>
    </row>
    <row r="287" spans="2:28">
      <c r="B287" s="204">
        <v>5001</v>
      </c>
      <c r="C287" t="s">
        <v>314</v>
      </c>
      <c r="D287" s="1">
        <v>7536836</v>
      </c>
      <c r="E287" s="86">
        <f t="shared" si="62"/>
        <v>34499.844365101162</v>
      </c>
      <c r="F287" s="87">
        <f t="shared" si="56"/>
        <v>0.98805795339401259</v>
      </c>
      <c r="G287" s="189">
        <f t="shared" si="63"/>
        <v>267.39831855048891</v>
      </c>
      <c r="H287" s="189">
        <f t="shared" si="57"/>
        <v>58415.8366705398</v>
      </c>
      <c r="I287" s="189">
        <f t="shared" si="58"/>
        <v>0</v>
      </c>
      <c r="J287" s="88">
        <f t="shared" si="59"/>
        <v>0</v>
      </c>
      <c r="K287" s="189">
        <f t="shared" si="64"/>
        <v>-294.85342159852831</v>
      </c>
      <c r="L287" s="88">
        <f t="shared" si="60"/>
        <v>-64413.6784824145</v>
      </c>
      <c r="M287" s="89">
        <f t="shared" si="65"/>
        <v>-5997.8418118746995</v>
      </c>
      <c r="N287" s="89">
        <f t="shared" si="66"/>
        <v>7530838.1581881251</v>
      </c>
      <c r="O287" s="89">
        <f t="shared" si="67"/>
        <v>34472.389262053119</v>
      </c>
      <c r="P287" s="90">
        <f t="shared" si="61"/>
        <v>0.98727165324028499</v>
      </c>
      <c r="Q287" s="1">
        <v>-8182.4515970946886</v>
      </c>
      <c r="R287" s="93">
        <f t="shared" si="68"/>
        <v>3.5267902405293934E-2</v>
      </c>
      <c r="S287" s="93">
        <f t="shared" si="68"/>
        <v>2.6064889192481136E-2</v>
      </c>
      <c r="T287" s="92">
        <v>218460</v>
      </c>
      <c r="U287" s="1">
        <v>7280082.7520000003</v>
      </c>
      <c r="V287" s="1">
        <v>33623.452793763106</v>
      </c>
      <c r="W287" s="195"/>
      <c r="X287" s="89">
        <v>0</v>
      </c>
      <c r="Y287" s="89">
        <f t="shared" si="69"/>
        <v>0</v>
      </c>
      <c r="Z287" s="1"/>
      <c r="AA287" s="1"/>
      <c r="AB287" s="46"/>
    </row>
    <row r="288" spans="2:28">
      <c r="B288" s="204">
        <v>5006</v>
      </c>
      <c r="C288" t="s">
        <v>315</v>
      </c>
      <c r="D288" s="1">
        <v>655813</v>
      </c>
      <c r="E288" s="86">
        <f t="shared" si="62"/>
        <v>27317.574040904739</v>
      </c>
      <c r="F288" s="87">
        <f t="shared" si="56"/>
        <v>0.78236139308063801</v>
      </c>
      <c r="G288" s="189">
        <f t="shared" si="63"/>
        <v>4864.0513260361995</v>
      </c>
      <c r="H288" s="189">
        <f t="shared" si="57"/>
        <v>116771.28018415104</v>
      </c>
      <c r="I288" s="189">
        <f t="shared" si="58"/>
        <v>1437.9101706017764</v>
      </c>
      <c r="J288" s="88">
        <f t="shared" si="59"/>
        <v>34519.90946563684</v>
      </c>
      <c r="K288" s="189">
        <f t="shared" si="64"/>
        <v>1143.0567490032481</v>
      </c>
      <c r="L288" s="88">
        <f t="shared" si="60"/>
        <v>27441.363373320979</v>
      </c>
      <c r="M288" s="89">
        <f t="shared" si="65"/>
        <v>144212.64355747201</v>
      </c>
      <c r="N288" s="89">
        <f t="shared" si="66"/>
        <v>800025.64355747204</v>
      </c>
      <c r="O288" s="89">
        <f t="shared" si="67"/>
        <v>33324.682115944182</v>
      </c>
      <c r="P288" s="90">
        <f t="shared" si="61"/>
        <v>0.95440190571680938</v>
      </c>
      <c r="Q288" s="1">
        <v>17397.809865366435</v>
      </c>
      <c r="R288" s="93">
        <f t="shared" si="68"/>
        <v>3.3508715718422941E-2</v>
      </c>
      <c r="S288" s="93">
        <f t="shared" si="68"/>
        <v>3.5962583206903521E-2</v>
      </c>
      <c r="T288" s="92">
        <v>24007</v>
      </c>
      <c r="U288" s="1">
        <v>634550.04299999995</v>
      </c>
      <c r="V288" s="1">
        <v>26369.267079454785</v>
      </c>
      <c r="W288" s="195"/>
      <c r="X288" s="89">
        <v>0</v>
      </c>
      <c r="Y288" s="89">
        <f t="shared" si="69"/>
        <v>0</v>
      </c>
      <c r="Z288" s="1"/>
      <c r="AA288" s="1"/>
    </row>
    <row r="289" spans="2:26">
      <c r="B289" s="204">
        <v>5007</v>
      </c>
      <c r="C289" t="s">
        <v>316</v>
      </c>
      <c r="D289" s="1">
        <v>440356</v>
      </c>
      <c r="E289" s="86">
        <f t="shared" si="62"/>
        <v>29139.491794600319</v>
      </c>
      <c r="F289" s="87">
        <f t="shared" si="56"/>
        <v>0.83454018866934077</v>
      </c>
      <c r="G289" s="189">
        <f t="shared" si="63"/>
        <v>3698.0239636710285</v>
      </c>
      <c r="H289" s="189">
        <f t="shared" si="57"/>
        <v>55884.538138996577</v>
      </c>
      <c r="I289" s="189">
        <f t="shared" si="58"/>
        <v>800.23895680832368</v>
      </c>
      <c r="J289" s="88">
        <f t="shared" si="59"/>
        <v>12093.211115287388</v>
      </c>
      <c r="K289" s="189">
        <f t="shared" si="64"/>
        <v>505.38553520979536</v>
      </c>
      <c r="L289" s="88">
        <f t="shared" si="60"/>
        <v>7637.3862080904273</v>
      </c>
      <c r="M289" s="89">
        <f t="shared" si="65"/>
        <v>63521.924347087006</v>
      </c>
      <c r="N289" s="89">
        <f t="shared" si="66"/>
        <v>503877.92434708698</v>
      </c>
      <c r="O289" s="89">
        <f t="shared" si="67"/>
        <v>33342.90129348114</v>
      </c>
      <c r="P289" s="90">
        <f t="shared" si="61"/>
        <v>0.95492369367269647</v>
      </c>
      <c r="Q289" s="1">
        <v>7730.9422420718474</v>
      </c>
      <c r="R289" s="90">
        <f t="shared" si="68"/>
        <v>2.1337565111585945E-2</v>
      </c>
      <c r="S289" s="90">
        <f t="shared" si="68"/>
        <v>2.4176115782224294E-2</v>
      </c>
      <c r="T289" s="92">
        <v>15112</v>
      </c>
      <c r="U289" s="1">
        <v>431156.17700000003</v>
      </c>
      <c r="V289" s="1">
        <v>28451.641612775507</v>
      </c>
      <c r="W289" s="195"/>
      <c r="X289" s="89">
        <v>0</v>
      </c>
      <c r="Y289" s="89">
        <f t="shared" si="69"/>
        <v>0</v>
      </c>
      <c r="Z289" s="1"/>
    </row>
    <row r="290" spans="2:26">
      <c r="B290" s="204">
        <v>5014</v>
      </c>
      <c r="C290" t="s">
        <v>317</v>
      </c>
      <c r="D290" s="1">
        <v>238415</v>
      </c>
      <c r="E290" s="86">
        <f t="shared" si="62"/>
        <v>41148.602002071108</v>
      </c>
      <c r="F290" s="87">
        <f t="shared" si="56"/>
        <v>1.1784749823485743</v>
      </c>
      <c r="G290" s="189">
        <f t="shared" si="63"/>
        <v>-3987.8065691102761</v>
      </c>
      <c r="H290" s="189">
        <f t="shared" si="57"/>
        <v>-23105.351261424941</v>
      </c>
      <c r="I290" s="189">
        <f t="shared" si="58"/>
        <v>0</v>
      </c>
      <c r="J290" s="88">
        <f t="shared" si="59"/>
        <v>0</v>
      </c>
      <c r="K290" s="189">
        <f t="shared" si="64"/>
        <v>-294.85342159852831</v>
      </c>
      <c r="L290" s="88">
        <f t="shared" si="60"/>
        <v>-1708.3807247418731</v>
      </c>
      <c r="M290" s="89">
        <f t="shared" si="65"/>
        <v>-24813.731986166815</v>
      </c>
      <c r="N290" s="89">
        <f t="shared" si="66"/>
        <v>213601.26801383318</v>
      </c>
      <c r="O290" s="89">
        <f t="shared" si="67"/>
        <v>36865.942011362298</v>
      </c>
      <c r="P290" s="90">
        <f t="shared" si="61"/>
        <v>1.0558217836639272</v>
      </c>
      <c r="Q290" s="1">
        <v>-8273.8188442440951</v>
      </c>
      <c r="R290" s="90">
        <f t="shared" si="68"/>
        <v>-0.5063828681722462</v>
      </c>
      <c r="S290" s="90">
        <f t="shared" si="68"/>
        <v>-0.51822490844219071</v>
      </c>
      <c r="T290" s="92">
        <v>5794</v>
      </c>
      <c r="U290" s="1">
        <v>482995.79700000002</v>
      </c>
      <c r="V290" s="1">
        <v>85410.397347480117</v>
      </c>
      <c r="W290" s="195"/>
      <c r="X290" s="89">
        <v>0</v>
      </c>
      <c r="Y290" s="89">
        <f t="shared" si="69"/>
        <v>0</v>
      </c>
      <c r="Z290" s="1"/>
    </row>
    <row r="291" spans="2:26">
      <c r="B291" s="204">
        <v>5020</v>
      </c>
      <c r="C291" t="s">
        <v>318</v>
      </c>
      <c r="D291" s="1">
        <v>26233</v>
      </c>
      <c r="E291" s="86">
        <f t="shared" si="62"/>
        <v>28795.828759604832</v>
      </c>
      <c r="F291" s="87">
        <f t="shared" si="56"/>
        <v>0.82469785455845701</v>
      </c>
      <c r="G291" s="189">
        <f t="shared" si="63"/>
        <v>3917.96830606814</v>
      </c>
      <c r="H291" s="189">
        <f t="shared" si="57"/>
        <v>3569.2691268280755</v>
      </c>
      <c r="I291" s="189">
        <f t="shared" si="58"/>
        <v>920.52101905674397</v>
      </c>
      <c r="J291" s="88">
        <f t="shared" si="59"/>
        <v>838.59464836069367</v>
      </c>
      <c r="K291" s="189">
        <f t="shared" si="64"/>
        <v>625.6675974582156</v>
      </c>
      <c r="L291" s="88">
        <f t="shared" si="60"/>
        <v>569.98318128443441</v>
      </c>
      <c r="M291" s="89">
        <f t="shared" si="65"/>
        <v>4139.25230811251</v>
      </c>
      <c r="N291" s="89">
        <f t="shared" si="66"/>
        <v>30372.252308112511</v>
      </c>
      <c r="O291" s="89">
        <f t="shared" si="67"/>
        <v>33339.464663131192</v>
      </c>
      <c r="P291" s="90">
        <f t="shared" si="61"/>
        <v>0.95482527033158782</v>
      </c>
      <c r="Q291" s="1">
        <v>765.58554410583611</v>
      </c>
      <c r="R291" s="90">
        <f t="shared" si="68"/>
        <v>3.1374212467962966E-2</v>
      </c>
      <c r="S291" s="90">
        <f t="shared" si="68"/>
        <v>8.7315294280516844E-3</v>
      </c>
      <c r="T291" s="92">
        <v>911</v>
      </c>
      <c r="U291" s="1">
        <v>25434.996999999999</v>
      </c>
      <c r="V291" s="1">
        <v>28546.573512906845</v>
      </c>
      <c r="W291" s="195"/>
      <c r="X291" s="89">
        <v>0</v>
      </c>
      <c r="Y291" s="89">
        <f t="shared" si="69"/>
        <v>0</v>
      </c>
      <c r="Z291" s="1"/>
    </row>
    <row r="292" spans="2:26">
      <c r="B292" s="204">
        <v>5021</v>
      </c>
      <c r="C292" t="s">
        <v>319</v>
      </c>
      <c r="D292" s="1">
        <v>215365</v>
      </c>
      <c r="E292" s="86">
        <f t="shared" si="62"/>
        <v>29021.02142568387</v>
      </c>
      <c r="F292" s="87">
        <f t="shared" si="56"/>
        <v>0.83114725770389475</v>
      </c>
      <c r="G292" s="189">
        <f t="shared" si="63"/>
        <v>3773.844999777556</v>
      </c>
      <c r="H292" s="189">
        <f t="shared" si="57"/>
        <v>28005.703743349244</v>
      </c>
      <c r="I292" s="189">
        <f t="shared" si="58"/>
        <v>841.70358592908087</v>
      </c>
      <c r="J292" s="88">
        <f t="shared" si="59"/>
        <v>6246.2823111797097</v>
      </c>
      <c r="K292" s="189">
        <f t="shared" si="64"/>
        <v>546.85016433055262</v>
      </c>
      <c r="L292" s="88">
        <f t="shared" si="60"/>
        <v>4058.175069497031</v>
      </c>
      <c r="M292" s="89">
        <f t="shared" si="65"/>
        <v>32063.878812846277</v>
      </c>
      <c r="N292" s="89">
        <f t="shared" si="66"/>
        <v>247428.87881284626</v>
      </c>
      <c r="O292" s="89">
        <f t="shared" si="67"/>
        <v>33341.716589791977</v>
      </c>
      <c r="P292" s="90">
        <f t="shared" si="61"/>
        <v>0.95488976436304207</v>
      </c>
      <c r="Q292" s="1">
        <v>2427.1803982540514</v>
      </c>
      <c r="R292" s="90">
        <f t="shared" si="68"/>
        <v>5.1050062529828875E-2</v>
      </c>
      <c r="S292" s="90">
        <f t="shared" si="68"/>
        <v>4.9208848298204044E-2</v>
      </c>
      <c r="T292" s="92">
        <v>7421</v>
      </c>
      <c r="U292" s="1">
        <v>204904.60699999999</v>
      </c>
      <c r="V292" s="1">
        <v>27659.909152267817</v>
      </c>
      <c r="W292" s="195"/>
      <c r="X292" s="89">
        <v>0</v>
      </c>
      <c r="Y292" s="89">
        <f t="shared" si="69"/>
        <v>0</v>
      </c>
      <c r="Z292" s="1"/>
    </row>
    <row r="293" spans="2:26">
      <c r="B293" s="204">
        <v>5022</v>
      </c>
      <c r="C293" t="s">
        <v>320</v>
      </c>
      <c r="D293" s="1">
        <v>69040</v>
      </c>
      <c r="E293" s="86">
        <f t="shared" si="62"/>
        <v>27462.211614956246</v>
      </c>
      <c r="F293" s="87">
        <f t="shared" si="56"/>
        <v>0.78650373946019936</v>
      </c>
      <c r="G293" s="189">
        <f t="shared" si="63"/>
        <v>4771.4832786432353</v>
      </c>
      <c r="H293" s="189">
        <f t="shared" si="57"/>
        <v>11995.508962509093</v>
      </c>
      <c r="I293" s="189">
        <f t="shared" si="58"/>
        <v>1387.2870196837491</v>
      </c>
      <c r="J293" s="88">
        <f t="shared" si="59"/>
        <v>3487.6395674849455</v>
      </c>
      <c r="K293" s="189">
        <f t="shared" si="64"/>
        <v>1092.4335980852209</v>
      </c>
      <c r="L293" s="88">
        <f t="shared" si="60"/>
        <v>2746.3780655862452</v>
      </c>
      <c r="M293" s="89">
        <f t="shared" si="65"/>
        <v>14741.887028095338</v>
      </c>
      <c r="N293" s="89">
        <f t="shared" si="66"/>
        <v>83781.887028095342</v>
      </c>
      <c r="O293" s="89">
        <f t="shared" si="67"/>
        <v>33326.1284916847</v>
      </c>
      <c r="P293" s="90">
        <f t="shared" si="61"/>
        <v>0.95444332918060504</v>
      </c>
      <c r="Q293" s="1">
        <v>2186.8494598047037</v>
      </c>
      <c r="R293" s="90">
        <f t="shared" si="68"/>
        <v>1.6458455860328305E-2</v>
      </c>
      <c r="S293" s="90">
        <f t="shared" si="68"/>
        <v>1.60541366654753E-2</v>
      </c>
      <c r="T293" s="92">
        <v>2514</v>
      </c>
      <c r="U293" s="1">
        <v>67922.107000000004</v>
      </c>
      <c r="V293" s="1">
        <v>27028.295662554719</v>
      </c>
      <c r="W293" s="195"/>
      <c r="X293" s="89">
        <v>0</v>
      </c>
      <c r="Y293" s="89">
        <f t="shared" si="69"/>
        <v>0</v>
      </c>
      <c r="Z293" s="1"/>
    </row>
    <row r="294" spans="2:26">
      <c r="B294" s="204">
        <v>5025</v>
      </c>
      <c r="C294" t="s">
        <v>321</v>
      </c>
      <c r="D294" s="1">
        <v>165089</v>
      </c>
      <c r="E294" s="86">
        <f t="shared" si="62"/>
        <v>29281.482795317486</v>
      </c>
      <c r="F294" s="87">
        <f t="shared" si="56"/>
        <v>0.83860673853792189</v>
      </c>
      <c r="G294" s="189">
        <f t="shared" si="63"/>
        <v>3607.1497232120414</v>
      </c>
      <c r="H294" s="189">
        <f t="shared" si="57"/>
        <v>20337.110139469489</v>
      </c>
      <c r="I294" s="189">
        <f t="shared" si="58"/>
        <v>750.54210655731504</v>
      </c>
      <c r="J294" s="88">
        <f t="shared" si="59"/>
        <v>4231.5563967701419</v>
      </c>
      <c r="K294" s="189">
        <f t="shared" si="64"/>
        <v>455.68868495878672</v>
      </c>
      <c r="L294" s="88">
        <f t="shared" si="60"/>
        <v>2569.1728057976397</v>
      </c>
      <c r="M294" s="89">
        <f t="shared" si="65"/>
        <v>22906.282945267129</v>
      </c>
      <c r="N294" s="89">
        <f t="shared" si="66"/>
        <v>187995.28294526713</v>
      </c>
      <c r="O294" s="89">
        <f t="shared" si="67"/>
        <v>33344.321203488311</v>
      </c>
      <c r="P294" s="90">
        <f t="shared" si="61"/>
        <v>0.95496435917138223</v>
      </c>
      <c r="Q294" s="1">
        <v>1418.3255188460316</v>
      </c>
      <c r="R294" s="90">
        <f t="shared" si="68"/>
        <v>2.7456595981759587E-2</v>
      </c>
      <c r="S294" s="90">
        <f t="shared" si="68"/>
        <v>3.5292820463351422E-2</v>
      </c>
      <c r="T294" s="92">
        <v>5638</v>
      </c>
      <c r="U294" s="1">
        <v>160677.34700000001</v>
      </c>
      <c r="V294" s="1">
        <v>28283.285865164587</v>
      </c>
      <c r="W294" s="195"/>
      <c r="X294" s="89">
        <v>0</v>
      </c>
      <c r="Y294" s="89">
        <f t="shared" si="69"/>
        <v>0</v>
      </c>
      <c r="Z294" s="1"/>
    </row>
    <row r="295" spans="2:26">
      <c r="B295" s="204">
        <v>5026</v>
      </c>
      <c r="C295" t="s">
        <v>322</v>
      </c>
      <c r="D295" s="1">
        <v>53304</v>
      </c>
      <c r="E295" s="86">
        <f t="shared" si="62"/>
        <v>26167.893961708392</v>
      </c>
      <c r="F295" s="87">
        <f t="shared" si="56"/>
        <v>0.74943514175940895</v>
      </c>
      <c r="G295" s="189">
        <f t="shared" si="63"/>
        <v>5599.8465767218613</v>
      </c>
      <c r="H295" s="189">
        <f t="shared" si="57"/>
        <v>11406.887476782433</v>
      </c>
      <c r="I295" s="189">
        <f t="shared" si="58"/>
        <v>1840.2981983204979</v>
      </c>
      <c r="J295" s="88">
        <f t="shared" si="59"/>
        <v>3748.6874299788547</v>
      </c>
      <c r="K295" s="189">
        <f t="shared" si="64"/>
        <v>1545.4447767219697</v>
      </c>
      <c r="L295" s="88">
        <f t="shared" si="60"/>
        <v>3148.0710101826521</v>
      </c>
      <c r="M295" s="89">
        <f t="shared" si="65"/>
        <v>14554.958486965084</v>
      </c>
      <c r="N295" s="89">
        <f t="shared" si="66"/>
        <v>67858.958486965086</v>
      </c>
      <c r="O295" s="89">
        <f t="shared" si="67"/>
        <v>33313.185315152223</v>
      </c>
      <c r="P295" s="90">
        <f t="shared" si="61"/>
        <v>0.95407264320359719</v>
      </c>
      <c r="Q295" s="1">
        <v>1662.5189059754066</v>
      </c>
      <c r="R295" s="90">
        <f t="shared" si="68"/>
        <v>4.0922262123417798E-2</v>
      </c>
      <c r="S295" s="90">
        <f t="shared" si="68"/>
        <v>4.6543344540382607E-2</v>
      </c>
      <c r="T295" s="92">
        <v>2037</v>
      </c>
      <c r="U295" s="1">
        <v>51208.434999999998</v>
      </c>
      <c r="V295" s="1">
        <v>25004.11865234375</v>
      </c>
      <c r="W295" s="195"/>
      <c r="X295" s="89">
        <v>0</v>
      </c>
      <c r="Y295" s="89">
        <f t="shared" si="69"/>
        <v>0</v>
      </c>
      <c r="Z295" s="1"/>
    </row>
    <row r="296" spans="2:26">
      <c r="B296" s="204">
        <v>5027</v>
      </c>
      <c r="C296" t="s">
        <v>323</v>
      </c>
      <c r="D296" s="1">
        <v>168801</v>
      </c>
      <c r="E296" s="86">
        <f t="shared" si="62"/>
        <v>27726.839684625491</v>
      </c>
      <c r="F296" s="87">
        <f t="shared" si="56"/>
        <v>0.79408255245891812</v>
      </c>
      <c r="G296" s="189">
        <f t="shared" si="63"/>
        <v>4602.1213140549189</v>
      </c>
      <c r="H296" s="189">
        <f t="shared" si="57"/>
        <v>28017.714559966349</v>
      </c>
      <c r="I296" s="189">
        <f t="shared" si="58"/>
        <v>1294.6671952995134</v>
      </c>
      <c r="J296" s="88">
        <f t="shared" si="59"/>
        <v>7881.9338849834385</v>
      </c>
      <c r="K296" s="189">
        <f t="shared" si="64"/>
        <v>999.81377370098517</v>
      </c>
      <c r="L296" s="88">
        <f t="shared" si="60"/>
        <v>6086.8662542915981</v>
      </c>
      <c r="M296" s="89">
        <f t="shared" si="65"/>
        <v>34104.580814257948</v>
      </c>
      <c r="N296" s="89">
        <f t="shared" si="66"/>
        <v>202905.58081425796</v>
      </c>
      <c r="O296" s="89">
        <f t="shared" si="67"/>
        <v>33328.774772381403</v>
      </c>
      <c r="P296" s="90">
        <f t="shared" si="61"/>
        <v>0.95451911731059258</v>
      </c>
      <c r="Q296" s="1">
        <v>3575.5979281189575</v>
      </c>
      <c r="R296" s="90">
        <f t="shared" si="68"/>
        <v>6.385185234764082E-2</v>
      </c>
      <c r="S296" s="90">
        <f t="shared" si="68"/>
        <v>7.3113374715318868E-2</v>
      </c>
      <c r="T296" s="92">
        <v>6088</v>
      </c>
      <c r="U296" s="1">
        <v>158669.649</v>
      </c>
      <c r="V296" s="1">
        <v>25837.754274548122</v>
      </c>
      <c r="W296" s="195"/>
      <c r="X296" s="89">
        <v>0</v>
      </c>
      <c r="Y296" s="89">
        <f t="shared" si="69"/>
        <v>0</v>
      </c>
      <c r="Z296" s="1"/>
    </row>
    <row r="297" spans="2:26">
      <c r="B297" s="204">
        <v>5028</v>
      </c>
      <c r="C297" t="s">
        <v>324</v>
      </c>
      <c r="D297" s="1">
        <v>517519</v>
      </c>
      <c r="E297" s="86">
        <f t="shared" si="62"/>
        <v>29028.43841148755</v>
      </c>
      <c r="F297" s="87">
        <f t="shared" si="56"/>
        <v>0.83135967639587438</v>
      </c>
      <c r="G297" s="189">
        <f t="shared" si="63"/>
        <v>3769.0981288632006</v>
      </c>
      <c r="H297" s="189">
        <f t="shared" si="57"/>
        <v>67195.481441373136</v>
      </c>
      <c r="I297" s="189">
        <f t="shared" si="58"/>
        <v>839.10764089779275</v>
      </c>
      <c r="J297" s="88">
        <f t="shared" si="59"/>
        <v>14959.61102192585</v>
      </c>
      <c r="K297" s="189">
        <f t="shared" si="64"/>
        <v>544.25421929926438</v>
      </c>
      <c r="L297" s="88">
        <f t="shared" si="60"/>
        <v>9702.9642216672855</v>
      </c>
      <c r="M297" s="89">
        <f t="shared" si="65"/>
        <v>76898.445663040417</v>
      </c>
      <c r="N297" s="89">
        <f t="shared" si="66"/>
        <v>594417.44566304039</v>
      </c>
      <c r="O297" s="89">
        <f t="shared" si="67"/>
        <v>33341.790759650008</v>
      </c>
      <c r="P297" s="90">
        <f t="shared" si="61"/>
        <v>0.95489188854996165</v>
      </c>
      <c r="Q297" s="1">
        <v>9035.5141167056863</v>
      </c>
      <c r="R297" s="90">
        <f t="shared" si="68"/>
        <v>5.5583129003568855E-2</v>
      </c>
      <c r="S297" s="90">
        <f t="shared" si="68"/>
        <v>5.4635780447137711E-2</v>
      </c>
      <c r="T297" s="92">
        <v>17828</v>
      </c>
      <c r="U297" s="1">
        <v>490268.35100000002</v>
      </c>
      <c r="V297" s="1">
        <v>27524.60986975073</v>
      </c>
      <c r="W297" s="195"/>
      <c r="X297" s="89">
        <v>0</v>
      </c>
      <c r="Y297" s="89">
        <f t="shared" si="69"/>
        <v>0</v>
      </c>
      <c r="Z297" s="1"/>
    </row>
    <row r="298" spans="2:26">
      <c r="B298" s="204">
        <v>5029</v>
      </c>
      <c r="C298" t="s">
        <v>325</v>
      </c>
      <c r="D298" s="1">
        <v>248921</v>
      </c>
      <c r="E298" s="86">
        <f t="shared" si="62"/>
        <v>29032.073711219968</v>
      </c>
      <c r="F298" s="87">
        <f t="shared" si="56"/>
        <v>0.83146378952680833</v>
      </c>
      <c r="G298" s="189">
        <f t="shared" si="63"/>
        <v>3766.7715370344536</v>
      </c>
      <c r="H298" s="189">
        <f t="shared" si="57"/>
        <v>32296.299158533406</v>
      </c>
      <c r="I298" s="189">
        <f t="shared" si="58"/>
        <v>837.83528599144665</v>
      </c>
      <c r="J298" s="88">
        <f t="shared" si="59"/>
        <v>7183.5997420906642</v>
      </c>
      <c r="K298" s="189">
        <f t="shared" si="64"/>
        <v>542.9818643929184</v>
      </c>
      <c r="L298" s="88">
        <f t="shared" si="60"/>
        <v>4655.5265053048824</v>
      </c>
      <c r="M298" s="89">
        <f t="shared" si="65"/>
        <v>36951.825663838288</v>
      </c>
      <c r="N298" s="89">
        <f t="shared" si="66"/>
        <v>285872.8256638383</v>
      </c>
      <c r="O298" s="89">
        <f t="shared" si="67"/>
        <v>33341.827112647341</v>
      </c>
      <c r="P298" s="90">
        <f t="shared" si="61"/>
        <v>0.95489292968127126</v>
      </c>
      <c r="Q298" s="1">
        <v>4974.0119046799846</v>
      </c>
      <c r="R298" s="90">
        <f t="shared" si="68"/>
        <v>8.0163510374626767E-2</v>
      </c>
      <c r="S298" s="90">
        <f t="shared" si="68"/>
        <v>7.3486502437858037E-2</v>
      </c>
      <c r="T298" s="92">
        <v>8574</v>
      </c>
      <c r="U298" s="1">
        <v>230447.51800000001</v>
      </c>
      <c r="V298" s="1">
        <v>27044.656495716466</v>
      </c>
      <c r="W298" s="195"/>
      <c r="X298" s="89">
        <v>0</v>
      </c>
      <c r="Y298" s="89">
        <f t="shared" si="69"/>
        <v>0</v>
      </c>
      <c r="Z298" s="1"/>
    </row>
    <row r="299" spans="2:26">
      <c r="B299" s="204">
        <v>5031</v>
      </c>
      <c r="C299" t="s">
        <v>326</v>
      </c>
      <c r="D299" s="1">
        <v>487137</v>
      </c>
      <c r="E299" s="86">
        <f t="shared" si="62"/>
        <v>32560.457188690598</v>
      </c>
      <c r="F299" s="87">
        <f t="shared" si="56"/>
        <v>0.9325148934287566</v>
      </c>
      <c r="G299" s="189">
        <f t="shared" si="63"/>
        <v>1508.6061114532502</v>
      </c>
      <c r="H299" s="189">
        <f t="shared" si="57"/>
        <v>22570.256033452075</v>
      </c>
      <c r="I299" s="189">
        <f t="shared" si="58"/>
        <v>0</v>
      </c>
      <c r="J299" s="88">
        <f t="shared" si="59"/>
        <v>0</v>
      </c>
      <c r="K299" s="189">
        <f t="shared" si="64"/>
        <v>-294.85342159852831</v>
      </c>
      <c r="L299" s="88">
        <f t="shared" si="60"/>
        <v>-4411.3020405355819</v>
      </c>
      <c r="M299" s="89">
        <f t="shared" si="65"/>
        <v>18158.953992916493</v>
      </c>
      <c r="N299" s="89">
        <f t="shared" si="66"/>
        <v>505295.9539929165</v>
      </c>
      <c r="O299" s="89">
        <f t="shared" si="67"/>
        <v>33774.20987854532</v>
      </c>
      <c r="P299" s="90">
        <f t="shared" si="61"/>
        <v>0.96727615165279301</v>
      </c>
      <c r="Q299" s="1">
        <v>2838.0881379468265</v>
      </c>
      <c r="R299" s="90">
        <f t="shared" si="68"/>
        <v>3.5633369506599441E-2</v>
      </c>
      <c r="S299" s="90">
        <f t="shared" si="68"/>
        <v>3.9925146052913911E-2</v>
      </c>
      <c r="T299" s="92">
        <v>14961</v>
      </c>
      <c r="U299" s="1">
        <v>470375.92099999997</v>
      </c>
      <c r="V299" s="1">
        <v>31310.385475604071</v>
      </c>
      <c r="W299" s="195"/>
      <c r="X299" s="89">
        <v>0</v>
      </c>
      <c r="Y299" s="89">
        <f t="shared" si="69"/>
        <v>0</v>
      </c>
      <c r="Z299" s="1"/>
    </row>
    <row r="300" spans="2:26">
      <c r="B300" s="204">
        <v>5032</v>
      </c>
      <c r="C300" t="s">
        <v>327</v>
      </c>
      <c r="D300" s="1">
        <v>124404</v>
      </c>
      <c r="E300" s="86">
        <f t="shared" si="62"/>
        <v>29216.533583842178</v>
      </c>
      <c r="F300" s="87">
        <f t="shared" si="56"/>
        <v>0.83674662623463958</v>
      </c>
      <c r="G300" s="189">
        <f t="shared" si="63"/>
        <v>3648.717218556239</v>
      </c>
      <c r="H300" s="189">
        <f t="shared" si="57"/>
        <v>15536.237916612465</v>
      </c>
      <c r="I300" s="189">
        <f t="shared" si="58"/>
        <v>773.27433057367307</v>
      </c>
      <c r="J300" s="88">
        <f t="shared" si="59"/>
        <v>3292.6020995827002</v>
      </c>
      <c r="K300" s="189">
        <f t="shared" si="64"/>
        <v>478.42090897514476</v>
      </c>
      <c r="L300" s="88">
        <f t="shared" si="60"/>
        <v>2037.1162304161664</v>
      </c>
      <c r="M300" s="89">
        <f t="shared" si="65"/>
        <v>17573.354147028633</v>
      </c>
      <c r="N300" s="89">
        <f t="shared" si="66"/>
        <v>141977.35414702864</v>
      </c>
      <c r="O300" s="89">
        <f t="shared" si="67"/>
        <v>33343.671711373565</v>
      </c>
      <c r="P300" s="90">
        <f t="shared" si="61"/>
        <v>0.95494575804834958</v>
      </c>
      <c r="Q300" s="1">
        <v>2813.9681304090773</v>
      </c>
      <c r="R300" s="90">
        <f t="shared" si="68"/>
        <v>7.5814220329664825E-2</v>
      </c>
      <c r="S300" s="90">
        <f t="shared" si="68"/>
        <v>6.9497791135620129E-2</v>
      </c>
      <c r="T300" s="92">
        <v>4258</v>
      </c>
      <c r="U300" s="1">
        <v>115637.06600000001</v>
      </c>
      <c r="V300" s="1">
        <v>27317.993385305934</v>
      </c>
      <c r="W300" s="195"/>
      <c r="X300" s="89">
        <v>0</v>
      </c>
      <c r="Y300" s="89">
        <f t="shared" si="69"/>
        <v>0</v>
      </c>
      <c r="Z300" s="1"/>
    </row>
    <row r="301" spans="2:26">
      <c r="B301" s="204">
        <v>5033</v>
      </c>
      <c r="C301" t="s">
        <v>328</v>
      </c>
      <c r="D301" s="1">
        <v>38180</v>
      </c>
      <c r="E301" s="86">
        <f t="shared" si="62"/>
        <v>49391.979301423031</v>
      </c>
      <c r="F301" s="87">
        <f t="shared" si="56"/>
        <v>1.414561105441102</v>
      </c>
      <c r="G301" s="189">
        <f t="shared" si="63"/>
        <v>-9263.5680406955071</v>
      </c>
      <c r="H301" s="189">
        <f t="shared" si="57"/>
        <v>-7160.7380954576265</v>
      </c>
      <c r="I301" s="189">
        <f t="shared" si="58"/>
        <v>0</v>
      </c>
      <c r="J301" s="88">
        <f t="shared" si="59"/>
        <v>0</v>
      </c>
      <c r="K301" s="189">
        <f t="shared" si="64"/>
        <v>-294.85342159852831</v>
      </c>
      <c r="L301" s="88">
        <f t="shared" si="60"/>
        <v>-227.9216948956624</v>
      </c>
      <c r="M301" s="89">
        <f t="shared" si="65"/>
        <v>-7388.6597903532893</v>
      </c>
      <c r="N301" s="89">
        <f t="shared" si="66"/>
        <v>30791.340209646711</v>
      </c>
      <c r="O301" s="89">
        <f t="shared" si="67"/>
        <v>39833.557839128996</v>
      </c>
      <c r="P301" s="90">
        <f t="shared" si="61"/>
        <v>1.1408127879772374</v>
      </c>
      <c r="Q301" s="1">
        <v>124.37497297191931</v>
      </c>
      <c r="R301" s="90">
        <f t="shared" si="68"/>
        <v>3.6693266709815993E-2</v>
      </c>
      <c r="S301" s="90">
        <f t="shared" si="68"/>
        <v>5.4127952954612368E-2</v>
      </c>
      <c r="T301" s="92">
        <v>773</v>
      </c>
      <c r="U301" s="1">
        <v>36828.637000000002</v>
      </c>
      <c r="V301" s="1">
        <v>46855.77226463105</v>
      </c>
      <c r="W301" s="195"/>
      <c r="X301" s="89">
        <v>0</v>
      </c>
      <c r="Y301" s="89">
        <f t="shared" si="69"/>
        <v>0</v>
      </c>
      <c r="Z301" s="1"/>
    </row>
    <row r="302" spans="2:26">
      <c r="B302" s="204">
        <v>5034</v>
      </c>
      <c r="C302" t="s">
        <v>329</v>
      </c>
      <c r="D302" s="1">
        <v>63697</v>
      </c>
      <c r="E302" s="86">
        <f t="shared" si="62"/>
        <v>25893.08943089431</v>
      </c>
      <c r="F302" s="87">
        <f t="shared" si="56"/>
        <v>0.74156488010181643</v>
      </c>
      <c r="G302" s="189">
        <f t="shared" si="63"/>
        <v>5775.7214764428745</v>
      </c>
      <c r="H302" s="189">
        <f t="shared" si="57"/>
        <v>14208.27483204947</v>
      </c>
      <c r="I302" s="189">
        <f t="shared" si="58"/>
        <v>1936.4797841054267</v>
      </c>
      <c r="J302" s="88">
        <f t="shared" si="59"/>
        <v>4763.7402688993498</v>
      </c>
      <c r="K302" s="189">
        <f t="shared" si="64"/>
        <v>1641.6263625068984</v>
      </c>
      <c r="L302" s="88">
        <f t="shared" si="60"/>
        <v>4038.4008517669699</v>
      </c>
      <c r="M302" s="89">
        <f t="shared" si="65"/>
        <v>18246.67568381644</v>
      </c>
      <c r="N302" s="89">
        <f t="shared" si="66"/>
        <v>81943.675683816444</v>
      </c>
      <c r="O302" s="89">
        <f t="shared" si="67"/>
        <v>33310.437269844078</v>
      </c>
      <c r="P302" s="90">
        <f t="shared" si="61"/>
        <v>0.95399394058702114</v>
      </c>
      <c r="Q302" s="1">
        <v>2200.5831706919416</v>
      </c>
      <c r="R302" s="90">
        <f t="shared" si="68"/>
        <v>2.5075855967387616E-2</v>
      </c>
      <c r="S302" s="90">
        <f t="shared" si="68"/>
        <v>3.0076225996496727E-2</v>
      </c>
      <c r="T302" s="92">
        <v>2460</v>
      </c>
      <c r="U302" s="1">
        <v>62138.815999999999</v>
      </c>
      <c r="V302" s="1">
        <v>25137.061488673142</v>
      </c>
      <c r="W302" s="195"/>
      <c r="X302" s="89">
        <v>0</v>
      </c>
      <c r="Y302" s="89">
        <f t="shared" si="69"/>
        <v>0</v>
      </c>
      <c r="Z302" s="1"/>
    </row>
    <row r="303" spans="2:26">
      <c r="B303" s="204">
        <v>5035</v>
      </c>
      <c r="C303" t="s">
        <v>330</v>
      </c>
      <c r="D303" s="1">
        <v>734464</v>
      </c>
      <c r="E303" s="86">
        <f t="shared" si="62"/>
        <v>29252.190536880677</v>
      </c>
      <c r="F303" s="87">
        <f t="shared" si="56"/>
        <v>0.83776782319050536</v>
      </c>
      <c r="G303" s="189">
        <f t="shared" si="63"/>
        <v>3625.8967686115998</v>
      </c>
      <c r="H303" s="189">
        <f t="shared" si="57"/>
        <v>91039.016066300042</v>
      </c>
      <c r="I303" s="189">
        <f t="shared" si="58"/>
        <v>760.79439701019851</v>
      </c>
      <c r="J303" s="88">
        <f t="shared" si="59"/>
        <v>19102.025720132064</v>
      </c>
      <c r="K303" s="189">
        <f t="shared" si="64"/>
        <v>465.94097541167019</v>
      </c>
      <c r="L303" s="88">
        <f t="shared" si="60"/>
        <v>11698.846010636216</v>
      </c>
      <c r="M303" s="89">
        <f t="shared" si="65"/>
        <v>102737.86207693626</v>
      </c>
      <c r="N303" s="89">
        <f t="shared" si="66"/>
        <v>837201.86207693629</v>
      </c>
      <c r="O303" s="89">
        <f t="shared" si="67"/>
        <v>33344.028280903949</v>
      </c>
      <c r="P303" s="90">
        <f t="shared" si="61"/>
        <v>0.95495597001790822</v>
      </c>
      <c r="Q303" s="1">
        <v>11134.17976005422</v>
      </c>
      <c r="R303" s="90">
        <f t="shared" si="68"/>
        <v>6.1741250301774367E-2</v>
      </c>
      <c r="S303" s="90">
        <f t="shared" si="68"/>
        <v>5.4087308677406784E-2</v>
      </c>
      <c r="T303" s="92">
        <v>25108</v>
      </c>
      <c r="U303" s="1">
        <v>691754.22900000005</v>
      </c>
      <c r="V303" s="1">
        <v>27751.202671801664</v>
      </c>
      <c r="W303" s="195"/>
      <c r="X303" s="89">
        <v>0</v>
      </c>
      <c r="Y303" s="89">
        <f t="shared" si="69"/>
        <v>0</v>
      </c>
      <c r="Z303" s="1"/>
    </row>
    <row r="304" spans="2:26">
      <c r="B304" s="204">
        <v>5036</v>
      </c>
      <c r="C304" t="s">
        <v>331</v>
      </c>
      <c r="D304" s="1">
        <v>72328</v>
      </c>
      <c r="E304" s="86">
        <f t="shared" si="62"/>
        <v>27119.610048743907</v>
      </c>
      <c r="F304" s="87">
        <f t="shared" si="56"/>
        <v>0.77669180527409121</v>
      </c>
      <c r="G304" s="189">
        <f t="shared" si="63"/>
        <v>4990.7482810191323</v>
      </c>
      <c r="H304" s="189">
        <f t="shared" si="57"/>
        <v>13310.325665478027</v>
      </c>
      <c r="I304" s="189">
        <f t="shared" si="58"/>
        <v>1507.1975678580677</v>
      </c>
      <c r="J304" s="88">
        <f t="shared" si="59"/>
        <v>4019.6959134774665</v>
      </c>
      <c r="K304" s="189">
        <f t="shared" si="64"/>
        <v>1212.3441462595395</v>
      </c>
      <c r="L304" s="88">
        <f t="shared" si="60"/>
        <v>3233.3218380741919</v>
      </c>
      <c r="M304" s="89">
        <f t="shared" si="65"/>
        <v>16543.64750355222</v>
      </c>
      <c r="N304" s="89">
        <f t="shared" si="66"/>
        <v>88871.647503552216</v>
      </c>
      <c r="O304" s="89">
        <f t="shared" si="67"/>
        <v>33322.702476022576</v>
      </c>
      <c r="P304" s="90">
        <f t="shared" si="61"/>
        <v>0.95434520983874394</v>
      </c>
      <c r="Q304" s="1">
        <v>1199.6822789574871</v>
      </c>
      <c r="R304" s="90">
        <f t="shared" si="68"/>
        <v>4.0025794158148831E-2</v>
      </c>
      <c r="S304" s="90">
        <f t="shared" si="68"/>
        <v>3.7686028591988698E-2</v>
      </c>
      <c r="T304" s="92">
        <v>2667</v>
      </c>
      <c r="U304" s="1">
        <v>69544.429000000004</v>
      </c>
      <c r="V304" s="1">
        <v>26134.697106350999</v>
      </c>
      <c r="W304" s="195"/>
      <c r="X304" s="89">
        <v>0</v>
      </c>
      <c r="Y304" s="89">
        <f t="shared" si="69"/>
        <v>0</v>
      </c>
      <c r="Z304" s="1"/>
    </row>
    <row r="305" spans="2:27">
      <c r="B305" s="204">
        <v>5037</v>
      </c>
      <c r="C305" t="s">
        <v>332</v>
      </c>
      <c r="D305" s="1">
        <v>612779</v>
      </c>
      <c r="E305" s="86">
        <f t="shared" si="62"/>
        <v>29450.617580621907</v>
      </c>
      <c r="F305" s="87">
        <f t="shared" si="56"/>
        <v>0.84345067255823503</v>
      </c>
      <c r="G305" s="189">
        <f t="shared" si="63"/>
        <v>3498.9034606172122</v>
      </c>
      <c r="H305" s="189">
        <f t="shared" si="57"/>
        <v>72801.684305062343</v>
      </c>
      <c r="I305" s="189">
        <f t="shared" si="58"/>
        <v>691.3449317007678</v>
      </c>
      <c r="J305" s="88">
        <f t="shared" si="59"/>
        <v>14384.813993897877</v>
      </c>
      <c r="K305" s="189">
        <f t="shared" si="64"/>
        <v>396.49151010223949</v>
      </c>
      <c r="L305" s="88">
        <f t="shared" si="60"/>
        <v>8249.7988506972961</v>
      </c>
      <c r="M305" s="89">
        <f t="shared" si="65"/>
        <v>81051.483155759634</v>
      </c>
      <c r="N305" s="89">
        <f t="shared" si="66"/>
        <v>693830.48315575963</v>
      </c>
      <c r="O305" s="89">
        <f t="shared" si="67"/>
        <v>33346.012551341359</v>
      </c>
      <c r="P305" s="90">
        <f t="shared" si="61"/>
        <v>0.95501279851158549</v>
      </c>
      <c r="Q305" s="1">
        <v>5953.1860660923994</v>
      </c>
      <c r="R305" s="90">
        <f t="shared" si="68"/>
        <v>5.3399059733825339E-2</v>
      </c>
      <c r="S305" s="90">
        <f t="shared" si="68"/>
        <v>4.9602023665192861E-2</v>
      </c>
      <c r="T305" s="92">
        <v>20807</v>
      </c>
      <c r="U305" s="1">
        <v>581715.91700000002</v>
      </c>
      <c r="V305" s="1">
        <v>28058.842224580359</v>
      </c>
      <c r="W305" s="195"/>
      <c r="X305" s="89">
        <v>0</v>
      </c>
      <c r="Y305" s="89">
        <f t="shared" si="69"/>
        <v>0</v>
      </c>
      <c r="Z305" s="1"/>
    </row>
    <row r="306" spans="2:27">
      <c r="B306" s="204">
        <v>5038</v>
      </c>
      <c r="C306" t="s">
        <v>333</v>
      </c>
      <c r="D306" s="1">
        <v>426247</v>
      </c>
      <c r="E306" s="86">
        <f t="shared" si="62"/>
        <v>27615.613864593455</v>
      </c>
      <c r="F306" s="87">
        <f t="shared" si="56"/>
        <v>0.79089710167999827</v>
      </c>
      <c r="G306" s="189">
        <f t="shared" si="63"/>
        <v>4673.3058388754216</v>
      </c>
      <c r="H306" s="189">
        <f t="shared" si="57"/>
        <v>72132.475623042134</v>
      </c>
      <c r="I306" s="189">
        <f t="shared" si="58"/>
        <v>1333.596232310726</v>
      </c>
      <c r="J306" s="88">
        <f t="shared" si="59"/>
        <v>20584.057845716055</v>
      </c>
      <c r="K306" s="189">
        <f t="shared" si="64"/>
        <v>1038.7428107121978</v>
      </c>
      <c r="L306" s="88">
        <f t="shared" si="60"/>
        <v>16032.995283342772</v>
      </c>
      <c r="M306" s="89">
        <f t="shared" si="65"/>
        <v>88165.4709063849</v>
      </c>
      <c r="N306" s="89">
        <f t="shared" si="66"/>
        <v>514412.47090638487</v>
      </c>
      <c r="O306" s="89">
        <f t="shared" si="67"/>
        <v>33327.662514181073</v>
      </c>
      <c r="P306" s="90">
        <f t="shared" si="61"/>
        <v>0.95448726280280305</v>
      </c>
      <c r="Q306" s="1">
        <v>10435.552638061083</v>
      </c>
      <c r="R306" s="90">
        <f t="shared" si="68"/>
        <v>9.6760142304845812E-3</v>
      </c>
      <c r="S306" s="90">
        <f t="shared" si="68"/>
        <v>8.1714759520718303E-3</v>
      </c>
      <c r="T306" s="92">
        <v>15435</v>
      </c>
      <c r="U306" s="1">
        <v>422162.15299999999</v>
      </c>
      <c r="V306" s="1">
        <v>27391.782572021799</v>
      </c>
      <c r="W306" s="195"/>
      <c r="X306" s="89">
        <v>0</v>
      </c>
      <c r="Y306" s="89">
        <f t="shared" si="69"/>
        <v>0</v>
      </c>
      <c r="Z306" s="1"/>
    </row>
    <row r="307" spans="2:27">
      <c r="B307" s="204">
        <v>5041</v>
      </c>
      <c r="C307" t="s">
        <v>334</v>
      </c>
      <c r="D307" s="1">
        <v>56961</v>
      </c>
      <c r="E307" s="86">
        <f t="shared" si="62"/>
        <v>26604.857543204111</v>
      </c>
      <c r="F307" s="87">
        <f t="shared" si="56"/>
        <v>0.76194955595419056</v>
      </c>
      <c r="G307" s="189">
        <f t="shared" si="63"/>
        <v>5320.1898845646019</v>
      </c>
      <c r="H307" s="189">
        <f t="shared" si="57"/>
        <v>11390.526542852813</v>
      </c>
      <c r="I307" s="189">
        <f t="shared" si="58"/>
        <v>1687.3609447969966</v>
      </c>
      <c r="J307" s="88">
        <f t="shared" si="59"/>
        <v>3612.6397828103695</v>
      </c>
      <c r="K307" s="189">
        <f t="shared" si="64"/>
        <v>1392.5075231984683</v>
      </c>
      <c r="L307" s="88">
        <f t="shared" si="60"/>
        <v>2981.3586071679206</v>
      </c>
      <c r="M307" s="89">
        <f t="shared" si="65"/>
        <v>14371.885150020733</v>
      </c>
      <c r="N307" s="89">
        <f t="shared" si="66"/>
        <v>71332.885150020738</v>
      </c>
      <c r="O307" s="89">
        <f t="shared" si="67"/>
        <v>33317.554950967184</v>
      </c>
      <c r="P307" s="90">
        <f t="shared" si="61"/>
        <v>0.95419778734554517</v>
      </c>
      <c r="Q307" s="1">
        <v>1447.6021294518141</v>
      </c>
      <c r="R307" s="90">
        <f t="shared" si="68"/>
        <v>6.0227614364462008E-2</v>
      </c>
      <c r="S307" s="90">
        <f t="shared" si="68"/>
        <v>5.8742008178991063E-2</v>
      </c>
      <c r="T307" s="92">
        <v>2141</v>
      </c>
      <c r="U307" s="1">
        <v>53725.256000000001</v>
      </c>
      <c r="V307" s="1">
        <v>25128.744621141253</v>
      </c>
      <c r="W307" s="195"/>
      <c r="X307" s="89">
        <v>0</v>
      </c>
      <c r="Y307" s="89">
        <f t="shared" si="69"/>
        <v>0</v>
      </c>
      <c r="Z307" s="1"/>
    </row>
    <row r="308" spans="2:27">
      <c r="B308" s="204">
        <v>5042</v>
      </c>
      <c r="C308" t="s">
        <v>335</v>
      </c>
      <c r="D308" s="1">
        <v>38047</v>
      </c>
      <c r="E308" s="86">
        <f t="shared" si="62"/>
        <v>29221.966205837172</v>
      </c>
      <c r="F308" s="87">
        <f t="shared" si="56"/>
        <v>0.83690221375883633</v>
      </c>
      <c r="G308" s="189">
        <f t="shared" si="63"/>
        <v>3645.2403404794422</v>
      </c>
      <c r="H308" s="189">
        <f t="shared" si="57"/>
        <v>4746.1029233042336</v>
      </c>
      <c r="I308" s="189">
        <f t="shared" si="58"/>
        <v>771.37291287542496</v>
      </c>
      <c r="J308" s="88">
        <f t="shared" si="59"/>
        <v>1004.3275325638033</v>
      </c>
      <c r="K308" s="189">
        <f t="shared" si="64"/>
        <v>476.51949127689664</v>
      </c>
      <c r="L308" s="88">
        <f t="shared" si="60"/>
        <v>620.42837764251942</v>
      </c>
      <c r="M308" s="89">
        <f t="shared" si="65"/>
        <v>5366.5313009467527</v>
      </c>
      <c r="N308" s="89">
        <f t="shared" si="66"/>
        <v>43413.53130094675</v>
      </c>
      <c r="O308" s="89">
        <f t="shared" si="67"/>
        <v>33343.726037593515</v>
      </c>
      <c r="P308" s="90">
        <f t="shared" si="61"/>
        <v>0.95494731392359156</v>
      </c>
      <c r="Q308" s="1">
        <v>723.76497082964306</v>
      </c>
      <c r="R308" s="90">
        <f t="shared" si="68"/>
        <v>4.6730792351027083E-2</v>
      </c>
      <c r="S308" s="90">
        <f t="shared" si="68"/>
        <v>5.7985962161253214E-2</v>
      </c>
      <c r="T308" s="92">
        <v>1302</v>
      </c>
      <c r="U308" s="1">
        <v>36348.410000000003</v>
      </c>
      <c r="V308" s="1">
        <v>27620.372340425532</v>
      </c>
      <c r="W308" s="195"/>
      <c r="X308" s="89">
        <v>0</v>
      </c>
      <c r="Y308" s="89">
        <f t="shared" si="69"/>
        <v>0</v>
      </c>
      <c r="Z308" s="1"/>
    </row>
    <row r="309" spans="2:27">
      <c r="B309" s="204">
        <v>5043</v>
      </c>
      <c r="C309" s="209" t="s">
        <v>336</v>
      </c>
      <c r="D309" s="1">
        <v>13828</v>
      </c>
      <c r="E309" s="86">
        <f t="shared" si="62"/>
        <v>31498.861047835991</v>
      </c>
      <c r="F309" s="87">
        <f t="shared" si="56"/>
        <v>0.90211132119337478</v>
      </c>
      <c r="G309" s="189">
        <f t="shared" si="63"/>
        <v>2188.027641600198</v>
      </c>
      <c r="H309" s="189">
        <f t="shared" si="57"/>
        <v>960.54413466248695</v>
      </c>
      <c r="I309" s="189">
        <f t="shared" si="58"/>
        <v>0</v>
      </c>
      <c r="J309" s="88">
        <f t="shared" si="59"/>
        <v>0</v>
      </c>
      <c r="K309" s="189">
        <f t="shared" si="64"/>
        <v>-294.85342159852831</v>
      </c>
      <c r="L309" s="88">
        <f t="shared" si="60"/>
        <v>-129.44065208175394</v>
      </c>
      <c r="M309" s="89">
        <f t="shared" si="65"/>
        <v>831.10348258073304</v>
      </c>
      <c r="N309" s="89">
        <f t="shared" si="66"/>
        <v>14659.103482580733</v>
      </c>
      <c r="O309" s="89">
        <f t="shared" si="67"/>
        <v>33392.035267837666</v>
      </c>
      <c r="P309" s="90">
        <f t="shared" si="61"/>
        <v>0.95633086564805558</v>
      </c>
      <c r="Q309" s="1">
        <v>383.09460948858134</v>
      </c>
      <c r="R309" s="90">
        <f t="shared" si="68"/>
        <v>2.0995606573504629E-2</v>
      </c>
      <c r="S309" s="90">
        <f t="shared" si="68"/>
        <v>3.029852781791019E-2</v>
      </c>
      <c r="T309" s="92">
        <v>439</v>
      </c>
      <c r="U309" s="1">
        <v>13543.643</v>
      </c>
      <c r="V309" s="1">
        <v>30572.557562076749</v>
      </c>
      <c r="W309" s="195"/>
      <c r="X309" s="89">
        <v>0</v>
      </c>
      <c r="Y309" s="89">
        <f t="shared" si="69"/>
        <v>0</v>
      </c>
      <c r="Z309" s="1"/>
    </row>
    <row r="310" spans="2:27">
      <c r="B310" s="204">
        <v>5044</v>
      </c>
      <c r="C310" s="209" t="s">
        <v>337</v>
      </c>
      <c r="D310" s="1">
        <v>31844</v>
      </c>
      <c r="E310" s="86">
        <f t="shared" si="62"/>
        <v>39656.288916562888</v>
      </c>
      <c r="F310" s="87">
        <f t="shared" si="56"/>
        <v>1.1357358964128157</v>
      </c>
      <c r="G310" s="189">
        <f t="shared" si="63"/>
        <v>-3032.7261943850153</v>
      </c>
      <c r="H310" s="189">
        <f t="shared" si="57"/>
        <v>-2435.2791340911672</v>
      </c>
      <c r="I310" s="189">
        <f t="shared" si="58"/>
        <v>0</v>
      </c>
      <c r="J310" s="88">
        <f t="shared" si="59"/>
        <v>0</v>
      </c>
      <c r="K310" s="189">
        <f t="shared" si="64"/>
        <v>-294.85342159852831</v>
      </c>
      <c r="L310" s="88">
        <f t="shared" si="60"/>
        <v>-236.76729754361824</v>
      </c>
      <c r="M310" s="89">
        <f t="shared" si="65"/>
        <v>-2672.0464316347852</v>
      </c>
      <c r="N310" s="89">
        <f t="shared" si="66"/>
        <v>29171.953568365214</v>
      </c>
      <c r="O310" s="89">
        <f t="shared" si="67"/>
        <v>36328.70930057935</v>
      </c>
      <c r="P310" s="90">
        <f t="shared" si="61"/>
        <v>1.0404357127270545</v>
      </c>
      <c r="Q310" s="1">
        <v>302.17332897342067</v>
      </c>
      <c r="R310" s="90">
        <f t="shared" si="68"/>
        <v>-1.7470809296557671E-2</v>
      </c>
      <c r="S310" s="90">
        <f t="shared" si="68"/>
        <v>-7.6822245822019842E-3</v>
      </c>
      <c r="T310" s="92">
        <v>803</v>
      </c>
      <c r="U310" s="1">
        <v>32410.233</v>
      </c>
      <c r="V310" s="1">
        <v>39963.29593094944</v>
      </c>
      <c r="W310" s="195"/>
      <c r="X310" s="89">
        <v>0</v>
      </c>
      <c r="Y310" s="89">
        <f t="shared" si="69"/>
        <v>0</v>
      </c>
      <c r="Z310" s="1"/>
    </row>
    <row r="311" spans="2:27">
      <c r="B311" s="204">
        <v>5045</v>
      </c>
      <c r="C311" t="s">
        <v>338</v>
      </c>
      <c r="D311" s="1">
        <v>68133</v>
      </c>
      <c r="E311" s="86">
        <f t="shared" si="62"/>
        <v>29726.439790575918</v>
      </c>
      <c r="F311" s="87">
        <f t="shared" si="56"/>
        <v>0.85135008002754675</v>
      </c>
      <c r="G311" s="189">
        <f t="shared" si="63"/>
        <v>3322.3772462466454</v>
      </c>
      <c r="H311" s="189">
        <f t="shared" si="57"/>
        <v>7614.888648397312</v>
      </c>
      <c r="I311" s="189">
        <f t="shared" si="58"/>
        <v>594.80715821686408</v>
      </c>
      <c r="J311" s="88">
        <f t="shared" si="59"/>
        <v>1363.2980066330524</v>
      </c>
      <c r="K311" s="189">
        <f t="shared" si="64"/>
        <v>299.95373661833577</v>
      </c>
      <c r="L311" s="88">
        <f t="shared" si="60"/>
        <v>687.49396432922561</v>
      </c>
      <c r="M311" s="89">
        <f t="shared" si="65"/>
        <v>8302.3826127265384</v>
      </c>
      <c r="N311" s="89">
        <f t="shared" si="66"/>
        <v>76435.382612726535</v>
      </c>
      <c r="O311" s="89">
        <f t="shared" si="67"/>
        <v>33348.770773440898</v>
      </c>
      <c r="P311" s="90">
        <f t="shared" si="61"/>
        <v>0.95509179258627852</v>
      </c>
      <c r="Q311" s="1">
        <v>1657.6702712300548</v>
      </c>
      <c r="R311" s="90">
        <f t="shared" si="68"/>
        <v>3.8794514741717488E-2</v>
      </c>
      <c r="S311" s="90">
        <f t="shared" si="68"/>
        <v>4.8765491759308124E-2</v>
      </c>
      <c r="T311" s="92">
        <v>2292</v>
      </c>
      <c r="U311" s="1">
        <v>65588.524999999994</v>
      </c>
      <c r="V311" s="1">
        <v>28344.21996542783</v>
      </c>
      <c r="W311" s="195"/>
      <c r="X311" s="89">
        <v>0</v>
      </c>
      <c r="Y311" s="89">
        <f t="shared" si="69"/>
        <v>0</v>
      </c>
      <c r="Z311" s="1"/>
    </row>
    <row r="312" spans="2:27">
      <c r="B312" s="204">
        <v>5046</v>
      </c>
      <c r="C312" t="s">
        <v>339</v>
      </c>
      <c r="D312" s="1">
        <v>33495</v>
      </c>
      <c r="E312" s="86">
        <f t="shared" si="62"/>
        <v>27231.707317073171</v>
      </c>
      <c r="F312" s="87">
        <f t="shared" si="56"/>
        <v>0.77990221388794889</v>
      </c>
      <c r="G312" s="189">
        <f t="shared" si="63"/>
        <v>4919.0060292884036</v>
      </c>
      <c r="H312" s="189">
        <f t="shared" si="57"/>
        <v>6050.3774160247358</v>
      </c>
      <c r="I312" s="189">
        <f t="shared" si="58"/>
        <v>1467.9635239428253</v>
      </c>
      <c r="J312" s="88">
        <f t="shared" si="59"/>
        <v>1805.5951344496752</v>
      </c>
      <c r="K312" s="189">
        <f t="shared" si="64"/>
        <v>1173.110102344297</v>
      </c>
      <c r="L312" s="88">
        <f t="shared" si="60"/>
        <v>1442.9254258834856</v>
      </c>
      <c r="M312" s="89">
        <f t="shared" si="65"/>
        <v>7493.3028419082211</v>
      </c>
      <c r="N312" s="89">
        <f t="shared" si="66"/>
        <v>40988.302841908218</v>
      </c>
      <c r="O312" s="89">
        <f t="shared" si="67"/>
        <v>33323.823448705865</v>
      </c>
      <c r="P312" s="90">
        <f t="shared" si="61"/>
        <v>0.95437731392488245</v>
      </c>
      <c r="Q312" s="1">
        <v>667.16658534597354</v>
      </c>
      <c r="R312" s="90">
        <f t="shared" si="68"/>
        <v>7.5923862687124324E-2</v>
      </c>
      <c r="S312" s="90">
        <f t="shared" si="68"/>
        <v>8.0297536925689889E-2</v>
      </c>
      <c r="T312" s="92">
        <v>1230</v>
      </c>
      <c r="U312" s="1">
        <v>31131.384999999998</v>
      </c>
      <c r="V312" s="1">
        <v>25207.599190283399</v>
      </c>
      <c r="W312" s="195"/>
      <c r="X312" s="89">
        <v>0</v>
      </c>
      <c r="Y312" s="89">
        <f t="shared" si="69"/>
        <v>0</v>
      </c>
      <c r="Z312" s="1"/>
    </row>
    <row r="313" spans="2:27">
      <c r="B313" s="204">
        <v>5047</v>
      </c>
      <c r="C313" t="s">
        <v>340</v>
      </c>
      <c r="D313" s="1">
        <v>110259</v>
      </c>
      <c r="E313" s="86">
        <f t="shared" si="62"/>
        <v>27956.135902636917</v>
      </c>
      <c r="F313" s="87">
        <f t="shared" si="56"/>
        <v>0.80064947923956564</v>
      </c>
      <c r="G313" s="189">
        <f t="shared" si="63"/>
        <v>4455.3717345276054</v>
      </c>
      <c r="H313" s="189">
        <f t="shared" si="57"/>
        <v>17571.986120976875</v>
      </c>
      <c r="I313" s="189">
        <f t="shared" si="58"/>
        <v>1214.4135189955141</v>
      </c>
      <c r="J313" s="88">
        <f t="shared" si="59"/>
        <v>4789.6469189183081</v>
      </c>
      <c r="K313" s="189">
        <f t="shared" si="64"/>
        <v>919.56009739698584</v>
      </c>
      <c r="L313" s="88">
        <f t="shared" si="60"/>
        <v>3626.7450241337119</v>
      </c>
      <c r="M313" s="89">
        <f t="shared" si="65"/>
        <v>21198.731145110585</v>
      </c>
      <c r="N313" s="89">
        <f t="shared" si="66"/>
        <v>131457.73114511059</v>
      </c>
      <c r="O313" s="89">
        <f t="shared" si="67"/>
        <v>33331.067734561504</v>
      </c>
      <c r="P313" s="90">
        <f t="shared" si="61"/>
        <v>0.95458478657839863</v>
      </c>
      <c r="Q313" s="1">
        <v>2414.5937826052905</v>
      </c>
      <c r="R313" s="90">
        <f t="shared" si="68"/>
        <v>3.2492465503777629E-2</v>
      </c>
      <c r="S313" s="90">
        <f t="shared" si="68"/>
        <v>3.3016041804743108E-2</v>
      </c>
      <c r="T313" s="92">
        <v>3944</v>
      </c>
      <c r="U313" s="1">
        <v>106789.15700000001</v>
      </c>
      <c r="V313" s="1">
        <v>27062.634820070958</v>
      </c>
      <c r="W313" s="195"/>
      <c r="X313" s="89">
        <v>0</v>
      </c>
      <c r="Y313" s="89">
        <f t="shared" si="69"/>
        <v>0</v>
      </c>
      <c r="Z313" s="1"/>
    </row>
    <row r="314" spans="2:27">
      <c r="B314" s="204">
        <v>5049</v>
      </c>
      <c r="C314" t="s">
        <v>341</v>
      </c>
      <c r="D314" s="1">
        <v>37252</v>
      </c>
      <c r="E314" s="86">
        <f t="shared" si="62"/>
        <v>33560.360360360362</v>
      </c>
      <c r="F314" s="87">
        <f t="shared" si="56"/>
        <v>0.96115161047990938</v>
      </c>
      <c r="G314" s="189">
        <f t="shared" si="63"/>
        <v>868.66808158460071</v>
      </c>
      <c r="H314" s="189">
        <f t="shared" si="57"/>
        <v>964.22157055890682</v>
      </c>
      <c r="I314" s="189">
        <f t="shared" si="58"/>
        <v>0</v>
      </c>
      <c r="J314" s="88">
        <f t="shared" si="59"/>
        <v>0</v>
      </c>
      <c r="K314" s="189">
        <f t="shared" si="64"/>
        <v>-294.85342159852831</v>
      </c>
      <c r="L314" s="88">
        <f t="shared" si="60"/>
        <v>-327.28729797436642</v>
      </c>
      <c r="M314" s="89">
        <f t="shared" si="65"/>
        <v>636.93427258454039</v>
      </c>
      <c r="N314" s="89">
        <f t="shared" si="66"/>
        <v>37888.934272584542</v>
      </c>
      <c r="O314" s="89">
        <f t="shared" si="67"/>
        <v>34134.175020346433</v>
      </c>
      <c r="P314" s="90">
        <f t="shared" si="61"/>
        <v>0.97758536979120791</v>
      </c>
      <c r="Q314" s="1">
        <v>-508.18082794459019</v>
      </c>
      <c r="R314" s="90">
        <f t="shared" si="68"/>
        <v>2.4300577061336863E-2</v>
      </c>
      <c r="S314" s="90">
        <f t="shared" si="68"/>
        <v>3.4451303500683567E-2</v>
      </c>
      <c r="T314" s="92">
        <v>1110</v>
      </c>
      <c r="U314" s="1">
        <v>36368.231</v>
      </c>
      <c r="V314" s="1">
        <v>32442.668153434432</v>
      </c>
      <c r="W314" s="195"/>
      <c r="X314" s="89">
        <v>0</v>
      </c>
      <c r="Y314" s="89">
        <f t="shared" si="69"/>
        <v>0</v>
      </c>
      <c r="Z314" s="1"/>
    </row>
    <row r="315" spans="2:27">
      <c r="B315" s="204">
        <v>5052</v>
      </c>
      <c r="C315" t="s">
        <v>342</v>
      </c>
      <c r="D315" s="1">
        <v>17192</v>
      </c>
      <c r="E315" s="86">
        <f t="shared" si="62"/>
        <v>28845.637583892618</v>
      </c>
      <c r="F315" s="87">
        <f t="shared" si="56"/>
        <v>0.8261243538917854</v>
      </c>
      <c r="G315" s="189">
        <f t="shared" si="63"/>
        <v>3886.0906585239572</v>
      </c>
      <c r="H315" s="189">
        <f t="shared" si="57"/>
        <v>2316.1100324802787</v>
      </c>
      <c r="I315" s="189">
        <f t="shared" si="58"/>
        <v>903.08793055601905</v>
      </c>
      <c r="J315" s="88">
        <f t="shared" si="59"/>
        <v>538.24040661138736</v>
      </c>
      <c r="K315" s="189">
        <f t="shared" si="64"/>
        <v>608.23450895749079</v>
      </c>
      <c r="L315" s="88">
        <f t="shared" si="60"/>
        <v>362.50776733866451</v>
      </c>
      <c r="M315" s="89">
        <f t="shared" si="65"/>
        <v>2678.6177998189432</v>
      </c>
      <c r="N315" s="89">
        <f t="shared" si="66"/>
        <v>19870.617799818945</v>
      </c>
      <c r="O315" s="89">
        <f t="shared" si="67"/>
        <v>33339.962751374063</v>
      </c>
      <c r="P315" s="90">
        <f t="shared" si="61"/>
        <v>0.95483953532492094</v>
      </c>
      <c r="Q315" s="1">
        <v>149.56385761479532</v>
      </c>
      <c r="R315" s="90">
        <f t="shared" si="68"/>
        <v>-3.2266907451629211E-2</v>
      </c>
      <c r="S315" s="90">
        <f t="shared" si="68"/>
        <v>-3.7138047179221714E-2</v>
      </c>
      <c r="T315" s="92">
        <v>596</v>
      </c>
      <c r="U315" s="1">
        <v>17765.228999999999</v>
      </c>
      <c r="V315" s="1">
        <v>29958.227655986509</v>
      </c>
      <c r="W315" s="195"/>
      <c r="X315" s="89">
        <v>0</v>
      </c>
      <c r="Y315" s="89">
        <f t="shared" si="69"/>
        <v>0</v>
      </c>
      <c r="Z315" s="1"/>
    </row>
    <row r="316" spans="2:27">
      <c r="B316" s="204">
        <v>5053</v>
      </c>
      <c r="C316" t="s">
        <v>343</v>
      </c>
      <c r="D316" s="1">
        <v>202096</v>
      </c>
      <c r="E316" s="86">
        <f t="shared" si="62"/>
        <v>28601.188791395416</v>
      </c>
      <c r="F316" s="87">
        <f t="shared" si="56"/>
        <v>0.81912346510317546</v>
      </c>
      <c r="G316" s="189">
        <f t="shared" si="63"/>
        <v>4042.5378857221663</v>
      </c>
      <c r="H316" s="189">
        <f t="shared" si="57"/>
        <v>28564.572700512825</v>
      </c>
      <c r="I316" s="189">
        <f t="shared" si="58"/>
        <v>988.6450079300397</v>
      </c>
      <c r="J316" s="88">
        <f t="shared" si="59"/>
        <v>6985.7656260336607</v>
      </c>
      <c r="K316" s="189">
        <f t="shared" si="64"/>
        <v>693.79158633151133</v>
      </c>
      <c r="L316" s="88">
        <f t="shared" si="60"/>
        <v>4902.3313490184592</v>
      </c>
      <c r="M316" s="89">
        <f t="shared" si="65"/>
        <v>33466.90404953128</v>
      </c>
      <c r="N316" s="89">
        <f t="shared" si="66"/>
        <v>235562.90404953127</v>
      </c>
      <c r="O316" s="89">
        <f t="shared" si="67"/>
        <v>33337.518263449092</v>
      </c>
      <c r="P316" s="90">
        <f t="shared" si="61"/>
        <v>0.95476952643703483</v>
      </c>
      <c r="Q316" s="1">
        <v>2420.575164272057</v>
      </c>
      <c r="R316" s="93">
        <f t="shared" si="68"/>
        <v>3.9331178743270641E-2</v>
      </c>
      <c r="S316" s="93">
        <f t="shared" si="68"/>
        <v>3.4183062233786594E-2</v>
      </c>
      <c r="T316" s="92">
        <v>7066</v>
      </c>
      <c r="U316" s="1">
        <v>194448.12599999999</v>
      </c>
      <c r="V316" s="1">
        <v>27655.827904992177</v>
      </c>
      <c r="W316" s="195"/>
      <c r="X316" s="89">
        <v>0</v>
      </c>
      <c r="Y316" s="89">
        <f t="shared" si="69"/>
        <v>0</v>
      </c>
      <c r="Z316" s="1"/>
    </row>
    <row r="317" spans="2:27">
      <c r="B317" s="204">
        <v>5054</v>
      </c>
      <c r="C317" t="s">
        <v>344</v>
      </c>
      <c r="D317" s="1">
        <v>268103</v>
      </c>
      <c r="E317" s="86">
        <f t="shared" si="62"/>
        <v>26794.223465920448</v>
      </c>
      <c r="F317" s="87">
        <f t="shared" si="56"/>
        <v>0.76737289943544229</v>
      </c>
      <c r="G317" s="189">
        <f t="shared" si="63"/>
        <v>5198.9956940261463</v>
      </c>
      <c r="H317" s="189">
        <f t="shared" si="57"/>
        <v>52021.15091442562</v>
      </c>
      <c r="I317" s="189">
        <f t="shared" si="58"/>
        <v>1621.0828718462785</v>
      </c>
      <c r="J317" s="88">
        <f t="shared" si="59"/>
        <v>16220.555215693863</v>
      </c>
      <c r="K317" s="189">
        <f t="shared" si="64"/>
        <v>1326.2294502477503</v>
      </c>
      <c r="L317" s="88">
        <f t="shared" si="60"/>
        <v>13270.25187917899</v>
      </c>
      <c r="M317" s="89">
        <f t="shared" si="65"/>
        <v>65291.402793604611</v>
      </c>
      <c r="N317" s="89">
        <f t="shared" si="66"/>
        <v>333394.40279360459</v>
      </c>
      <c r="O317" s="89">
        <f t="shared" si="67"/>
        <v>33319.44861019434</v>
      </c>
      <c r="P317" s="90">
        <f t="shared" si="61"/>
        <v>0.95425202078035742</v>
      </c>
      <c r="Q317" s="1">
        <v>5852.850904855135</v>
      </c>
      <c r="R317" s="93">
        <f t="shared" si="68"/>
        <v>5.0366895397920899E-2</v>
      </c>
      <c r="S317" s="93">
        <f t="shared" si="68"/>
        <v>5.4145948789318575E-2</v>
      </c>
      <c r="T317" s="92">
        <v>10006</v>
      </c>
      <c r="U317" s="1">
        <v>255247.00099999999</v>
      </c>
      <c r="V317" s="1">
        <v>25417.944732125074</v>
      </c>
      <c r="W317" s="195"/>
      <c r="X317" s="89">
        <v>0</v>
      </c>
      <c r="Y317" s="89">
        <f t="shared" si="69"/>
        <v>0</v>
      </c>
      <c r="Z317" s="1"/>
      <c r="AA317" s="1"/>
    </row>
    <row r="318" spans="2:27">
      <c r="B318" s="204">
        <v>5055</v>
      </c>
      <c r="C318" t="s">
        <v>345</v>
      </c>
      <c r="D318" s="1">
        <v>183284</v>
      </c>
      <c r="E318" s="86">
        <f t="shared" si="62"/>
        <v>30170.205761316873</v>
      </c>
      <c r="F318" s="87">
        <f t="shared" si="56"/>
        <v>0.8640593111822169</v>
      </c>
      <c r="G318" s="189">
        <f t="shared" si="63"/>
        <v>3038.3670249724341</v>
      </c>
      <c r="H318" s="189">
        <f t="shared" si="57"/>
        <v>18458.079676707537</v>
      </c>
      <c r="I318" s="189">
        <f t="shared" si="58"/>
        <v>439.48906845752987</v>
      </c>
      <c r="J318" s="88">
        <f t="shared" si="59"/>
        <v>2669.8960908794938</v>
      </c>
      <c r="K318" s="189">
        <f t="shared" si="64"/>
        <v>144.63564685900155</v>
      </c>
      <c r="L318" s="88">
        <f t="shared" si="60"/>
        <v>878.66155466843441</v>
      </c>
      <c r="M318" s="89">
        <f t="shared" si="65"/>
        <v>19336.741231375971</v>
      </c>
      <c r="N318" s="89">
        <f t="shared" si="66"/>
        <v>202620.74123137596</v>
      </c>
      <c r="O318" s="89">
        <f t="shared" si="67"/>
        <v>33353.208433148306</v>
      </c>
      <c r="P318" s="90">
        <f t="shared" si="61"/>
        <v>0.95521888489782525</v>
      </c>
      <c r="Q318" s="1">
        <v>1569.9925251843779</v>
      </c>
      <c r="R318" s="93">
        <f t="shared" si="68"/>
        <v>5.1685785454768512E-2</v>
      </c>
      <c r="S318" s="93">
        <f t="shared" si="68"/>
        <v>6.1899688556304525E-2</v>
      </c>
      <c r="T318" s="92">
        <v>6075</v>
      </c>
      <c r="U318" s="1">
        <v>174276.38800000001</v>
      </c>
      <c r="V318" s="1">
        <v>28411.540267362245</v>
      </c>
      <c r="W318" s="195"/>
      <c r="X318" s="89">
        <v>0</v>
      </c>
      <c r="Y318" s="89">
        <f t="shared" si="69"/>
        <v>0</v>
      </c>
      <c r="Z318" s="1"/>
      <c r="AA318" s="1"/>
    </row>
    <row r="319" spans="2:27">
      <c r="B319" s="204">
        <v>5056</v>
      </c>
      <c r="C319" t="s">
        <v>346</v>
      </c>
      <c r="D319" s="1">
        <v>175589</v>
      </c>
      <c r="E319" s="86">
        <f t="shared" si="62"/>
        <v>31535.380747126434</v>
      </c>
      <c r="F319" s="87">
        <f t="shared" si="56"/>
        <v>0.90315722676203813</v>
      </c>
      <c r="G319" s="189">
        <f t="shared" si="63"/>
        <v>2164.6550340543154</v>
      </c>
      <c r="H319" s="189">
        <f t="shared" si="57"/>
        <v>12052.799229614428</v>
      </c>
      <c r="I319" s="189">
        <f t="shared" si="58"/>
        <v>0</v>
      </c>
      <c r="J319" s="88">
        <f t="shared" si="59"/>
        <v>0</v>
      </c>
      <c r="K319" s="189">
        <f t="shared" si="64"/>
        <v>-294.85342159852831</v>
      </c>
      <c r="L319" s="88">
        <f t="shared" si="60"/>
        <v>-1641.7438514606056</v>
      </c>
      <c r="M319" s="89">
        <f t="shared" si="65"/>
        <v>10411.055378153822</v>
      </c>
      <c r="N319" s="89">
        <f t="shared" si="66"/>
        <v>186000.05537815383</v>
      </c>
      <c r="O319" s="89">
        <f t="shared" si="67"/>
        <v>33405.182359582228</v>
      </c>
      <c r="P319" s="90">
        <f t="shared" si="61"/>
        <v>0.95670739165277452</v>
      </c>
      <c r="Q319" s="1">
        <v>1671.1188738779711</v>
      </c>
      <c r="R319" s="93">
        <f t="shared" si="68"/>
        <v>0.10440934309082668</v>
      </c>
      <c r="S319" s="93">
        <f t="shared" si="68"/>
        <v>7.3863538702179404E-2</v>
      </c>
      <c r="T319" s="92">
        <v>5568</v>
      </c>
      <c r="U319" s="1">
        <v>158989.057</v>
      </c>
      <c r="V319" s="1">
        <v>29366.283154783894</v>
      </c>
      <c r="W319" s="195"/>
      <c r="X319" s="89">
        <v>0</v>
      </c>
      <c r="Y319" s="89">
        <f t="shared" si="69"/>
        <v>0</v>
      </c>
      <c r="Z319" s="1"/>
      <c r="AA319" s="1"/>
    </row>
    <row r="320" spans="2:27">
      <c r="B320" s="204">
        <v>5057</v>
      </c>
      <c r="C320" t="s">
        <v>347</v>
      </c>
      <c r="D320" s="1">
        <v>318072</v>
      </c>
      <c r="E320" s="86">
        <f t="shared" si="62"/>
        <v>29709.695497851673</v>
      </c>
      <c r="F320" s="87">
        <f t="shared" si="56"/>
        <v>0.85087053202074814</v>
      </c>
      <c r="G320" s="189">
        <f t="shared" si="63"/>
        <v>3333.0935935901616</v>
      </c>
      <c r="H320" s="189">
        <f t="shared" si="57"/>
        <v>35684.100012976276</v>
      </c>
      <c r="I320" s="189">
        <f t="shared" si="58"/>
        <v>600.66766067034962</v>
      </c>
      <c r="J320" s="88">
        <f t="shared" si="59"/>
        <v>6430.7479751367637</v>
      </c>
      <c r="K320" s="189">
        <f t="shared" si="64"/>
        <v>305.81423907182131</v>
      </c>
      <c r="L320" s="88">
        <f t="shared" si="60"/>
        <v>3274.0472435029192</v>
      </c>
      <c r="M320" s="89">
        <f t="shared" si="65"/>
        <v>38958.147256479198</v>
      </c>
      <c r="N320" s="89">
        <f t="shared" si="66"/>
        <v>357030.14725647919</v>
      </c>
      <c r="O320" s="89">
        <f t="shared" si="67"/>
        <v>33348.603330513652</v>
      </c>
      <c r="P320" s="90">
        <f t="shared" si="61"/>
        <v>0.95508699710621048</v>
      </c>
      <c r="Q320" s="1">
        <v>5873.6279859463029</v>
      </c>
      <c r="R320" s="93">
        <f t="shared" si="68"/>
        <v>3.4222710824105718E-2</v>
      </c>
      <c r="S320" s="93">
        <f t="shared" si="68"/>
        <v>2.659114028841502E-2</v>
      </c>
      <c r="T320" s="92">
        <v>10706</v>
      </c>
      <c r="U320" s="1">
        <v>307546.91100000002</v>
      </c>
      <c r="V320" s="1">
        <v>28940.144066999157</v>
      </c>
      <c r="W320" s="195"/>
      <c r="X320" s="89">
        <v>0</v>
      </c>
      <c r="Y320" s="89">
        <f t="shared" si="69"/>
        <v>0</v>
      </c>
      <c r="Z320" s="1"/>
      <c r="AA320" s="1"/>
    </row>
    <row r="321" spans="2:27">
      <c r="B321" s="204">
        <v>5058</v>
      </c>
      <c r="C321" t="s">
        <v>348</v>
      </c>
      <c r="D321" s="1">
        <v>130855</v>
      </c>
      <c r="E321" s="86">
        <f t="shared" si="62"/>
        <v>30150.921658986175</v>
      </c>
      <c r="F321" s="87">
        <f t="shared" si="56"/>
        <v>0.86350702432317283</v>
      </c>
      <c r="G321" s="189">
        <f t="shared" si="63"/>
        <v>3050.7088504640806</v>
      </c>
      <c r="H321" s="189">
        <f t="shared" si="57"/>
        <v>13240.07641101411</v>
      </c>
      <c r="I321" s="189">
        <f t="shared" si="58"/>
        <v>446.23850427327397</v>
      </c>
      <c r="J321" s="88">
        <f t="shared" si="59"/>
        <v>1936.6751085460091</v>
      </c>
      <c r="K321" s="189">
        <f t="shared" si="64"/>
        <v>151.38508267474566</v>
      </c>
      <c r="L321" s="88">
        <f t="shared" si="60"/>
        <v>657.01125880839618</v>
      </c>
      <c r="M321" s="89">
        <f t="shared" si="65"/>
        <v>13897.087669822506</v>
      </c>
      <c r="N321" s="89">
        <f t="shared" si="66"/>
        <v>144752.0876698225</v>
      </c>
      <c r="O321" s="89">
        <f t="shared" si="67"/>
        <v>33353.015592125004</v>
      </c>
      <c r="P321" s="90">
        <f t="shared" si="61"/>
        <v>0.9552133620292349</v>
      </c>
      <c r="Q321" s="1">
        <v>850.32990276548298</v>
      </c>
      <c r="R321" s="93">
        <f t="shared" si="68"/>
        <v>5.8068502276240025E-2</v>
      </c>
      <c r="S321" s="93">
        <f t="shared" si="68"/>
        <v>5.8556091447795847E-2</v>
      </c>
      <c r="T321" s="92">
        <v>4340</v>
      </c>
      <c r="U321" s="1">
        <v>123673.467</v>
      </c>
      <c r="V321" s="1">
        <v>28483.064716720408</v>
      </c>
      <c r="W321" s="195"/>
      <c r="X321" s="89">
        <v>0</v>
      </c>
      <c r="Y321" s="89">
        <f t="shared" si="69"/>
        <v>0</v>
      </c>
      <c r="Z321" s="1"/>
      <c r="AA321" s="1"/>
    </row>
    <row r="322" spans="2:27">
      <c r="B322" s="204">
        <v>5059</v>
      </c>
      <c r="C322" t="s">
        <v>349</v>
      </c>
      <c r="D322" s="1">
        <v>536307</v>
      </c>
      <c r="E322" s="86">
        <f t="shared" si="62"/>
        <v>28466.401273885349</v>
      </c>
      <c r="F322" s="87">
        <f t="shared" si="56"/>
        <v>0.81526321932105905</v>
      </c>
      <c r="G322" s="189">
        <f t="shared" si="63"/>
        <v>4128.8018969286095</v>
      </c>
      <c r="H322" s="189">
        <f t="shared" si="57"/>
        <v>77786.627738135008</v>
      </c>
      <c r="I322" s="189">
        <f t="shared" si="58"/>
        <v>1035.8206390585631</v>
      </c>
      <c r="J322" s="88">
        <f t="shared" si="59"/>
        <v>19514.86083986333</v>
      </c>
      <c r="K322" s="189">
        <f t="shared" si="64"/>
        <v>740.96721746003482</v>
      </c>
      <c r="L322" s="88">
        <f t="shared" si="60"/>
        <v>13959.822376947057</v>
      </c>
      <c r="M322" s="89">
        <f t="shared" si="65"/>
        <v>91746.450115082058</v>
      </c>
      <c r="N322" s="89">
        <f t="shared" si="66"/>
        <v>628053.45011508209</v>
      </c>
      <c r="O322" s="89">
        <f t="shared" si="67"/>
        <v>33336.170388273997</v>
      </c>
      <c r="P322" s="90">
        <f t="shared" si="61"/>
        <v>0.95473092397921377</v>
      </c>
      <c r="Q322" s="1">
        <v>11228.090868226136</v>
      </c>
      <c r="R322" s="93">
        <f t="shared" si="68"/>
        <v>4.0508591322483432E-2</v>
      </c>
      <c r="S322" s="93">
        <f t="shared" si="68"/>
        <v>3.8188986182592588E-2</v>
      </c>
      <c r="T322" s="92">
        <v>18840</v>
      </c>
      <c r="U322" s="1">
        <v>515427.74800000002</v>
      </c>
      <c r="V322" s="1">
        <v>27419.286519842535</v>
      </c>
      <c r="W322" s="195"/>
      <c r="X322" s="89">
        <v>0</v>
      </c>
      <c r="Y322" s="89">
        <f t="shared" si="69"/>
        <v>0</v>
      </c>
      <c r="Z322" s="1"/>
      <c r="AA322" s="1"/>
    </row>
    <row r="323" spans="2:27">
      <c r="B323" s="204">
        <v>5060</v>
      </c>
      <c r="C323" t="s">
        <v>350</v>
      </c>
      <c r="D323" s="1">
        <v>319771</v>
      </c>
      <c r="E323" s="86">
        <f t="shared" si="62"/>
        <v>32234.979838709678</v>
      </c>
      <c r="F323" s="87">
        <f t="shared" si="56"/>
        <v>0.92319338806499429</v>
      </c>
      <c r="G323" s="189">
        <f t="shared" si="63"/>
        <v>1716.9116154410387</v>
      </c>
      <c r="H323" s="189">
        <f t="shared" si="57"/>
        <v>17031.763225175106</v>
      </c>
      <c r="I323" s="189">
        <f t="shared" si="58"/>
        <v>0</v>
      </c>
      <c r="J323" s="88">
        <f t="shared" si="59"/>
        <v>0</v>
      </c>
      <c r="K323" s="189">
        <f t="shared" si="64"/>
        <v>-294.85342159852831</v>
      </c>
      <c r="L323" s="88">
        <f t="shared" si="60"/>
        <v>-2924.9459422574009</v>
      </c>
      <c r="M323" s="89">
        <f t="shared" si="65"/>
        <v>14106.817282917706</v>
      </c>
      <c r="N323" s="89">
        <f t="shared" si="66"/>
        <v>333877.81728291768</v>
      </c>
      <c r="O323" s="89">
        <f t="shared" si="67"/>
        <v>33657.038032552184</v>
      </c>
      <c r="P323" s="90">
        <f t="shared" si="61"/>
        <v>0.96392040972183834</v>
      </c>
      <c r="Q323" s="1">
        <v>-508.49028217145496</v>
      </c>
      <c r="R323" s="90">
        <f t="shared" si="68"/>
        <v>3.9375359497464173E-2</v>
      </c>
      <c r="S323" s="90">
        <f t="shared" si="68"/>
        <v>3.9480135239349026E-2</v>
      </c>
      <c r="T323" s="92">
        <v>9920</v>
      </c>
      <c r="U323" s="1">
        <v>307656.89899999998</v>
      </c>
      <c r="V323" s="1">
        <v>31010.674226388466</v>
      </c>
      <c r="W323" s="195"/>
      <c r="X323" s="89">
        <v>0</v>
      </c>
      <c r="Y323" s="89">
        <f t="shared" si="69"/>
        <v>0</v>
      </c>
      <c r="Z323" s="1"/>
    </row>
    <row r="324" spans="2:27">
      <c r="B324" s="204">
        <v>5061</v>
      </c>
      <c r="C324" t="s">
        <v>351</v>
      </c>
      <c r="D324" s="1">
        <v>57306</v>
      </c>
      <c r="E324" s="86">
        <f t="shared" si="62"/>
        <v>29615.503875968992</v>
      </c>
      <c r="F324" s="87">
        <f t="shared" si="56"/>
        <v>0.84817293199219823</v>
      </c>
      <c r="G324" s="189">
        <f t="shared" si="63"/>
        <v>3393.3762315950776</v>
      </c>
      <c r="H324" s="189">
        <f t="shared" si="57"/>
        <v>6566.1830081364751</v>
      </c>
      <c r="I324" s="189">
        <f t="shared" si="58"/>
        <v>633.63472832928801</v>
      </c>
      <c r="J324" s="88">
        <f t="shared" si="59"/>
        <v>1226.0831993171723</v>
      </c>
      <c r="K324" s="189">
        <f t="shared" si="64"/>
        <v>338.7813067307597</v>
      </c>
      <c r="L324" s="88">
        <f t="shared" si="60"/>
        <v>655.54182852402005</v>
      </c>
      <c r="M324" s="89">
        <f t="shared" si="65"/>
        <v>7221.7248366604954</v>
      </c>
      <c r="N324" s="89">
        <f t="shared" si="66"/>
        <v>64527.724836660498</v>
      </c>
      <c r="O324" s="89">
        <f t="shared" si="67"/>
        <v>33347.661414294831</v>
      </c>
      <c r="P324" s="90">
        <f t="shared" si="61"/>
        <v>0.95506002110592514</v>
      </c>
      <c r="Q324" s="1">
        <v>728.7103598735448</v>
      </c>
      <c r="R324" s="90">
        <f t="shared" si="68"/>
        <v>8.0412224038725125E-2</v>
      </c>
      <c r="S324" s="90">
        <f t="shared" si="68"/>
        <v>8.1528929179850315E-2</v>
      </c>
      <c r="T324" s="92">
        <v>1935</v>
      </c>
      <c r="U324" s="1">
        <v>53040.866000000002</v>
      </c>
      <c r="V324" s="1">
        <v>27382.997418688698</v>
      </c>
      <c r="W324" s="195"/>
      <c r="X324" s="89">
        <v>0</v>
      </c>
      <c r="Y324" s="89">
        <f t="shared" si="69"/>
        <v>0</v>
      </c>
      <c r="Z324" s="1"/>
    </row>
    <row r="325" spans="2:27">
      <c r="B325" s="204">
        <v>5501</v>
      </c>
      <c r="C325" t="s">
        <v>352</v>
      </c>
      <c r="D325" s="1">
        <v>2796068</v>
      </c>
      <c r="E325" s="86">
        <f t="shared" si="62"/>
        <v>34975.770236293356</v>
      </c>
      <c r="F325" s="87">
        <f t="shared" si="56"/>
        <v>1.0016882277013688</v>
      </c>
      <c r="G325" s="189">
        <f t="shared" si="63"/>
        <v>-37.194239012515176</v>
      </c>
      <c r="H325" s="189">
        <f t="shared" si="57"/>
        <v>-2973.4190493775004</v>
      </c>
      <c r="I325" s="189">
        <f t="shared" si="58"/>
        <v>0</v>
      </c>
      <c r="J325" s="88">
        <f t="shared" si="59"/>
        <v>0</v>
      </c>
      <c r="K325" s="189">
        <f t="shared" si="64"/>
        <v>-294.85342159852831</v>
      </c>
      <c r="L325" s="88">
        <f t="shared" si="60"/>
        <v>-23571.467082851148</v>
      </c>
      <c r="M325" s="89">
        <f t="shared" si="65"/>
        <v>-26544.886132228647</v>
      </c>
      <c r="N325" s="89">
        <f t="shared" si="66"/>
        <v>2769523.1138677713</v>
      </c>
      <c r="O325" s="89">
        <f t="shared" si="67"/>
        <v>34643.722575682317</v>
      </c>
      <c r="P325" s="90">
        <f t="shared" si="61"/>
        <v>0.99217855199093341</v>
      </c>
      <c r="Q325" s="1">
        <v>-4613.9235390758549</v>
      </c>
      <c r="R325" s="90">
        <f t="shared" si="68"/>
        <v>6.258137423453633E-2</v>
      </c>
      <c r="S325" s="90">
        <f t="shared" si="68"/>
        <v>5.5643087238171116E-2</v>
      </c>
      <c r="T325" s="92">
        <v>79943</v>
      </c>
      <c r="U325" s="1">
        <v>2631391.88</v>
      </c>
      <c r="V325" s="1">
        <v>33132.192744991873</v>
      </c>
      <c r="W325" s="195"/>
      <c r="X325" s="89">
        <v>0</v>
      </c>
      <c r="Y325" s="89">
        <f t="shared" si="69"/>
        <v>0</v>
      </c>
      <c r="Z325" s="1"/>
    </row>
    <row r="326" spans="2:27">
      <c r="B326" s="204">
        <v>5503</v>
      </c>
      <c r="C326" t="s">
        <v>353</v>
      </c>
      <c r="D326" s="1">
        <v>804430</v>
      </c>
      <c r="E326" s="86">
        <f t="shared" si="62"/>
        <v>31916.759244564353</v>
      </c>
      <c r="F326" s="87">
        <f t="shared" si="56"/>
        <v>0.91407971248861652</v>
      </c>
      <c r="G326" s="189">
        <f t="shared" si="63"/>
        <v>1920.5727956940466</v>
      </c>
      <c r="H326" s="189">
        <f t="shared" si="57"/>
        <v>48406.116742672748</v>
      </c>
      <c r="I326" s="189">
        <f t="shared" si="58"/>
        <v>0</v>
      </c>
      <c r="J326" s="88">
        <f t="shared" si="59"/>
        <v>0</v>
      </c>
      <c r="K326" s="189">
        <f t="shared" si="64"/>
        <v>-294.85342159852831</v>
      </c>
      <c r="L326" s="88">
        <f t="shared" si="60"/>
        <v>-7431.4856379693074</v>
      </c>
      <c r="M326" s="89">
        <f t="shared" si="65"/>
        <v>40974.63110470344</v>
      </c>
      <c r="N326" s="89">
        <f t="shared" si="66"/>
        <v>845404.63110470341</v>
      </c>
      <c r="O326" s="89">
        <f t="shared" si="67"/>
        <v>33542.478618659872</v>
      </c>
      <c r="P326" s="90">
        <f t="shared" si="61"/>
        <v>0.9606394865143425</v>
      </c>
      <c r="Q326" s="1">
        <v>7228.277488724867</v>
      </c>
      <c r="R326" s="90">
        <f t="shared" si="68"/>
        <v>4.4247347122606431E-2</v>
      </c>
      <c r="S326" s="90">
        <f t="shared" si="68"/>
        <v>4.2714370141034567E-2</v>
      </c>
      <c r="T326" s="92">
        <v>25204</v>
      </c>
      <c r="U326" s="1">
        <v>770344.30799999996</v>
      </c>
      <c r="V326" s="1">
        <v>30609.302181428058</v>
      </c>
      <c r="W326" s="195"/>
      <c r="X326" s="89">
        <v>0</v>
      </c>
      <c r="Y326" s="89">
        <f t="shared" si="69"/>
        <v>0</v>
      </c>
      <c r="Z326" s="1"/>
    </row>
    <row r="327" spans="2:27">
      <c r="B327" s="204">
        <v>5510</v>
      </c>
      <c r="C327" t="s">
        <v>354</v>
      </c>
      <c r="D327" s="1">
        <v>79716</v>
      </c>
      <c r="E327" s="86">
        <f t="shared" si="62"/>
        <v>27478.800413650464</v>
      </c>
      <c r="F327" s="87">
        <f t="shared" ref="F327:F362" si="70">E327/E$365</f>
        <v>0.78697883419725434</v>
      </c>
      <c r="G327" s="189">
        <f t="shared" si="63"/>
        <v>4760.8664474789357</v>
      </c>
      <c r="H327" s="189">
        <f t="shared" ref="H327:H362" si="71">G327*T327/1000</f>
        <v>13811.273564136394</v>
      </c>
      <c r="I327" s="189">
        <f t="shared" ref="I327:I362" si="72">IF(E327+Y327&lt;(E$365+Y$365)*0.9,((E$365+Y$365)*0.9-E327-Y327)*0.35,0)</f>
        <v>1381.4809401407729</v>
      </c>
      <c r="J327" s="88">
        <f t="shared" ref="J327:J362" si="73">I327*T327/1000</f>
        <v>4007.6762073483819</v>
      </c>
      <c r="K327" s="189">
        <f t="shared" si="64"/>
        <v>1086.6275185422446</v>
      </c>
      <c r="L327" s="88">
        <f t="shared" ref="L327:L362" si="74">K327*T327/1000</f>
        <v>3152.3064312910515</v>
      </c>
      <c r="M327" s="89">
        <f t="shared" si="65"/>
        <v>16963.579995427444</v>
      </c>
      <c r="N327" s="89">
        <f t="shared" si="66"/>
        <v>96679.579995427441</v>
      </c>
      <c r="O327" s="89">
        <f t="shared" si="67"/>
        <v>33326.294379671643</v>
      </c>
      <c r="P327" s="90">
        <f t="shared" ref="P327:P362" si="75">O327/O$365</f>
        <v>0.95444808012797566</v>
      </c>
      <c r="Q327" s="1">
        <v>2190.229531779416</v>
      </c>
      <c r="R327" s="90">
        <f t="shared" si="68"/>
        <v>5.1771275925378224E-2</v>
      </c>
      <c r="S327" s="90">
        <f t="shared" si="68"/>
        <v>3.4006094084515284E-2</v>
      </c>
      <c r="T327" s="92">
        <v>2901</v>
      </c>
      <c r="U327" s="1">
        <v>75792.144</v>
      </c>
      <c r="V327" s="1">
        <v>26575.085553997193</v>
      </c>
      <c r="W327" s="195"/>
      <c r="X327" s="89">
        <v>0</v>
      </c>
      <c r="Y327" s="89">
        <f t="shared" si="69"/>
        <v>0</v>
      </c>
      <c r="Z327" s="1"/>
    </row>
    <row r="328" spans="2:27">
      <c r="B328" s="204">
        <v>5512</v>
      </c>
      <c r="C328" t="s">
        <v>355</v>
      </c>
      <c r="D328" s="1">
        <v>125288</v>
      </c>
      <c r="E328" s="86">
        <f t="shared" ref="E328:E362" si="76">D328/T328*1000</f>
        <v>30233.590733590736</v>
      </c>
      <c r="F328" s="87">
        <f t="shared" si="70"/>
        <v>0.86587462447227348</v>
      </c>
      <c r="G328" s="189">
        <f t="shared" ref="G328:G363" si="77">($E$365+$Y$365-E328-Y328)*0.64</f>
        <v>2997.8006427171617</v>
      </c>
      <c r="H328" s="189">
        <f t="shared" si="71"/>
        <v>12422.885863419919</v>
      </c>
      <c r="I328" s="189">
        <f t="shared" si="72"/>
        <v>417.30432816167774</v>
      </c>
      <c r="J328" s="88">
        <f t="shared" si="73"/>
        <v>1729.3091359019927</v>
      </c>
      <c r="K328" s="189">
        <f t="shared" ref="K328:K362" si="78">I328+J$367</f>
        <v>122.45090656314943</v>
      </c>
      <c r="L328" s="88">
        <f t="shared" si="74"/>
        <v>507.4365567976912</v>
      </c>
      <c r="M328" s="89">
        <f t="shared" ref="M328:M362" si="79">+H328+L328</f>
        <v>12930.32242021761</v>
      </c>
      <c r="N328" s="89">
        <f t="shared" ref="N328:N362" si="80">D328+M328</f>
        <v>138218.32242021762</v>
      </c>
      <c r="O328" s="89">
        <f t="shared" ref="O328:O362" si="81">N328/T328*1000</f>
        <v>33353.842282871046</v>
      </c>
      <c r="P328" s="90">
        <f t="shared" si="75"/>
        <v>0.9552370380307259</v>
      </c>
      <c r="Q328" s="1">
        <v>2652.3315200599318</v>
      </c>
      <c r="R328" s="90">
        <f t="shared" ref="R328:S362" si="82">(D328-U328)/U328</f>
        <v>5.5198767450220704E-2</v>
      </c>
      <c r="S328" s="90">
        <f t="shared" si="82"/>
        <v>7.1749906418431222E-2</v>
      </c>
      <c r="T328" s="92">
        <v>4144</v>
      </c>
      <c r="U328" s="1">
        <v>118734.02800000001</v>
      </c>
      <c r="V328" s="1">
        <v>28209.557614635309</v>
      </c>
      <c r="W328" s="195"/>
      <c r="X328" s="89">
        <v>0</v>
      </c>
      <c r="Y328" s="89">
        <f t="shared" ref="Y328:Y362" si="83">X328*1000/T328</f>
        <v>0</v>
      </c>
      <c r="Z328" s="1"/>
    </row>
    <row r="329" spans="2:27">
      <c r="B329" s="204">
        <v>5514</v>
      </c>
      <c r="C329" t="s">
        <v>356</v>
      </c>
      <c r="D329" s="1">
        <v>39864</v>
      </c>
      <c r="E329" s="86">
        <f t="shared" si="76"/>
        <v>30974.358974358973</v>
      </c>
      <c r="F329" s="87">
        <f t="shared" si="70"/>
        <v>0.88708984921842138</v>
      </c>
      <c r="G329" s="189">
        <f t="shared" si="77"/>
        <v>2523.7089686254903</v>
      </c>
      <c r="H329" s="189">
        <f t="shared" si="71"/>
        <v>3248.0134426210061</v>
      </c>
      <c r="I329" s="189">
        <f t="shared" si="72"/>
        <v>158.03544389279486</v>
      </c>
      <c r="J329" s="88">
        <f t="shared" si="73"/>
        <v>203.39161629002697</v>
      </c>
      <c r="K329" s="189">
        <f t="shared" si="78"/>
        <v>-136.81797770573345</v>
      </c>
      <c r="L329" s="88">
        <f t="shared" si="74"/>
        <v>-176.08473730727897</v>
      </c>
      <c r="M329" s="89">
        <f t="shared" si="79"/>
        <v>3071.9287053137273</v>
      </c>
      <c r="N329" s="89">
        <f t="shared" si="80"/>
        <v>42935.92870531373</v>
      </c>
      <c r="O329" s="89">
        <f t="shared" si="81"/>
        <v>33361.24996527873</v>
      </c>
      <c r="P329" s="90">
        <f t="shared" si="75"/>
        <v>0.95544919027818742</v>
      </c>
      <c r="Q329" s="1">
        <v>-81.635109479454513</v>
      </c>
      <c r="R329" s="90">
        <f>(D329-U329)/U329</f>
        <v>2.9472072755144466E-2</v>
      </c>
      <c r="S329" s="90">
        <f t="shared" si="82"/>
        <v>4.0670681161183296E-2</v>
      </c>
      <c r="T329" s="92">
        <v>1287</v>
      </c>
      <c r="U329" s="1">
        <v>38722.76</v>
      </c>
      <c r="V329" s="1">
        <v>29763.843197540355</v>
      </c>
      <c r="W329" s="195"/>
      <c r="X329" s="89">
        <v>0</v>
      </c>
      <c r="Y329" s="89">
        <f t="shared" si="83"/>
        <v>0</v>
      </c>
      <c r="Z329" s="1"/>
    </row>
    <row r="330" spans="2:27">
      <c r="B330" s="204">
        <v>5516</v>
      </c>
      <c r="C330" t="s">
        <v>357</v>
      </c>
      <c r="D330" s="1">
        <v>34309</v>
      </c>
      <c r="E330" s="86">
        <f t="shared" si="76"/>
        <v>32306.0263653484</v>
      </c>
      <c r="F330" s="87">
        <f t="shared" si="70"/>
        <v>0.92522812436593305</v>
      </c>
      <c r="G330" s="189">
        <f t="shared" si="77"/>
        <v>1671.4418383922568</v>
      </c>
      <c r="H330" s="189">
        <f t="shared" si="71"/>
        <v>1775.0712323725768</v>
      </c>
      <c r="I330" s="189">
        <f t="shared" si="72"/>
        <v>0</v>
      </c>
      <c r="J330" s="88">
        <f t="shared" si="73"/>
        <v>0</v>
      </c>
      <c r="K330" s="189">
        <f t="shared" si="78"/>
        <v>-294.85342159852831</v>
      </c>
      <c r="L330" s="88">
        <f t="shared" si="74"/>
        <v>-313.13433373763706</v>
      </c>
      <c r="M330" s="89">
        <f t="shared" si="79"/>
        <v>1461.9368986349398</v>
      </c>
      <c r="N330" s="89">
        <f t="shared" si="80"/>
        <v>35770.936898634936</v>
      </c>
      <c r="O330" s="89">
        <f t="shared" si="81"/>
        <v>33682.614782142125</v>
      </c>
      <c r="P330" s="90">
        <f t="shared" si="75"/>
        <v>0.96465291479017645</v>
      </c>
      <c r="Q330" s="1">
        <v>-330.96219754698654</v>
      </c>
      <c r="R330" s="90">
        <f t="shared" si="82"/>
        <v>0.11641713045751817</v>
      </c>
      <c r="S330" s="90">
        <f t="shared" si="82"/>
        <v>0.11641713045751818</v>
      </c>
      <c r="T330" s="92">
        <v>1062</v>
      </c>
      <c r="U330" s="1">
        <v>30731.345000000001</v>
      </c>
      <c r="V330" s="1">
        <v>28937.236346516009</v>
      </c>
      <c r="W330" s="195"/>
      <c r="X330" s="89">
        <v>0</v>
      </c>
      <c r="Y330" s="89">
        <f t="shared" si="83"/>
        <v>0</v>
      </c>
      <c r="Z330" s="1"/>
    </row>
    <row r="331" spans="2:27">
      <c r="B331" s="204">
        <v>5518</v>
      </c>
      <c r="C331" t="s">
        <v>358</v>
      </c>
      <c r="D331" s="1">
        <v>23650</v>
      </c>
      <c r="E331" s="86">
        <f t="shared" si="76"/>
        <v>23602.794411177645</v>
      </c>
      <c r="F331" s="87">
        <f t="shared" si="70"/>
        <v>0.67597199840931632</v>
      </c>
      <c r="G331" s="189">
        <f t="shared" si="77"/>
        <v>7241.5102890615399</v>
      </c>
      <c r="H331" s="189">
        <f t="shared" si="71"/>
        <v>7255.9933096396626</v>
      </c>
      <c r="I331" s="189">
        <f t="shared" si="72"/>
        <v>2738.0830410062595</v>
      </c>
      <c r="J331" s="88">
        <f t="shared" si="73"/>
        <v>2743.5592070882722</v>
      </c>
      <c r="K331" s="189">
        <f t="shared" si="78"/>
        <v>2443.2296194077312</v>
      </c>
      <c r="L331" s="88">
        <f t="shared" si="74"/>
        <v>2448.1160786465466</v>
      </c>
      <c r="M331" s="89">
        <f t="shared" si="79"/>
        <v>9704.1093882862097</v>
      </c>
      <c r="N331" s="89">
        <f t="shared" si="80"/>
        <v>33354.109388286211</v>
      </c>
      <c r="O331" s="89">
        <f t="shared" si="81"/>
        <v>33287.534319646918</v>
      </c>
      <c r="P331" s="90">
        <f t="shared" si="75"/>
        <v>0.95333801177009636</v>
      </c>
      <c r="Q331" s="1">
        <v>1133.9133646476967</v>
      </c>
      <c r="R331" s="90">
        <f t="shared" si="82"/>
        <v>3.2778061191292326E-2</v>
      </c>
      <c r="S331" s="90">
        <f t="shared" si="82"/>
        <v>1.5255878516390091E-2</v>
      </c>
      <c r="T331" s="92">
        <v>1002</v>
      </c>
      <c r="U331" s="1">
        <v>22899.401999999998</v>
      </c>
      <c r="V331" s="1">
        <v>23248.12385786802</v>
      </c>
      <c r="W331" s="195"/>
      <c r="X331" s="89">
        <v>0</v>
      </c>
      <c r="Y331" s="89">
        <f t="shared" si="83"/>
        <v>0</v>
      </c>
      <c r="Z331" s="1"/>
    </row>
    <row r="332" spans="2:27">
      <c r="B332" s="204">
        <v>5520</v>
      </c>
      <c r="C332" t="s">
        <v>359</v>
      </c>
      <c r="D332" s="1">
        <v>144321</v>
      </c>
      <c r="E332" s="86">
        <f t="shared" si="76"/>
        <v>36044.205794205795</v>
      </c>
      <c r="F332" s="87">
        <f t="shared" si="70"/>
        <v>1.0322876773543137</v>
      </c>
      <c r="G332" s="189">
        <f t="shared" si="77"/>
        <v>-720.99299607647583</v>
      </c>
      <c r="H332" s="189">
        <f t="shared" si="71"/>
        <v>-2886.8559562902092</v>
      </c>
      <c r="I332" s="189">
        <f t="shared" si="72"/>
        <v>0</v>
      </c>
      <c r="J332" s="88">
        <f t="shared" si="73"/>
        <v>0</v>
      </c>
      <c r="K332" s="189">
        <f t="shared" si="78"/>
        <v>-294.85342159852831</v>
      </c>
      <c r="L332" s="88">
        <f t="shared" si="74"/>
        <v>-1180.5931000805074</v>
      </c>
      <c r="M332" s="89">
        <f t="shared" si="79"/>
        <v>-4067.4490563707168</v>
      </c>
      <c r="N332" s="89">
        <f t="shared" si="80"/>
        <v>140253.55094362929</v>
      </c>
      <c r="O332" s="89">
        <f t="shared" si="81"/>
        <v>35028.359376530796</v>
      </c>
      <c r="P332" s="90">
        <f t="shared" si="75"/>
        <v>1.0031943538659938</v>
      </c>
      <c r="Q332" s="1">
        <v>1320.425914333222</v>
      </c>
      <c r="R332" s="90">
        <f t="shared" si="82"/>
        <v>4.615748662463369E-2</v>
      </c>
      <c r="S332" s="90">
        <f t="shared" si="82"/>
        <v>3.4922528601442134E-2</v>
      </c>
      <c r="T332" s="92">
        <v>4004</v>
      </c>
      <c r="U332" s="1">
        <v>137953.41699999999</v>
      </c>
      <c r="V332" s="1">
        <v>34827.926533703605</v>
      </c>
      <c r="W332" s="195"/>
      <c r="X332" s="89">
        <v>0</v>
      </c>
      <c r="Y332" s="89">
        <f t="shared" si="83"/>
        <v>0</v>
      </c>
      <c r="Z332" s="1"/>
    </row>
    <row r="333" spans="2:27">
      <c r="B333" s="204">
        <v>5522</v>
      </c>
      <c r="C333" t="s">
        <v>360</v>
      </c>
      <c r="D333" s="1">
        <v>57973</v>
      </c>
      <c r="E333" s="86">
        <f t="shared" si="76"/>
        <v>27191.838649155725</v>
      </c>
      <c r="F333" s="87">
        <f t="shared" si="70"/>
        <v>0.77876039556522902</v>
      </c>
      <c r="G333" s="189">
        <f t="shared" si="77"/>
        <v>4944.5219767555691</v>
      </c>
      <c r="H333" s="189">
        <f t="shared" si="71"/>
        <v>10541.720854442874</v>
      </c>
      <c r="I333" s="189">
        <f t="shared" si="72"/>
        <v>1481.9175577139315</v>
      </c>
      <c r="J333" s="88">
        <f t="shared" si="73"/>
        <v>3159.4482330461019</v>
      </c>
      <c r="K333" s="189">
        <f t="shared" si="78"/>
        <v>1187.0641361154032</v>
      </c>
      <c r="L333" s="88">
        <f t="shared" si="74"/>
        <v>2530.8207381980396</v>
      </c>
      <c r="M333" s="89">
        <f t="shared" si="79"/>
        <v>13072.541592640913</v>
      </c>
      <c r="N333" s="89">
        <f t="shared" si="80"/>
        <v>71045.541592640919</v>
      </c>
      <c r="O333" s="89">
        <f t="shared" si="81"/>
        <v>33323.424762026698</v>
      </c>
      <c r="P333" s="90">
        <f t="shared" si="75"/>
        <v>0.95436589574165542</v>
      </c>
      <c r="Q333" s="1">
        <v>1368.8760812663477</v>
      </c>
      <c r="R333" s="90">
        <f t="shared" si="82"/>
        <v>3.1223464201810245E-2</v>
      </c>
      <c r="S333" s="90">
        <f t="shared" si="82"/>
        <v>2.3484451337256521E-2</v>
      </c>
      <c r="T333" s="92">
        <v>2132</v>
      </c>
      <c r="U333" s="1">
        <v>56217.688999999998</v>
      </c>
      <c r="V333" s="1">
        <v>26567.905954631377</v>
      </c>
      <c r="W333" s="195"/>
      <c r="X333" s="89">
        <v>0</v>
      </c>
      <c r="Y333" s="89">
        <f t="shared" si="83"/>
        <v>0</v>
      </c>
      <c r="Z333" s="1"/>
    </row>
    <row r="334" spans="2:27">
      <c r="B334" s="204">
        <v>5524</v>
      </c>
      <c r="C334" t="s">
        <v>361</v>
      </c>
      <c r="D334" s="1">
        <v>223753</v>
      </c>
      <c r="E334" s="86">
        <f t="shared" si="76"/>
        <v>32813.1690863763</v>
      </c>
      <c r="F334" s="87">
        <f t="shared" si="70"/>
        <v>0.9397524333371462</v>
      </c>
      <c r="G334" s="189">
        <f t="shared" si="77"/>
        <v>1346.870496934401</v>
      </c>
      <c r="H334" s="189">
        <f t="shared" si="71"/>
        <v>9184.3099185956817</v>
      </c>
      <c r="I334" s="189">
        <f t="shared" si="72"/>
        <v>0</v>
      </c>
      <c r="J334" s="88">
        <f t="shared" si="73"/>
        <v>0</v>
      </c>
      <c r="K334" s="189">
        <f t="shared" si="78"/>
        <v>-294.85342159852831</v>
      </c>
      <c r="L334" s="88">
        <f t="shared" si="74"/>
        <v>-2010.6054818803646</v>
      </c>
      <c r="M334" s="89">
        <f t="shared" si="79"/>
        <v>7173.7044367153176</v>
      </c>
      <c r="N334" s="89">
        <f t="shared" si="80"/>
        <v>230926.70443671531</v>
      </c>
      <c r="O334" s="89">
        <f t="shared" si="81"/>
        <v>33865.186161712176</v>
      </c>
      <c r="P334" s="90">
        <f t="shared" si="75"/>
        <v>0.96988166601981329</v>
      </c>
      <c r="Q334" s="1">
        <v>2601.918319140399</v>
      </c>
      <c r="R334" s="90">
        <f t="shared" si="82"/>
        <v>5.1514639888133297E-2</v>
      </c>
      <c r="S334" s="90">
        <f t="shared" si="82"/>
        <v>4.7659548819471702E-2</v>
      </c>
      <c r="T334" s="92">
        <v>6819</v>
      </c>
      <c r="U334" s="1">
        <v>212791.141</v>
      </c>
      <c r="V334" s="1">
        <v>31320.450544598174</v>
      </c>
      <c r="W334" s="195"/>
      <c r="X334" s="89">
        <v>0</v>
      </c>
      <c r="Y334" s="89">
        <f t="shared" si="83"/>
        <v>0</v>
      </c>
      <c r="Z334" s="1"/>
    </row>
    <row r="335" spans="2:27">
      <c r="B335" s="204">
        <v>5526</v>
      </c>
      <c r="C335" t="s">
        <v>362</v>
      </c>
      <c r="D335" s="1">
        <v>108713</v>
      </c>
      <c r="E335" s="86">
        <f t="shared" si="76"/>
        <v>30814.342403628118</v>
      </c>
      <c r="F335" s="87">
        <f t="shared" si="70"/>
        <v>0.8825070562147117</v>
      </c>
      <c r="G335" s="189">
        <f t="shared" si="77"/>
        <v>2626.1195738932374</v>
      </c>
      <c r="H335" s="189">
        <f t="shared" si="71"/>
        <v>9264.9498566953407</v>
      </c>
      <c r="I335" s="189">
        <f t="shared" si="72"/>
        <v>214.04124364859416</v>
      </c>
      <c r="J335" s="88">
        <f t="shared" si="73"/>
        <v>755.13750759224024</v>
      </c>
      <c r="K335" s="189">
        <f t="shared" si="78"/>
        <v>-80.812177949934153</v>
      </c>
      <c r="L335" s="88">
        <f t="shared" si="74"/>
        <v>-285.10536380736767</v>
      </c>
      <c r="M335" s="89">
        <f t="shared" si="79"/>
        <v>8979.8444928879726</v>
      </c>
      <c r="N335" s="89">
        <f t="shared" si="80"/>
        <v>117692.84449288798</v>
      </c>
      <c r="O335" s="89">
        <f t="shared" si="81"/>
        <v>33359.649799571424</v>
      </c>
      <c r="P335" s="90">
        <f t="shared" si="75"/>
        <v>0.95540336234815038</v>
      </c>
      <c r="Q335" s="1">
        <v>2190.2108886996712</v>
      </c>
      <c r="R335" s="90">
        <f t="shared" si="82"/>
        <v>7.3695407685246433E-2</v>
      </c>
      <c r="S335" s="90">
        <f t="shared" si="82"/>
        <v>7.5217084850333155E-2</v>
      </c>
      <c r="T335" s="92">
        <v>3528</v>
      </c>
      <c r="U335" s="1">
        <v>101251.24800000001</v>
      </c>
      <c r="V335" s="1">
        <v>28658.717237475237</v>
      </c>
      <c r="W335" s="195"/>
      <c r="X335" s="89">
        <v>0</v>
      </c>
      <c r="Y335" s="89">
        <f t="shared" si="83"/>
        <v>0</v>
      </c>
      <c r="Z335" s="1"/>
    </row>
    <row r="336" spans="2:27">
      <c r="B336" s="204">
        <v>5528</v>
      </c>
      <c r="C336" t="s">
        <v>363</v>
      </c>
      <c r="D336" s="1">
        <v>30823</v>
      </c>
      <c r="E336" s="86">
        <f t="shared" si="76"/>
        <v>28619.312906220985</v>
      </c>
      <c r="F336" s="87">
        <f t="shared" si="70"/>
        <v>0.81964253051147473</v>
      </c>
      <c r="G336" s="189">
        <f t="shared" si="77"/>
        <v>4030.9384522338028</v>
      </c>
      <c r="H336" s="189">
        <f t="shared" si="71"/>
        <v>4341.3207130558058</v>
      </c>
      <c r="I336" s="189">
        <f t="shared" si="72"/>
        <v>982.30156774109071</v>
      </c>
      <c r="J336" s="88">
        <f t="shared" si="73"/>
        <v>1057.9387884571547</v>
      </c>
      <c r="K336" s="189">
        <f t="shared" si="78"/>
        <v>687.44814614256234</v>
      </c>
      <c r="L336" s="88">
        <f t="shared" si="74"/>
        <v>740.38165339553962</v>
      </c>
      <c r="M336" s="89">
        <f t="shared" si="79"/>
        <v>5081.7023664513454</v>
      </c>
      <c r="N336" s="89">
        <f t="shared" si="80"/>
        <v>35904.702366451347</v>
      </c>
      <c r="O336" s="89">
        <f t="shared" si="81"/>
        <v>33337.699504597353</v>
      </c>
      <c r="P336" s="90">
        <f t="shared" si="75"/>
        <v>0.95477471709111794</v>
      </c>
      <c r="Q336" s="1">
        <v>1017.763766193179</v>
      </c>
      <c r="R336" s="90">
        <f t="shared" si="82"/>
        <v>3.4530696693643469E-2</v>
      </c>
      <c r="S336" s="90">
        <f t="shared" si="82"/>
        <v>2.6846160413653616E-2</v>
      </c>
      <c r="T336" s="92">
        <v>1077</v>
      </c>
      <c r="U336" s="1">
        <v>29794.186000000002</v>
      </c>
      <c r="V336" s="1">
        <v>27871.081384471468</v>
      </c>
      <c r="W336" s="195"/>
      <c r="X336" s="89">
        <v>0</v>
      </c>
      <c r="Y336" s="89">
        <f t="shared" si="83"/>
        <v>0</v>
      </c>
      <c r="Z336" s="1"/>
    </row>
    <row r="337" spans="2:26">
      <c r="B337" s="204">
        <v>5530</v>
      </c>
      <c r="C337" t="s">
        <v>364</v>
      </c>
      <c r="D337" s="1">
        <v>471673</v>
      </c>
      <c r="E337" s="86">
        <f t="shared" si="76"/>
        <v>31558.477184530981</v>
      </c>
      <c r="F337" s="87">
        <f t="shared" si="70"/>
        <v>0.90381869695393591</v>
      </c>
      <c r="G337" s="189">
        <f t="shared" si="77"/>
        <v>2149.8733141154053</v>
      </c>
      <c r="H337" s="189">
        <f t="shared" si="71"/>
        <v>32132.006552768849</v>
      </c>
      <c r="I337" s="189">
        <f t="shared" si="72"/>
        <v>0</v>
      </c>
      <c r="J337" s="88">
        <f t="shared" si="73"/>
        <v>0</v>
      </c>
      <c r="K337" s="189">
        <f t="shared" si="78"/>
        <v>-294.85342159852831</v>
      </c>
      <c r="L337" s="88">
        <f t="shared" si="74"/>
        <v>-4406.8792392116038</v>
      </c>
      <c r="M337" s="89">
        <f t="shared" si="79"/>
        <v>27725.127313557245</v>
      </c>
      <c r="N337" s="89">
        <f t="shared" si="80"/>
        <v>499398.12731355726</v>
      </c>
      <c r="O337" s="89">
        <f t="shared" si="81"/>
        <v>33413.497077047854</v>
      </c>
      <c r="P337" s="90">
        <f t="shared" si="75"/>
        <v>0.95694552092185747</v>
      </c>
      <c r="Q337" s="1">
        <v>3449.0289599460848</v>
      </c>
      <c r="R337" s="90">
        <f t="shared" si="82"/>
        <v>4.266978765449813E-2</v>
      </c>
      <c r="S337" s="90">
        <f t="shared" si="82"/>
        <v>4.2809312582593358E-2</v>
      </c>
      <c r="T337" s="92">
        <v>14946</v>
      </c>
      <c r="U337" s="1">
        <v>452370.44900000002</v>
      </c>
      <c r="V337" s="1">
        <v>30262.941463740968</v>
      </c>
      <c r="W337" s="195"/>
      <c r="X337" s="89">
        <v>0</v>
      </c>
      <c r="Y337" s="89">
        <f t="shared" si="83"/>
        <v>0</v>
      </c>
      <c r="Z337" s="1"/>
    </row>
    <row r="338" spans="2:26">
      <c r="B338" s="204">
        <v>5532</v>
      </c>
      <c r="C338" t="s">
        <v>365</v>
      </c>
      <c r="D338" s="1">
        <v>159307</v>
      </c>
      <c r="E338" s="86">
        <f t="shared" si="76"/>
        <v>28321.244444444445</v>
      </c>
      <c r="F338" s="87">
        <f t="shared" si="70"/>
        <v>0.81110600173187986</v>
      </c>
      <c r="G338" s="189">
        <f t="shared" si="77"/>
        <v>4221.7022677707882</v>
      </c>
      <c r="H338" s="189">
        <f t="shared" si="71"/>
        <v>23747.075256210686</v>
      </c>
      <c r="I338" s="189">
        <f t="shared" si="72"/>
        <v>1086.6255293628797</v>
      </c>
      <c r="J338" s="88">
        <f t="shared" si="73"/>
        <v>6112.2686026661986</v>
      </c>
      <c r="K338" s="189">
        <f t="shared" si="78"/>
        <v>791.7721077643514</v>
      </c>
      <c r="L338" s="88">
        <f t="shared" si="74"/>
        <v>4453.7181061744768</v>
      </c>
      <c r="M338" s="89">
        <f t="shared" si="79"/>
        <v>28200.793362385164</v>
      </c>
      <c r="N338" s="89">
        <f t="shared" si="80"/>
        <v>187507.79336238516</v>
      </c>
      <c r="O338" s="89">
        <f t="shared" si="81"/>
        <v>33334.718819979586</v>
      </c>
      <c r="P338" s="90">
        <f t="shared" si="75"/>
        <v>0.95468935180332193</v>
      </c>
      <c r="Q338" s="1">
        <v>4011.2701159114658</v>
      </c>
      <c r="R338" s="90">
        <f t="shared" si="82"/>
        <v>6.4149006538310363E-2</v>
      </c>
      <c r="S338" s="90">
        <f t="shared" si="82"/>
        <v>5.847354517010607E-2</v>
      </c>
      <c r="T338" s="92">
        <v>5625</v>
      </c>
      <c r="U338" s="1">
        <v>149703.65900000001</v>
      </c>
      <c r="V338" s="1">
        <v>26756.68614834674</v>
      </c>
      <c r="W338" s="195"/>
      <c r="X338" s="89">
        <v>0</v>
      </c>
      <c r="Y338" s="89">
        <f t="shared" si="83"/>
        <v>0</v>
      </c>
      <c r="Z338" s="1"/>
    </row>
    <row r="339" spans="2:26">
      <c r="B339" s="204">
        <v>5534</v>
      </c>
      <c r="C339" t="s">
        <v>366</v>
      </c>
      <c r="D339" s="1">
        <v>65194</v>
      </c>
      <c r="E339" s="86">
        <f t="shared" si="76"/>
        <v>29169.574944071588</v>
      </c>
      <c r="F339" s="87">
        <f t="shared" si="70"/>
        <v>0.83540175473276035</v>
      </c>
      <c r="G339" s="189">
        <f t="shared" si="77"/>
        <v>3678.7707480094164</v>
      </c>
      <c r="H339" s="189">
        <f t="shared" si="71"/>
        <v>8222.0526218010455</v>
      </c>
      <c r="I339" s="189">
        <f t="shared" si="72"/>
        <v>789.70985449337945</v>
      </c>
      <c r="J339" s="88">
        <f t="shared" si="73"/>
        <v>1765.0015247927031</v>
      </c>
      <c r="K339" s="189">
        <f t="shared" si="78"/>
        <v>494.85643289485114</v>
      </c>
      <c r="L339" s="88">
        <f t="shared" si="74"/>
        <v>1106.0041275199922</v>
      </c>
      <c r="M339" s="89">
        <f t="shared" si="79"/>
        <v>9328.0567493210383</v>
      </c>
      <c r="N339" s="89">
        <f t="shared" si="80"/>
        <v>74522.05674932104</v>
      </c>
      <c r="O339" s="89">
        <f t="shared" si="81"/>
        <v>33343.202124975855</v>
      </c>
      <c r="P339" s="90">
        <f t="shared" si="75"/>
        <v>0.95493230933333073</v>
      </c>
      <c r="Q339" s="1">
        <v>904.64196605549478</v>
      </c>
      <c r="R339" s="90">
        <f t="shared" si="82"/>
        <v>3.804546328323772E-2</v>
      </c>
      <c r="S339" s="90">
        <f t="shared" si="82"/>
        <v>3.2472064822656584E-2</v>
      </c>
      <c r="T339" s="92">
        <v>2235</v>
      </c>
      <c r="U339" s="1">
        <v>62804.571000000004</v>
      </c>
      <c r="V339" s="1">
        <v>28252.168690958166</v>
      </c>
      <c r="W339" s="195"/>
      <c r="X339" s="89">
        <v>0</v>
      </c>
      <c r="Y339" s="89">
        <f t="shared" si="83"/>
        <v>0</v>
      </c>
      <c r="Z339" s="1"/>
    </row>
    <row r="340" spans="2:26">
      <c r="B340" s="204">
        <v>5536</v>
      </c>
      <c r="C340" t="s">
        <v>367</v>
      </c>
      <c r="D340" s="1">
        <v>75223</v>
      </c>
      <c r="E340" s="86">
        <f t="shared" si="76"/>
        <v>27534.040995607615</v>
      </c>
      <c r="F340" s="87">
        <f t="shared" si="70"/>
        <v>0.78856089630093407</v>
      </c>
      <c r="G340" s="189">
        <f t="shared" si="77"/>
        <v>4725.5124750263594</v>
      </c>
      <c r="H340" s="189">
        <f t="shared" si="71"/>
        <v>12910.100081772014</v>
      </c>
      <c r="I340" s="189">
        <f t="shared" si="72"/>
        <v>1362.1467364557702</v>
      </c>
      <c r="J340" s="88">
        <f t="shared" si="73"/>
        <v>3721.3848839971643</v>
      </c>
      <c r="K340" s="189">
        <f t="shared" si="78"/>
        <v>1067.293314857242</v>
      </c>
      <c r="L340" s="88">
        <f t="shared" si="74"/>
        <v>2915.8453361899851</v>
      </c>
      <c r="M340" s="89">
        <f t="shared" si="79"/>
        <v>15825.945417961999</v>
      </c>
      <c r="N340" s="89">
        <f t="shared" si="80"/>
        <v>91048.945417961993</v>
      </c>
      <c r="O340" s="89">
        <f t="shared" si="81"/>
        <v>33326.846785491216</v>
      </c>
      <c r="P340" s="90">
        <f t="shared" si="75"/>
        <v>0.95446390074901244</v>
      </c>
      <c r="Q340" s="1">
        <v>1143.5692936302403</v>
      </c>
      <c r="R340" s="90">
        <f t="shared" si="82"/>
        <v>1.8272607725039944E-2</v>
      </c>
      <c r="S340" s="90">
        <f t="shared" si="82"/>
        <v>1.901804887271576E-2</v>
      </c>
      <c r="T340" s="92">
        <v>2732</v>
      </c>
      <c r="U340" s="1">
        <v>73873.145000000004</v>
      </c>
      <c r="V340" s="1">
        <v>27020.170080468179</v>
      </c>
      <c r="W340" s="195"/>
      <c r="X340" s="89">
        <v>0</v>
      </c>
      <c r="Y340" s="89">
        <f t="shared" si="83"/>
        <v>0</v>
      </c>
      <c r="Z340" s="1"/>
    </row>
    <row r="341" spans="2:26">
      <c r="B341" s="204">
        <v>5538</v>
      </c>
      <c r="C341" t="s">
        <v>368</v>
      </c>
      <c r="D341" s="1">
        <v>55097</v>
      </c>
      <c r="E341" s="86">
        <f t="shared" si="76"/>
        <v>29814.393939393936</v>
      </c>
      <c r="F341" s="87">
        <f t="shared" si="70"/>
        <v>0.85386904200760583</v>
      </c>
      <c r="G341" s="189">
        <f t="shared" si="77"/>
        <v>3266.0865910031134</v>
      </c>
      <c r="H341" s="189">
        <f t="shared" si="71"/>
        <v>6035.728020173754</v>
      </c>
      <c r="I341" s="189">
        <f t="shared" si="72"/>
        <v>564.02320613055758</v>
      </c>
      <c r="J341" s="88">
        <f t="shared" si="73"/>
        <v>1042.3148849292704</v>
      </c>
      <c r="K341" s="189">
        <f t="shared" si="78"/>
        <v>269.16978453202927</v>
      </c>
      <c r="L341" s="88">
        <f t="shared" si="74"/>
        <v>497.42576181519007</v>
      </c>
      <c r="M341" s="89">
        <f t="shared" si="79"/>
        <v>6533.1537819889436</v>
      </c>
      <c r="N341" s="89">
        <f t="shared" si="80"/>
        <v>61630.153781988942</v>
      </c>
      <c r="O341" s="89">
        <f t="shared" si="81"/>
        <v>33349.65031492908</v>
      </c>
      <c r="P341" s="90">
        <f t="shared" si="75"/>
        <v>0.95511698220607921</v>
      </c>
      <c r="Q341" s="1">
        <v>884.43189408078615</v>
      </c>
      <c r="R341" s="90">
        <f t="shared" si="82"/>
        <v>4.7191488572333087E-2</v>
      </c>
      <c r="S341" s="90">
        <f t="shared" si="82"/>
        <v>3.6424909414933433E-2</v>
      </c>
      <c r="T341" s="92">
        <v>1848</v>
      </c>
      <c r="U341" s="1">
        <v>52614.063999999998</v>
      </c>
      <c r="V341" s="1">
        <v>28766.574084199015</v>
      </c>
      <c r="W341" s="195"/>
      <c r="X341" s="89">
        <v>0</v>
      </c>
      <c r="Y341" s="89">
        <f t="shared" si="83"/>
        <v>0</v>
      </c>
      <c r="Z341" s="1"/>
    </row>
    <row r="342" spans="2:26">
      <c r="B342" s="204">
        <v>5540</v>
      </c>
      <c r="C342" t="s">
        <v>369</v>
      </c>
      <c r="D342" s="1">
        <v>52962</v>
      </c>
      <c r="E342" s="86">
        <f t="shared" si="76"/>
        <v>27314.079422382671</v>
      </c>
      <c r="F342" s="87">
        <f t="shared" si="70"/>
        <v>0.78226130898784418</v>
      </c>
      <c r="G342" s="189">
        <f t="shared" si="77"/>
        <v>4866.2878818903237</v>
      </c>
      <c r="H342" s="189">
        <f t="shared" si="71"/>
        <v>9435.7322029853367</v>
      </c>
      <c r="I342" s="189">
        <f t="shared" si="72"/>
        <v>1439.1332870845006</v>
      </c>
      <c r="J342" s="88">
        <f t="shared" si="73"/>
        <v>2790.4794436568463</v>
      </c>
      <c r="K342" s="189">
        <f t="shared" si="78"/>
        <v>1144.2798654859723</v>
      </c>
      <c r="L342" s="88">
        <f t="shared" si="74"/>
        <v>2218.7586591773006</v>
      </c>
      <c r="M342" s="89">
        <f t="shared" si="79"/>
        <v>11654.490862162638</v>
      </c>
      <c r="N342" s="89">
        <f t="shared" si="80"/>
        <v>64616.490862162638</v>
      </c>
      <c r="O342" s="89">
        <f t="shared" si="81"/>
        <v>33324.647169758966</v>
      </c>
      <c r="P342" s="90">
        <f t="shared" si="75"/>
        <v>0.95440090487588158</v>
      </c>
      <c r="Q342" s="1">
        <v>1473.529714622633</v>
      </c>
      <c r="R342" s="90">
        <f t="shared" si="82"/>
        <v>-1.5138164333351975E-2</v>
      </c>
      <c r="S342" s="90">
        <f t="shared" si="82"/>
        <v>-7.0114034407959026E-3</v>
      </c>
      <c r="T342" s="92">
        <v>1939</v>
      </c>
      <c r="U342" s="1">
        <v>53776.071000000004</v>
      </c>
      <c r="V342" s="1">
        <v>27506.941687979543</v>
      </c>
      <c r="W342" s="195"/>
      <c r="X342" s="89">
        <v>0</v>
      </c>
      <c r="Y342" s="89">
        <f t="shared" si="83"/>
        <v>0</v>
      </c>
      <c r="Z342" s="1"/>
    </row>
    <row r="343" spans="2:26">
      <c r="B343" s="204">
        <v>5542</v>
      </c>
      <c r="C343" t="s">
        <v>370</v>
      </c>
      <c r="D343" s="1">
        <v>82268</v>
      </c>
      <c r="E343" s="86">
        <f t="shared" si="76"/>
        <v>29360.456816559603</v>
      </c>
      <c r="F343" s="87">
        <f t="shared" si="70"/>
        <v>0.8408685142425889</v>
      </c>
      <c r="G343" s="189">
        <f t="shared" si="77"/>
        <v>3556.6063496170868</v>
      </c>
      <c r="H343" s="189">
        <f t="shared" si="71"/>
        <v>9965.6109916270761</v>
      </c>
      <c r="I343" s="189">
        <f t="shared" si="72"/>
        <v>722.90119912257433</v>
      </c>
      <c r="J343" s="88">
        <f t="shared" si="73"/>
        <v>2025.5691599414533</v>
      </c>
      <c r="K343" s="189">
        <f t="shared" si="78"/>
        <v>428.04777752404601</v>
      </c>
      <c r="L343" s="88">
        <f t="shared" si="74"/>
        <v>1199.389872622377</v>
      </c>
      <c r="M343" s="89">
        <f t="shared" si="79"/>
        <v>11165.000864249454</v>
      </c>
      <c r="N343" s="89">
        <f t="shared" si="80"/>
        <v>93433.00086424945</v>
      </c>
      <c r="O343" s="89">
        <f t="shared" si="81"/>
        <v>33345.110943700733</v>
      </c>
      <c r="P343" s="90">
        <f t="shared" si="75"/>
        <v>0.95498697692842893</v>
      </c>
      <c r="Q343" s="1">
        <v>1299.4930017393654</v>
      </c>
      <c r="R343" s="90">
        <f t="shared" si="82"/>
        <v>8.4355226009467821E-2</v>
      </c>
      <c r="S343" s="90">
        <f t="shared" si="82"/>
        <v>7.7389346613261523E-2</v>
      </c>
      <c r="T343" s="92">
        <v>2802</v>
      </c>
      <c r="U343" s="1">
        <v>75868.126999999993</v>
      </c>
      <c r="V343" s="1">
        <v>27251.482399425284</v>
      </c>
      <c r="W343" s="195"/>
      <c r="X343" s="89">
        <v>0</v>
      </c>
      <c r="Y343" s="89">
        <f t="shared" si="83"/>
        <v>0</v>
      </c>
      <c r="Z343" s="1"/>
    </row>
    <row r="344" spans="2:26">
      <c r="B344" s="204">
        <v>5544</v>
      </c>
      <c r="C344" t="s">
        <v>371</v>
      </c>
      <c r="D344" s="1">
        <v>139152</v>
      </c>
      <c r="E344" s="86">
        <f t="shared" si="76"/>
        <v>28614.435533621221</v>
      </c>
      <c r="F344" s="87">
        <f t="shared" si="70"/>
        <v>0.81950284504687188</v>
      </c>
      <c r="G344" s="189">
        <f t="shared" si="77"/>
        <v>4034.0599706976514</v>
      </c>
      <c r="H344" s="189">
        <f t="shared" si="71"/>
        <v>19617.633637502677</v>
      </c>
      <c r="I344" s="189">
        <f t="shared" si="72"/>
        <v>984.00864815100783</v>
      </c>
      <c r="J344" s="88">
        <f t="shared" si="73"/>
        <v>4785.2340559583508</v>
      </c>
      <c r="K344" s="189">
        <f t="shared" si="78"/>
        <v>689.15522655247946</v>
      </c>
      <c r="L344" s="88">
        <f t="shared" si="74"/>
        <v>3351.3618667247079</v>
      </c>
      <c r="M344" s="89">
        <f t="shared" si="79"/>
        <v>22968.995504227383</v>
      </c>
      <c r="N344" s="89">
        <f t="shared" si="80"/>
        <v>162120.99550422738</v>
      </c>
      <c r="O344" s="89">
        <f t="shared" si="81"/>
        <v>33337.650730871355</v>
      </c>
      <c r="P344" s="90">
        <f t="shared" si="75"/>
        <v>0.95477332023647199</v>
      </c>
      <c r="Q344" s="1">
        <v>2809.6080362093307</v>
      </c>
      <c r="R344" s="90">
        <f t="shared" si="82"/>
        <v>5.086734277711788E-2</v>
      </c>
      <c r="S344" s="90">
        <f t="shared" si="82"/>
        <v>3.9414336573706861E-2</v>
      </c>
      <c r="T344" s="92">
        <v>4863</v>
      </c>
      <c r="U344" s="1">
        <v>132416.33300000001</v>
      </c>
      <c r="V344" s="1">
        <v>27529.383160083165</v>
      </c>
      <c r="W344" s="195"/>
      <c r="X344" s="89">
        <v>0</v>
      </c>
      <c r="Y344" s="89">
        <f t="shared" si="83"/>
        <v>0</v>
      </c>
      <c r="Z344" s="1"/>
    </row>
    <row r="345" spans="2:26">
      <c r="B345" s="204">
        <v>5546</v>
      </c>
      <c r="C345" t="s">
        <v>372</v>
      </c>
      <c r="D345" s="1">
        <v>32549</v>
      </c>
      <c r="E345" s="86">
        <f t="shared" si="76"/>
        <v>28932.444444444445</v>
      </c>
      <c r="F345" s="87">
        <f t="shared" si="70"/>
        <v>0.82861045812082823</v>
      </c>
      <c r="G345" s="189">
        <f t="shared" si="77"/>
        <v>3830.5342677707877</v>
      </c>
      <c r="H345" s="189">
        <f t="shared" si="71"/>
        <v>4309.3510512421362</v>
      </c>
      <c r="I345" s="189">
        <f t="shared" si="72"/>
        <v>872.70552936287947</v>
      </c>
      <c r="J345" s="88">
        <f t="shared" si="73"/>
        <v>981.79372053323937</v>
      </c>
      <c r="K345" s="189">
        <f t="shared" si="78"/>
        <v>577.8521077643511</v>
      </c>
      <c r="L345" s="88">
        <f t="shared" si="74"/>
        <v>650.08362123489496</v>
      </c>
      <c r="M345" s="89">
        <f t="shared" si="79"/>
        <v>4959.4346724770312</v>
      </c>
      <c r="N345" s="89">
        <f t="shared" si="80"/>
        <v>37508.434672477029</v>
      </c>
      <c r="O345" s="89">
        <f t="shared" si="81"/>
        <v>33340.830819979579</v>
      </c>
      <c r="P345" s="90">
        <f t="shared" si="75"/>
        <v>0.95486439636721132</v>
      </c>
      <c r="Q345" s="1">
        <v>1349.5260231822936</v>
      </c>
      <c r="R345" s="90">
        <f t="shared" si="82"/>
        <v>-2.9156793638565416E-2</v>
      </c>
      <c r="S345" s="90">
        <f t="shared" si="82"/>
        <v>-2.3978963204637726E-2</v>
      </c>
      <c r="T345" s="92">
        <v>1125</v>
      </c>
      <c r="U345" s="1">
        <v>33526.525999999998</v>
      </c>
      <c r="V345" s="1">
        <v>29643.259062776302</v>
      </c>
      <c r="W345" s="195"/>
      <c r="X345" s="89">
        <v>0</v>
      </c>
      <c r="Y345" s="89">
        <f t="shared" si="83"/>
        <v>0</v>
      </c>
      <c r="Z345" s="1"/>
    </row>
    <row r="346" spans="2:26">
      <c r="B346" s="204">
        <v>5601</v>
      </c>
      <c r="C346" t="s">
        <v>373</v>
      </c>
      <c r="D346" s="1">
        <v>677045</v>
      </c>
      <c r="E346" s="86">
        <f t="shared" si="76"/>
        <v>30671.604602700008</v>
      </c>
      <c r="F346" s="87">
        <f t="shared" si="70"/>
        <v>0.87841911836883402</v>
      </c>
      <c r="G346" s="189">
        <f t="shared" si="77"/>
        <v>2717.4717664872273</v>
      </c>
      <c r="H346" s="189">
        <f t="shared" si="71"/>
        <v>59985.471773439058</v>
      </c>
      <c r="I346" s="189">
        <f t="shared" si="72"/>
        <v>263.99947397343237</v>
      </c>
      <c r="J346" s="88">
        <f t="shared" si="73"/>
        <v>5827.5243884895463</v>
      </c>
      <c r="K346" s="189">
        <f t="shared" si="78"/>
        <v>-30.853947625095941</v>
      </c>
      <c r="L346" s="88">
        <f t="shared" si="74"/>
        <v>-681.07003987636779</v>
      </c>
      <c r="M346" s="89">
        <f t="shared" si="79"/>
        <v>59304.401733562692</v>
      </c>
      <c r="N346" s="89">
        <f t="shared" si="80"/>
        <v>736349.4017335627</v>
      </c>
      <c r="O346" s="89">
        <f t="shared" si="81"/>
        <v>33358.222421562139</v>
      </c>
      <c r="P346" s="90">
        <f t="shared" si="75"/>
        <v>0.95536248296969151</v>
      </c>
      <c r="Q346" s="1">
        <v>10299.11418286759</v>
      </c>
      <c r="R346" s="90">
        <f t="shared" si="82"/>
        <v>6.3291904685046599E-2</v>
      </c>
      <c r="S346" s="90">
        <f t="shared" si="82"/>
        <v>5.3802527806231876E-2</v>
      </c>
      <c r="T346" s="92">
        <v>22074</v>
      </c>
      <c r="U346" s="1">
        <v>636744.24399999995</v>
      </c>
      <c r="V346" s="1">
        <v>29105.647209397997</v>
      </c>
      <c r="W346" s="195"/>
      <c r="X346" s="89">
        <v>0</v>
      </c>
      <c r="Y346" s="89">
        <f t="shared" si="83"/>
        <v>0</v>
      </c>
      <c r="Z346" s="1"/>
    </row>
    <row r="347" spans="2:26">
      <c r="B347" s="204">
        <v>5603</v>
      </c>
      <c r="C347" t="s">
        <v>374</v>
      </c>
      <c r="D347" s="1">
        <v>418453</v>
      </c>
      <c r="E347" s="86">
        <f t="shared" si="76"/>
        <v>36735.405144412252</v>
      </c>
      <c r="F347" s="87">
        <f t="shared" si="70"/>
        <v>1.0520832743467197</v>
      </c>
      <c r="G347" s="189">
        <f t="shared" si="77"/>
        <v>-1163.360580208609</v>
      </c>
      <c r="H347" s="189">
        <f t="shared" si="71"/>
        <v>-13251.840369156265</v>
      </c>
      <c r="I347" s="189">
        <f t="shared" si="72"/>
        <v>0</v>
      </c>
      <c r="J347" s="88">
        <f t="shared" si="73"/>
        <v>0</v>
      </c>
      <c r="K347" s="189">
        <f t="shared" si="78"/>
        <v>-294.85342159852831</v>
      </c>
      <c r="L347" s="88">
        <f t="shared" si="74"/>
        <v>-3358.675325428836</v>
      </c>
      <c r="M347" s="89">
        <f t="shared" si="79"/>
        <v>-16610.515694585101</v>
      </c>
      <c r="N347" s="89">
        <f t="shared" si="80"/>
        <v>401842.4843054149</v>
      </c>
      <c r="O347" s="89">
        <f t="shared" si="81"/>
        <v>35277.191142605116</v>
      </c>
      <c r="P347" s="90">
        <f t="shared" si="75"/>
        <v>1.0103207687832596</v>
      </c>
      <c r="Q347" s="1">
        <v>279.12377376866789</v>
      </c>
      <c r="R347" s="90">
        <f t="shared" si="82"/>
        <v>6.3965901120063381E-2</v>
      </c>
      <c r="S347" s="90">
        <f t="shared" si="82"/>
        <v>5.7707827608076266E-2</v>
      </c>
      <c r="T347" s="92">
        <v>11391</v>
      </c>
      <c r="U347" s="1">
        <v>393295.49900000001</v>
      </c>
      <c r="V347" s="1">
        <v>34731.1461497704</v>
      </c>
      <c r="W347" s="195"/>
      <c r="X347" s="89">
        <v>0</v>
      </c>
      <c r="Y347" s="89">
        <f t="shared" si="83"/>
        <v>0</v>
      </c>
      <c r="Z347" s="1"/>
    </row>
    <row r="348" spans="2:26">
      <c r="B348" s="204">
        <v>5605</v>
      </c>
      <c r="C348" t="s">
        <v>375</v>
      </c>
      <c r="D348" s="1">
        <v>315250</v>
      </c>
      <c r="E348" s="86">
        <f t="shared" si="76"/>
        <v>31692.972755604704</v>
      </c>
      <c r="F348" s="87">
        <f t="shared" si="70"/>
        <v>0.90767058153895996</v>
      </c>
      <c r="G348" s="189">
        <f t="shared" si="77"/>
        <v>2063.7961486282225</v>
      </c>
      <c r="H348" s="189">
        <f t="shared" si="71"/>
        <v>20528.580290404927</v>
      </c>
      <c r="I348" s="189">
        <f t="shared" si="72"/>
        <v>0</v>
      </c>
      <c r="J348" s="88">
        <f t="shared" si="73"/>
        <v>0</v>
      </c>
      <c r="K348" s="189">
        <f t="shared" si="78"/>
        <v>-294.85342159852831</v>
      </c>
      <c r="L348" s="88">
        <f t="shared" si="74"/>
        <v>-2932.9069846405609</v>
      </c>
      <c r="M348" s="89">
        <f t="shared" si="79"/>
        <v>17595.673305764365</v>
      </c>
      <c r="N348" s="89">
        <f t="shared" si="80"/>
        <v>332845.67330576439</v>
      </c>
      <c r="O348" s="89">
        <f t="shared" si="81"/>
        <v>33461.915482634402</v>
      </c>
      <c r="P348" s="90">
        <f t="shared" si="75"/>
        <v>0.95833219937246628</v>
      </c>
      <c r="Q348" s="1">
        <v>3693.0642382299011</v>
      </c>
      <c r="R348" s="90">
        <f t="shared" si="82"/>
        <v>5.5650099351491969E-2</v>
      </c>
      <c r="S348" s="90">
        <f t="shared" si="82"/>
        <v>5.7348139121233897E-2</v>
      </c>
      <c r="T348" s="92">
        <v>9947</v>
      </c>
      <c r="U348" s="1">
        <v>298631.147</v>
      </c>
      <c r="V348" s="1">
        <v>29974.018568704207</v>
      </c>
      <c r="W348" s="195"/>
      <c r="X348" s="89">
        <v>0</v>
      </c>
      <c r="Y348" s="89">
        <f t="shared" si="83"/>
        <v>0</v>
      </c>
      <c r="Z348" s="1"/>
    </row>
    <row r="349" spans="2:26">
      <c r="B349" s="204">
        <v>5607</v>
      </c>
      <c r="C349" t="s">
        <v>376</v>
      </c>
      <c r="D349" s="1">
        <v>176656</v>
      </c>
      <c r="E349" s="86">
        <f t="shared" si="76"/>
        <v>30415.977961432505</v>
      </c>
      <c r="F349" s="87">
        <f t="shared" si="70"/>
        <v>0.87109810169029933</v>
      </c>
      <c r="G349" s="189">
        <f t="shared" si="77"/>
        <v>2881.0728168984292</v>
      </c>
      <c r="H349" s="189">
        <f t="shared" si="71"/>
        <v>16733.270920546078</v>
      </c>
      <c r="I349" s="189">
        <f t="shared" si="72"/>
        <v>353.46879841705845</v>
      </c>
      <c r="J349" s="88">
        <f t="shared" si="73"/>
        <v>2052.9467812062758</v>
      </c>
      <c r="K349" s="189">
        <f t="shared" si="78"/>
        <v>58.615376818530137</v>
      </c>
      <c r="L349" s="88">
        <f t="shared" si="74"/>
        <v>340.43810856202305</v>
      </c>
      <c r="M349" s="89">
        <f t="shared" si="79"/>
        <v>17073.7090291081</v>
      </c>
      <c r="N349" s="89">
        <f t="shared" si="80"/>
        <v>193729.70902910811</v>
      </c>
      <c r="O349" s="89">
        <f t="shared" si="81"/>
        <v>33355.666155149469</v>
      </c>
      <c r="P349" s="90">
        <f t="shared" si="75"/>
        <v>0.95528927280290621</v>
      </c>
      <c r="Q349" s="1">
        <v>2763.8030956824477</v>
      </c>
      <c r="R349" s="90">
        <f t="shared" si="82"/>
        <v>5.4807299073527951E-2</v>
      </c>
      <c r="S349" s="90">
        <f t="shared" si="82"/>
        <v>4.9177301437288351E-2</v>
      </c>
      <c r="T349" s="92">
        <v>5808</v>
      </c>
      <c r="U349" s="1">
        <v>167477.03599999999</v>
      </c>
      <c r="V349" s="1">
        <v>28990.312619006403</v>
      </c>
      <c r="W349" s="195"/>
      <c r="X349" s="89">
        <v>0</v>
      </c>
      <c r="Y349" s="89">
        <f t="shared" si="83"/>
        <v>0</v>
      </c>
      <c r="Z349" s="1"/>
    </row>
    <row r="350" spans="2:26">
      <c r="B350" s="204">
        <v>5610</v>
      </c>
      <c r="C350" t="s">
        <v>377</v>
      </c>
      <c r="D350" s="1">
        <v>70145</v>
      </c>
      <c r="E350" s="86">
        <f t="shared" si="76"/>
        <v>27791.204437400949</v>
      </c>
      <c r="F350" s="87">
        <f t="shared" si="70"/>
        <v>0.79592592616301405</v>
      </c>
      <c r="G350" s="189">
        <f t="shared" si="77"/>
        <v>4560.9278722786248</v>
      </c>
      <c r="H350" s="189">
        <f t="shared" si="71"/>
        <v>11511.78194963125</v>
      </c>
      <c r="I350" s="189">
        <f t="shared" si="72"/>
        <v>1272.1395318281029</v>
      </c>
      <c r="J350" s="88">
        <f t="shared" si="73"/>
        <v>3210.8801783341319</v>
      </c>
      <c r="K350" s="189">
        <f t="shared" si="78"/>
        <v>977.28611022957466</v>
      </c>
      <c r="L350" s="88">
        <f t="shared" si="74"/>
        <v>2466.6701422194465</v>
      </c>
      <c r="M350" s="89">
        <f t="shared" si="79"/>
        <v>13978.452091850697</v>
      </c>
      <c r="N350" s="89">
        <f t="shared" si="80"/>
        <v>84123.45209185069</v>
      </c>
      <c r="O350" s="89">
        <f t="shared" si="81"/>
        <v>33329.418419909147</v>
      </c>
      <c r="P350" s="90">
        <f t="shared" si="75"/>
        <v>0.95453755104763316</v>
      </c>
      <c r="Q350" s="1">
        <v>1951.5828466774365</v>
      </c>
      <c r="R350" s="90">
        <f t="shared" si="82"/>
        <v>6.6505274088662608E-2</v>
      </c>
      <c r="S350" s="90">
        <f t="shared" si="82"/>
        <v>6.6505274088662567E-2</v>
      </c>
      <c r="T350" s="92">
        <v>2524</v>
      </c>
      <c r="U350" s="1">
        <v>65770.888999999996</v>
      </c>
      <c r="V350" s="1">
        <v>26058.196909667193</v>
      </c>
      <c r="W350" s="195"/>
      <c r="X350" s="89">
        <v>0</v>
      </c>
      <c r="Y350" s="89">
        <f t="shared" si="83"/>
        <v>0</v>
      </c>
      <c r="Z350" s="1"/>
    </row>
    <row r="351" spans="2:26">
      <c r="B351" s="204">
        <v>5612</v>
      </c>
      <c r="C351" t="s">
        <v>378</v>
      </c>
      <c r="D351" s="1">
        <v>70557</v>
      </c>
      <c r="E351" s="86">
        <f t="shared" si="76"/>
        <v>24448.024948024948</v>
      </c>
      <c r="F351" s="87">
        <f t="shared" si="70"/>
        <v>0.7001789700566512</v>
      </c>
      <c r="G351" s="189">
        <f t="shared" si="77"/>
        <v>6700.5627454792666</v>
      </c>
      <c r="H351" s="189">
        <f t="shared" si="71"/>
        <v>19337.824083453164</v>
      </c>
      <c r="I351" s="189">
        <f t="shared" si="72"/>
        <v>2442.2523531097036</v>
      </c>
      <c r="J351" s="88">
        <f t="shared" si="73"/>
        <v>7048.3402910746045</v>
      </c>
      <c r="K351" s="189">
        <f t="shared" si="78"/>
        <v>2147.3989315111753</v>
      </c>
      <c r="L351" s="88">
        <f t="shared" si="74"/>
        <v>6197.3933163412521</v>
      </c>
      <c r="M351" s="89">
        <f t="shared" si="79"/>
        <v>25535.217399794416</v>
      </c>
      <c r="N351" s="89">
        <f t="shared" si="80"/>
        <v>96092.217399794419</v>
      </c>
      <c r="O351" s="89">
        <f t="shared" si="81"/>
        <v>33295.986625015386</v>
      </c>
      <c r="P351" s="90">
        <f t="shared" si="75"/>
        <v>0.95358008148656959</v>
      </c>
      <c r="Q351" s="1">
        <v>2971.7994514703059</v>
      </c>
      <c r="R351" s="90">
        <f t="shared" si="82"/>
        <v>8.9137651411582267E-2</v>
      </c>
      <c r="S351" s="90">
        <f t="shared" si="82"/>
        <v>7.6306507909158841E-2</v>
      </c>
      <c r="T351" s="92">
        <v>2886</v>
      </c>
      <c r="U351" s="1">
        <v>64782.445</v>
      </c>
      <c r="V351" s="1">
        <v>22714.742286115008</v>
      </c>
      <c r="W351" s="195"/>
      <c r="X351" s="89">
        <v>0</v>
      </c>
      <c r="Y351" s="89">
        <f t="shared" si="83"/>
        <v>0</v>
      </c>
      <c r="Z351" s="1"/>
    </row>
    <row r="352" spans="2:26">
      <c r="B352" s="204">
        <v>5614</v>
      </c>
      <c r="C352" t="s">
        <v>379</v>
      </c>
      <c r="D352" s="1">
        <v>25734</v>
      </c>
      <c r="E352" s="86">
        <f t="shared" si="76"/>
        <v>30418.439716312059</v>
      </c>
      <c r="F352" s="87">
        <f t="shared" si="70"/>
        <v>0.87116860509496141</v>
      </c>
      <c r="G352" s="189">
        <f t="shared" si="77"/>
        <v>2879.4972937755147</v>
      </c>
      <c r="H352" s="189">
        <f t="shared" si="71"/>
        <v>2436.0547105340856</v>
      </c>
      <c r="I352" s="189">
        <f t="shared" si="72"/>
        <v>352.60718420921455</v>
      </c>
      <c r="J352" s="88">
        <f t="shared" si="73"/>
        <v>298.30567784099549</v>
      </c>
      <c r="K352" s="189">
        <f t="shared" si="78"/>
        <v>57.753762610686238</v>
      </c>
      <c r="L352" s="88">
        <f t="shared" si="74"/>
        <v>48.859683168640558</v>
      </c>
      <c r="M352" s="89">
        <f t="shared" si="79"/>
        <v>2484.9143937027261</v>
      </c>
      <c r="N352" s="89">
        <f t="shared" si="80"/>
        <v>28218.914393702726</v>
      </c>
      <c r="O352" s="89">
        <f t="shared" si="81"/>
        <v>33355.690772698261</v>
      </c>
      <c r="P352" s="90">
        <f t="shared" si="75"/>
        <v>0.9552899778369528</v>
      </c>
      <c r="Q352" s="1">
        <v>-334.62147056691765</v>
      </c>
      <c r="R352" s="90">
        <f t="shared" si="82"/>
        <v>0.19573033107474705</v>
      </c>
      <c r="S352" s="90">
        <f t="shared" si="82"/>
        <v>0.22117140194867804</v>
      </c>
      <c r="T352" s="92">
        <v>846</v>
      </c>
      <c r="U352" s="1">
        <v>21521.575000000001</v>
      </c>
      <c r="V352" s="1">
        <v>24909.230324074073</v>
      </c>
      <c r="W352" s="195"/>
      <c r="X352" s="89">
        <v>0</v>
      </c>
      <c r="Y352" s="89">
        <f t="shared" si="83"/>
        <v>0</v>
      </c>
      <c r="Z352" s="1"/>
    </row>
    <row r="353" spans="2:28">
      <c r="B353" s="204">
        <v>5616</v>
      </c>
      <c r="C353" t="s">
        <v>380</v>
      </c>
      <c r="D353" s="1">
        <v>27897</v>
      </c>
      <c r="E353" s="86">
        <f t="shared" si="76"/>
        <v>28264.437689969604</v>
      </c>
      <c r="F353" s="87">
        <f t="shared" si="70"/>
        <v>0.80947908524578271</v>
      </c>
      <c r="G353" s="189">
        <f t="shared" si="77"/>
        <v>4258.0585906346869</v>
      </c>
      <c r="H353" s="189">
        <f t="shared" si="71"/>
        <v>4202.7038289564362</v>
      </c>
      <c r="I353" s="189">
        <f t="shared" si="72"/>
        <v>1106.5078934290741</v>
      </c>
      <c r="J353" s="88">
        <f t="shared" si="73"/>
        <v>1092.1232908144962</v>
      </c>
      <c r="K353" s="189">
        <f t="shared" si="78"/>
        <v>811.65447183054584</v>
      </c>
      <c r="L353" s="88">
        <f t="shared" si="74"/>
        <v>801.1029636967487</v>
      </c>
      <c r="M353" s="89">
        <f t="shared" si="79"/>
        <v>5003.8067926531849</v>
      </c>
      <c r="N353" s="89">
        <f t="shared" si="80"/>
        <v>32900.806792653188</v>
      </c>
      <c r="O353" s="89">
        <f t="shared" si="81"/>
        <v>33334.150752434834</v>
      </c>
      <c r="P353" s="90">
        <f t="shared" si="75"/>
        <v>0.95467308263846096</v>
      </c>
      <c r="Q353" s="1">
        <v>1104.6732843386017</v>
      </c>
      <c r="R353" s="90">
        <f t="shared" si="82"/>
        <v>0.10034597572233742</v>
      </c>
      <c r="S353" s="90">
        <f t="shared" si="82"/>
        <v>8.9197586910560858E-2</v>
      </c>
      <c r="T353" s="92">
        <v>987</v>
      </c>
      <c r="U353" s="1">
        <v>25352.935000000001</v>
      </c>
      <c r="V353" s="1">
        <v>25949.779938587515</v>
      </c>
      <c r="W353" s="195"/>
      <c r="X353" s="89">
        <v>0</v>
      </c>
      <c r="Y353" s="89">
        <f t="shared" si="83"/>
        <v>0</v>
      </c>
      <c r="Z353" s="1"/>
    </row>
    <row r="354" spans="2:28">
      <c r="B354" s="204">
        <v>5618</v>
      </c>
      <c r="C354" t="s">
        <v>381</v>
      </c>
      <c r="D354" s="1">
        <v>35449</v>
      </c>
      <c r="E354" s="86">
        <f t="shared" si="76"/>
        <v>32551.882460973367</v>
      </c>
      <c r="F354" s="87">
        <f t="shared" si="70"/>
        <v>0.93226931759862997</v>
      </c>
      <c r="G354" s="189">
        <f t="shared" si="77"/>
        <v>1514.0939371922775</v>
      </c>
      <c r="H354" s="189">
        <f t="shared" si="71"/>
        <v>1648.8482976023902</v>
      </c>
      <c r="I354" s="189">
        <f t="shared" si="72"/>
        <v>0</v>
      </c>
      <c r="J354" s="88">
        <f t="shared" si="73"/>
        <v>0</v>
      </c>
      <c r="K354" s="189">
        <f t="shared" si="78"/>
        <v>-294.85342159852831</v>
      </c>
      <c r="L354" s="88">
        <f t="shared" si="74"/>
        <v>-321.09537612079737</v>
      </c>
      <c r="M354" s="89">
        <f t="shared" si="79"/>
        <v>1327.7529214815927</v>
      </c>
      <c r="N354" s="89">
        <f t="shared" si="80"/>
        <v>36776.752921481595</v>
      </c>
      <c r="O354" s="89">
        <f t="shared" si="81"/>
        <v>33771.122976567123</v>
      </c>
      <c r="P354" s="90">
        <f t="shared" si="75"/>
        <v>0.96718774435394761</v>
      </c>
      <c r="Q354" s="1">
        <v>175.87232285436403</v>
      </c>
      <c r="R354" s="90">
        <f t="shared" si="82"/>
        <v>2.3834884190899294E-2</v>
      </c>
      <c r="S354" s="90">
        <f t="shared" si="82"/>
        <v>3.2296329514790958E-2</v>
      </c>
      <c r="T354" s="92">
        <v>1089</v>
      </c>
      <c r="U354" s="1">
        <v>34623.747000000003</v>
      </c>
      <c r="V354" s="1">
        <v>31533.467213114756</v>
      </c>
      <c r="W354" s="195"/>
      <c r="X354" s="89">
        <v>0</v>
      </c>
      <c r="Y354" s="89">
        <f t="shared" si="83"/>
        <v>0</v>
      </c>
      <c r="Z354" s="1"/>
    </row>
    <row r="355" spans="2:28">
      <c r="B355" s="204">
        <v>5620</v>
      </c>
      <c r="C355" t="s">
        <v>382</v>
      </c>
      <c r="D355" s="1">
        <v>101410</v>
      </c>
      <c r="E355" s="86">
        <f t="shared" si="76"/>
        <v>34434.634974533103</v>
      </c>
      <c r="F355" s="87">
        <f t="shared" si="70"/>
        <v>0.98619038969416228</v>
      </c>
      <c r="G355" s="189">
        <f t="shared" si="77"/>
        <v>309.13232851404695</v>
      </c>
      <c r="H355" s="189">
        <f t="shared" si="71"/>
        <v>910.39470747386827</v>
      </c>
      <c r="I355" s="189">
        <f t="shared" si="72"/>
        <v>0</v>
      </c>
      <c r="J355" s="88">
        <f t="shared" si="73"/>
        <v>0</v>
      </c>
      <c r="K355" s="189">
        <f t="shared" si="78"/>
        <v>-294.85342159852831</v>
      </c>
      <c r="L355" s="88">
        <f t="shared" si="74"/>
        <v>-868.34332660766586</v>
      </c>
      <c r="M355" s="89">
        <f t="shared" si="79"/>
        <v>42.051380866202408</v>
      </c>
      <c r="N355" s="89">
        <f t="shared" si="80"/>
        <v>101452.05138086621</v>
      </c>
      <c r="O355" s="89">
        <f t="shared" si="81"/>
        <v>34448.913881448629</v>
      </c>
      <c r="P355" s="90">
        <f t="shared" si="75"/>
        <v>0.98659933030833924</v>
      </c>
      <c r="Q355" s="1">
        <v>-296.84805251964383</v>
      </c>
      <c r="R355" s="90">
        <f t="shared" si="82"/>
        <v>0.13807118694192322</v>
      </c>
      <c r="S355" s="90">
        <f t="shared" si="82"/>
        <v>0.14232204706292859</v>
      </c>
      <c r="T355" s="92">
        <v>2945</v>
      </c>
      <c r="U355" s="1">
        <v>89106.903999999995</v>
      </c>
      <c r="V355" s="1">
        <v>30144.419485791608</v>
      </c>
      <c r="W355" s="195"/>
      <c r="X355" s="89">
        <v>0</v>
      </c>
      <c r="Y355" s="89">
        <f t="shared" si="83"/>
        <v>0</v>
      </c>
      <c r="Z355" s="1"/>
    </row>
    <row r="356" spans="2:28">
      <c r="B356" s="204">
        <v>5622</v>
      </c>
      <c r="C356" t="s">
        <v>383</v>
      </c>
      <c r="D356" s="1">
        <v>123907</v>
      </c>
      <c r="E356" s="86">
        <f t="shared" si="76"/>
        <v>31722.222222222223</v>
      </c>
      <c r="F356" s="87">
        <f t="shared" si="70"/>
        <v>0.90850827135048873</v>
      </c>
      <c r="G356" s="189">
        <f t="shared" si="77"/>
        <v>2045.0764899930102</v>
      </c>
      <c r="H356" s="189">
        <f t="shared" si="71"/>
        <v>7988.0687699126984</v>
      </c>
      <c r="I356" s="189">
        <f t="shared" si="72"/>
        <v>0</v>
      </c>
      <c r="J356" s="88">
        <f t="shared" si="73"/>
        <v>0</v>
      </c>
      <c r="K356" s="189">
        <f t="shared" si="78"/>
        <v>-294.85342159852831</v>
      </c>
      <c r="L356" s="88">
        <f t="shared" si="74"/>
        <v>-1151.6974647638517</v>
      </c>
      <c r="M356" s="89">
        <f t="shared" si="79"/>
        <v>6836.3713051488467</v>
      </c>
      <c r="N356" s="89">
        <f t="shared" si="80"/>
        <v>130743.37130514884</v>
      </c>
      <c r="O356" s="89">
        <f t="shared" si="81"/>
        <v>33472.445290616706</v>
      </c>
      <c r="P356" s="90">
        <f t="shared" si="75"/>
        <v>0.95863376770461661</v>
      </c>
      <c r="Q356" s="1">
        <v>1435.5539513949916</v>
      </c>
      <c r="R356" s="90">
        <f t="shared" si="82"/>
        <v>6.1362618045722316E-2</v>
      </c>
      <c r="S356" s="90">
        <f t="shared" si="82"/>
        <v>5.8645355838744029E-2</v>
      </c>
      <c r="T356" s="92">
        <v>3906</v>
      </c>
      <c r="U356" s="1">
        <v>116743.32399999999</v>
      </c>
      <c r="V356" s="1">
        <v>29964.91889117043</v>
      </c>
      <c r="W356" s="195"/>
      <c r="X356" s="89">
        <v>0</v>
      </c>
      <c r="Y356" s="89">
        <f t="shared" si="83"/>
        <v>0</v>
      </c>
      <c r="Z356" s="1"/>
    </row>
    <row r="357" spans="2:28">
      <c r="B357" s="204">
        <v>5624</v>
      </c>
      <c r="C357" t="s">
        <v>384</v>
      </c>
      <c r="D357" s="1">
        <v>39942</v>
      </c>
      <c r="E357" s="86">
        <f t="shared" si="76"/>
        <v>31979.183346677342</v>
      </c>
      <c r="F357" s="87">
        <f t="shared" si="70"/>
        <v>0.91586750694715069</v>
      </c>
      <c r="G357" s="189">
        <f t="shared" si="77"/>
        <v>1880.6213703417336</v>
      </c>
      <c r="H357" s="189">
        <f t="shared" si="71"/>
        <v>2348.896091556825</v>
      </c>
      <c r="I357" s="189">
        <f t="shared" si="72"/>
        <v>0</v>
      </c>
      <c r="J357" s="88">
        <f t="shared" si="73"/>
        <v>0</v>
      </c>
      <c r="K357" s="189">
        <f t="shared" si="78"/>
        <v>-294.85342159852831</v>
      </c>
      <c r="L357" s="88">
        <f t="shared" si="74"/>
        <v>-368.27192357656185</v>
      </c>
      <c r="M357" s="89">
        <f t="shared" si="79"/>
        <v>1980.6241679802631</v>
      </c>
      <c r="N357" s="89">
        <f t="shared" si="80"/>
        <v>41922.624167980262</v>
      </c>
      <c r="O357" s="89">
        <f t="shared" si="81"/>
        <v>33564.951295420549</v>
      </c>
      <c r="P357" s="90">
        <f t="shared" si="75"/>
        <v>0.96128309251941491</v>
      </c>
      <c r="Q357" s="1">
        <v>386.21022152901423</v>
      </c>
      <c r="R357" s="90">
        <f t="shared" si="82"/>
        <v>6.2089504613502808E-2</v>
      </c>
      <c r="S357" s="90">
        <f t="shared" si="82"/>
        <v>5.2735633876314185E-2</v>
      </c>
      <c r="T357" s="92">
        <v>1249</v>
      </c>
      <c r="U357" s="1">
        <v>37607</v>
      </c>
      <c r="V357" s="1">
        <v>30377.221324717288</v>
      </c>
      <c r="W357" s="195"/>
      <c r="X357" s="89">
        <v>0</v>
      </c>
      <c r="Y357" s="89">
        <f t="shared" si="83"/>
        <v>0</v>
      </c>
      <c r="Z357" s="1"/>
    </row>
    <row r="358" spans="2:28">
      <c r="B358" s="204">
        <v>5626</v>
      </c>
      <c r="C358" t="s">
        <v>385</v>
      </c>
      <c r="D358" s="1">
        <v>27287</v>
      </c>
      <c r="E358" s="86">
        <f t="shared" si="76"/>
        <v>26778.213935230619</v>
      </c>
      <c r="F358" s="87">
        <f t="shared" si="70"/>
        <v>0.76691439463870203</v>
      </c>
      <c r="G358" s="189">
        <f t="shared" si="77"/>
        <v>5209.2417936676366</v>
      </c>
      <c r="H358" s="189">
        <f t="shared" si="71"/>
        <v>5308.2173877473215</v>
      </c>
      <c r="I358" s="189">
        <f t="shared" si="72"/>
        <v>1626.6862075877189</v>
      </c>
      <c r="J358" s="88">
        <f t="shared" si="73"/>
        <v>1657.5932455318855</v>
      </c>
      <c r="K358" s="189">
        <f t="shared" si="78"/>
        <v>1331.8327859891906</v>
      </c>
      <c r="L358" s="88">
        <f t="shared" si="74"/>
        <v>1357.1376089229852</v>
      </c>
      <c r="M358" s="89">
        <f t="shared" si="79"/>
        <v>6665.3549966703067</v>
      </c>
      <c r="N358" s="89">
        <f t="shared" si="80"/>
        <v>33952.354996670307</v>
      </c>
      <c r="O358" s="89">
        <f t="shared" si="81"/>
        <v>33319.288514887448</v>
      </c>
      <c r="P358" s="90">
        <f t="shared" si="75"/>
        <v>0.95424743573239024</v>
      </c>
      <c r="Q358" s="1">
        <v>585.65812233134056</v>
      </c>
      <c r="R358" s="90">
        <f t="shared" si="82"/>
        <v>-3.3638119627717435E-2</v>
      </c>
      <c r="S358" s="90">
        <f t="shared" si="82"/>
        <v>-3.2911322166153589E-3</v>
      </c>
      <c r="T358" s="92">
        <v>1019</v>
      </c>
      <c r="U358" s="1">
        <v>28236.833999999999</v>
      </c>
      <c r="V358" s="1">
        <v>26866.635585156993</v>
      </c>
      <c r="W358" s="195"/>
      <c r="X358" s="89">
        <v>0</v>
      </c>
      <c r="Y358" s="89">
        <f t="shared" si="83"/>
        <v>0</v>
      </c>
      <c r="Z358" s="1"/>
    </row>
    <row r="359" spans="2:28">
      <c r="B359" s="204">
        <v>5628</v>
      </c>
      <c r="C359" t="s">
        <v>386</v>
      </c>
      <c r="D359" s="1">
        <v>83785</v>
      </c>
      <c r="E359" s="86">
        <f t="shared" si="76"/>
        <v>29859.230220955098</v>
      </c>
      <c r="F359" s="87">
        <f t="shared" si="70"/>
        <v>0.85515313025241924</v>
      </c>
      <c r="G359" s="189">
        <f t="shared" si="77"/>
        <v>3237.3913708039699</v>
      </c>
      <c r="H359" s="189">
        <f t="shared" si="71"/>
        <v>9084.1201864759405</v>
      </c>
      <c r="I359" s="189">
        <f t="shared" si="72"/>
        <v>548.33050758415095</v>
      </c>
      <c r="J359" s="88">
        <f t="shared" si="73"/>
        <v>1538.6154042811274</v>
      </c>
      <c r="K359" s="189">
        <f t="shared" si="78"/>
        <v>253.47708598562264</v>
      </c>
      <c r="L359" s="88">
        <f t="shared" si="74"/>
        <v>711.25670327565717</v>
      </c>
      <c r="M359" s="89">
        <f t="shared" si="79"/>
        <v>9795.3768897515984</v>
      </c>
      <c r="N359" s="89">
        <f t="shared" si="80"/>
        <v>93580.376889751598</v>
      </c>
      <c r="O359" s="89">
        <f t="shared" si="81"/>
        <v>33350.098677744689</v>
      </c>
      <c r="P359" s="90">
        <f t="shared" si="75"/>
        <v>0.95512982308852723</v>
      </c>
      <c r="Q359" s="1">
        <v>-69.337643511547867</v>
      </c>
      <c r="R359" s="90">
        <f t="shared" si="82"/>
        <v>5.1272182379443532E-2</v>
      </c>
      <c r="S359" s="90">
        <f t="shared" si="82"/>
        <v>4.8274970170236464E-2</v>
      </c>
      <c r="T359" s="92">
        <v>2806</v>
      </c>
      <c r="U359" s="1">
        <v>79698.675000000003</v>
      </c>
      <c r="V359" s="1">
        <v>28484.158327376696</v>
      </c>
      <c r="W359" s="195"/>
      <c r="X359" s="89">
        <v>0</v>
      </c>
      <c r="Y359" s="89">
        <f t="shared" si="83"/>
        <v>0</v>
      </c>
      <c r="Z359" s="1"/>
    </row>
    <row r="360" spans="2:28">
      <c r="B360" s="204">
        <v>5630</v>
      </c>
      <c r="C360" t="s">
        <v>387</v>
      </c>
      <c r="D360" s="1">
        <v>25156</v>
      </c>
      <c r="E360" s="86">
        <f t="shared" si="76"/>
        <v>29115.740740740741</v>
      </c>
      <c r="F360" s="87">
        <f t="shared" si="70"/>
        <v>0.8338599705959171</v>
      </c>
      <c r="G360" s="189">
        <f t="shared" si="77"/>
        <v>3713.2246381411587</v>
      </c>
      <c r="H360" s="189">
        <f t="shared" si="71"/>
        <v>3208.2260873539612</v>
      </c>
      <c r="I360" s="189">
        <f t="shared" si="72"/>
        <v>808.55182565917596</v>
      </c>
      <c r="J360" s="88">
        <f t="shared" si="73"/>
        <v>698.58877736952809</v>
      </c>
      <c r="K360" s="189">
        <f t="shared" si="78"/>
        <v>513.69840406064759</v>
      </c>
      <c r="L360" s="88">
        <f t="shared" si="74"/>
        <v>443.83542110839954</v>
      </c>
      <c r="M360" s="89">
        <f t="shared" si="79"/>
        <v>3652.061508462361</v>
      </c>
      <c r="N360" s="89">
        <f t="shared" si="80"/>
        <v>28808.061508462361</v>
      </c>
      <c r="O360" s="89">
        <f t="shared" si="81"/>
        <v>33342.663782942545</v>
      </c>
      <c r="P360" s="90">
        <f t="shared" si="75"/>
        <v>0.95491689149196224</v>
      </c>
      <c r="Q360" s="1">
        <v>990.04062580400114</v>
      </c>
      <c r="R360" s="90">
        <f t="shared" si="82"/>
        <v>-3.6457755800720755E-2</v>
      </c>
      <c r="S360" s="90">
        <f t="shared" si="82"/>
        <v>-7.4622716002794029E-3</v>
      </c>
      <c r="T360" s="92">
        <v>864</v>
      </c>
      <c r="U360" s="1">
        <v>26107.832999999999</v>
      </c>
      <c r="V360" s="1">
        <v>29334.643820224715</v>
      </c>
      <c r="W360" s="195"/>
      <c r="X360" s="89">
        <v>0</v>
      </c>
      <c r="Y360" s="89">
        <f t="shared" si="83"/>
        <v>0</v>
      </c>
      <c r="Z360" s="1"/>
    </row>
    <row r="361" spans="2:28">
      <c r="B361" s="204">
        <v>5632</v>
      </c>
      <c r="C361" t="s">
        <v>388</v>
      </c>
      <c r="D361" s="1">
        <v>63127</v>
      </c>
      <c r="E361" s="86">
        <f t="shared" si="76"/>
        <v>30003.326996197717</v>
      </c>
      <c r="F361" s="87">
        <f t="shared" si="70"/>
        <v>0.85927998842981212</v>
      </c>
      <c r="G361" s="189">
        <f t="shared" si="77"/>
        <v>3145.1694346486943</v>
      </c>
      <c r="H361" s="189">
        <f t="shared" si="71"/>
        <v>6617.4364905008524</v>
      </c>
      <c r="I361" s="189">
        <f t="shared" si="72"/>
        <v>497.89663624923446</v>
      </c>
      <c r="J361" s="88">
        <f t="shared" si="73"/>
        <v>1047.5745226683894</v>
      </c>
      <c r="K361" s="189">
        <f t="shared" si="78"/>
        <v>203.04321465070615</v>
      </c>
      <c r="L361" s="88">
        <f t="shared" si="74"/>
        <v>427.20292362508576</v>
      </c>
      <c r="M361" s="89">
        <f t="shared" si="79"/>
        <v>7044.6394141259379</v>
      </c>
      <c r="N361" s="89">
        <f t="shared" si="80"/>
        <v>70171.639414125937</v>
      </c>
      <c r="O361" s="89">
        <f t="shared" si="81"/>
        <v>33351.53964549712</v>
      </c>
      <c r="P361" s="90">
        <f t="shared" si="75"/>
        <v>0.95517109167030134</v>
      </c>
      <c r="Q361" s="1">
        <v>972.48059802271473</v>
      </c>
      <c r="R361" s="90">
        <f t="shared" si="82"/>
        <v>6.3095233423982225E-2</v>
      </c>
      <c r="S361" s="90">
        <f t="shared" si="82"/>
        <v>6.4611053623731193E-2</v>
      </c>
      <c r="T361" s="92">
        <v>2104</v>
      </c>
      <c r="U361" s="1">
        <v>59380.381000000001</v>
      </c>
      <c r="V361" s="1">
        <v>28182.430469862364</v>
      </c>
      <c r="W361" s="195"/>
      <c r="X361" s="89">
        <v>0</v>
      </c>
      <c r="Y361" s="89">
        <f t="shared" si="83"/>
        <v>0</v>
      </c>
      <c r="Z361" s="1"/>
    </row>
    <row r="362" spans="2:28">
      <c r="B362" s="204">
        <v>5634</v>
      </c>
      <c r="C362" t="s">
        <v>389</v>
      </c>
      <c r="D362" s="1">
        <v>52928</v>
      </c>
      <c r="E362" s="86">
        <f t="shared" si="76"/>
        <v>26880.650076180802</v>
      </c>
      <c r="F362" s="87">
        <f t="shared" si="70"/>
        <v>0.76984811349000226</v>
      </c>
      <c r="G362" s="189">
        <f t="shared" si="77"/>
        <v>5143.6826634595191</v>
      </c>
      <c r="H362" s="189">
        <f t="shared" si="71"/>
        <v>10127.911164351794</v>
      </c>
      <c r="I362" s="189">
        <f t="shared" si="72"/>
        <v>1590.8335582551545</v>
      </c>
      <c r="J362" s="88">
        <f t="shared" si="73"/>
        <v>3132.3512762043993</v>
      </c>
      <c r="K362" s="189">
        <f t="shared" si="78"/>
        <v>1295.9801366566262</v>
      </c>
      <c r="L362" s="88">
        <f t="shared" si="74"/>
        <v>2551.7848890768969</v>
      </c>
      <c r="M362" s="89">
        <f t="shared" si="79"/>
        <v>12679.69605342869</v>
      </c>
      <c r="N362" s="89">
        <f t="shared" si="80"/>
        <v>65607.696053428692</v>
      </c>
      <c r="O362" s="89">
        <f t="shared" si="81"/>
        <v>33320.312876296943</v>
      </c>
      <c r="P362" s="90">
        <f t="shared" si="75"/>
        <v>0.95427677292090296</v>
      </c>
      <c r="Q362" s="1">
        <v>1318.169875240832</v>
      </c>
      <c r="R362" s="90">
        <f t="shared" si="82"/>
        <v>6.9831228302404513E-2</v>
      </c>
      <c r="S362" s="90">
        <f t="shared" si="82"/>
        <v>7.6894613760978101E-2</v>
      </c>
      <c r="T362" s="92">
        <v>1969</v>
      </c>
      <c r="U362" s="1">
        <v>49473.224000000002</v>
      </c>
      <c r="V362" s="1">
        <v>24961.263370332996</v>
      </c>
      <c r="W362" s="195"/>
      <c r="X362" s="89">
        <v>0</v>
      </c>
      <c r="Y362" s="89">
        <f t="shared" si="83"/>
        <v>0</v>
      </c>
      <c r="Z362" s="1"/>
    </row>
    <row r="363" spans="2:28">
      <c r="B363" s="204">
        <v>5636</v>
      </c>
      <c r="C363" t="s">
        <v>390</v>
      </c>
      <c r="D363" s="1">
        <v>25321</v>
      </c>
      <c r="E363" s="86">
        <f t="shared" ref="E363" si="84">D363/T363*1000</f>
        <v>28971.395881006862</v>
      </c>
      <c r="F363" s="87">
        <f t="shared" ref="F363" si="85">E363/E$365</f>
        <v>0.82972600740517655</v>
      </c>
      <c r="G363" s="189">
        <f t="shared" si="77"/>
        <v>3805.6053483708415</v>
      </c>
      <c r="H363" s="189">
        <f t="shared" ref="H363" si="86">G363*T363/1000</f>
        <v>3326.0990744761152</v>
      </c>
      <c r="I363" s="189">
        <f t="shared" ref="I363" si="87">IF(E363+Y363&lt;(E$365+Y$365)*0.9,((E$365+Y$365)*0.9-E363-Y363)*0.35,0)</f>
        <v>859.07252656603373</v>
      </c>
      <c r="J363" s="88">
        <f>I363*T363/1000</f>
        <v>750.82938821871346</v>
      </c>
      <c r="K363" s="189">
        <f t="shared" ref="K363" si="88">I363+J$367</f>
        <v>564.21910496750547</v>
      </c>
      <c r="L363" s="88">
        <f t="shared" ref="L363" si="89">K363*T363/1000</f>
        <v>493.12749774159983</v>
      </c>
      <c r="M363" s="89">
        <f t="shared" ref="M363" si="90">+H363+L363</f>
        <v>3819.2265722177149</v>
      </c>
      <c r="N363" s="89">
        <f t="shared" ref="N363" si="91">D363+M363</f>
        <v>29140.226572217714</v>
      </c>
      <c r="O363" s="89">
        <f t="shared" ref="O363" si="92">N363/T363*1000</f>
        <v>33341.220334345206</v>
      </c>
      <c r="P363" s="90">
        <f t="shared" ref="P363" si="93">O363/O$365</f>
        <v>0.95487555186005479</v>
      </c>
      <c r="Q363" s="1">
        <v>-403.52598732326578</v>
      </c>
      <c r="R363" s="90">
        <f t="shared" ref="R363" si="94">(D363-U363)/U363</f>
        <v>0.12114473389184084</v>
      </c>
      <c r="S363" s="90">
        <f t="shared" ref="S363" si="95">(E363-V363)/V363</f>
        <v>0.11344808812141619</v>
      </c>
      <c r="T363" s="92">
        <v>874</v>
      </c>
      <c r="U363" s="1">
        <v>22584.952000000001</v>
      </c>
      <c r="V363" s="1">
        <v>26019.529953917052</v>
      </c>
      <c r="W363" s="195"/>
      <c r="X363" s="89">
        <v>0</v>
      </c>
      <c r="Y363" s="89">
        <f t="shared" ref="Y363" si="96">X363*1000/T363</f>
        <v>0</v>
      </c>
      <c r="Z363" s="1"/>
    </row>
    <row r="364" spans="2:28">
      <c r="B364" s="86"/>
      <c r="C364" s="86"/>
      <c r="D364" s="86"/>
      <c r="E364" s="86"/>
      <c r="F364" s="87"/>
      <c r="G364" s="189"/>
      <c r="H364" s="189"/>
      <c r="I364" s="189"/>
      <c r="J364" s="88"/>
      <c r="K364" s="189"/>
      <c r="L364" s="88"/>
      <c r="M364" s="89"/>
      <c r="N364" s="89"/>
      <c r="O364" s="89"/>
      <c r="P364" s="90"/>
      <c r="Q364" s="91"/>
      <c r="R364" s="90"/>
      <c r="S364" s="90"/>
      <c r="T364" s="92"/>
      <c r="U364" s="1"/>
      <c r="V364" s="126"/>
      <c r="X364" s="89"/>
      <c r="Y364" s="89"/>
    </row>
    <row r="365" spans="2:28" ht="23.25" customHeight="1">
      <c r="B365" s="201"/>
      <c r="C365" s="210" t="s">
        <v>391</v>
      </c>
      <c r="D365" s="168">
        <f>SUM(D7:D363)</f>
        <v>196490928</v>
      </c>
      <c r="E365" s="211">
        <f>D365/T365*1000</f>
        <v>34916.822688986031</v>
      </c>
      <c r="F365" s="212">
        <f>E365/E$365</f>
        <v>1</v>
      </c>
      <c r="G365" s="213">
        <f>($E$365-E365)*0.6</f>
        <v>0</v>
      </c>
      <c r="H365" s="168">
        <f>SUM(H7:H363)</f>
        <v>4.0204213291872293E-9</v>
      </c>
      <c r="I365" s="214">
        <f>IF(E365&lt;E$365*0.9,(E$365*0.9-E365)*0.35,0)</f>
        <v>0</v>
      </c>
      <c r="J365" s="168">
        <f>SUM(J7:J363)</f>
        <v>1659258.1447035582</v>
      </c>
      <c r="K365" s="95"/>
      <c r="L365" s="168">
        <f>SUM(L7:L363)</f>
        <v>-8.5157125795376487E-10</v>
      </c>
      <c r="M365" s="168">
        <f>SUM(M7:M363)</f>
        <v>-3.7048266676720232E-9</v>
      </c>
      <c r="N365" s="168">
        <f>SUM(N7:N363)</f>
        <v>196490927.99999991</v>
      </c>
      <c r="O365" s="215">
        <f t="shared" ref="O365" si="97">N365/T365*1000</f>
        <v>34916.822688986016</v>
      </c>
      <c r="P365" s="216">
        <f>O365/O$365</f>
        <v>1</v>
      </c>
      <c r="Q365" s="168">
        <f>SUM(Q7:Q363)</f>
        <v>1.1179054126841947E-8</v>
      </c>
      <c r="R365" s="216">
        <f t="shared" ref="R365" si="98">(D365-U365)/U365</f>
        <v>3.9750992717945792E-2</v>
      </c>
      <c r="S365" s="216">
        <f>(E365-V365)/V365</f>
        <v>3.3642635782370797E-2</v>
      </c>
      <c r="T365" s="168">
        <f>SUM(T7:T363)</f>
        <v>5627400</v>
      </c>
      <c r="U365" s="168">
        <f>SUM(U7:U363)</f>
        <v>188978831.83200026</v>
      </c>
      <c r="V365" s="168">
        <v>33780.362264717594</v>
      </c>
      <c r="W365" s="202"/>
      <c r="X365" s="96">
        <f>SUM(X7:X362)</f>
        <v>4679.4579999999987</v>
      </c>
      <c r="Y365" s="97">
        <f>X365*1000/T365</f>
        <v>0.83154885026832981</v>
      </c>
      <c r="Z365" s="1"/>
      <c r="AA365" s="46"/>
      <c r="AB365" s="1"/>
    </row>
    <row r="367" spans="2:28" ht="19.5" customHeight="1">
      <c r="B367" s="190" t="s">
        <v>392</v>
      </c>
      <c r="C367" s="102" t="s">
        <v>393</v>
      </c>
      <c r="D367" s="98"/>
      <c r="E367" s="98"/>
      <c r="F367" s="98"/>
      <c r="G367" s="98"/>
      <c r="H367" s="98"/>
      <c r="I367" s="98"/>
      <c r="J367" s="99">
        <f>-J365*1000/$T$365</f>
        <v>-294.85342159852831</v>
      </c>
      <c r="S367" s="100"/>
    </row>
    <row r="368" spans="2:28" ht="20.25" customHeight="1">
      <c r="B368" s="101"/>
      <c r="C368" s="102" t="s">
        <v>394</v>
      </c>
      <c r="D368" s="102"/>
      <c r="E368" s="102"/>
      <c r="F368" s="102"/>
      <c r="G368" s="102"/>
      <c r="H368" s="102"/>
      <c r="I368" s="102"/>
      <c r="J368" s="103">
        <f>J365/D365</f>
        <v>8.4444516680360852E-3</v>
      </c>
    </row>
    <row r="369" spans="2:10" ht="21.75" customHeight="1">
      <c r="B369" s="101" t="s">
        <v>395</v>
      </c>
      <c r="C369" s="102" t="s">
        <v>447</v>
      </c>
      <c r="D369" s="167"/>
      <c r="E369" s="104"/>
      <c r="F369" s="104"/>
      <c r="G369" s="104"/>
      <c r="H369" s="104"/>
      <c r="I369" s="104"/>
      <c r="J369" s="104"/>
    </row>
    <row r="371" spans="2:10">
      <c r="C371" s="232" t="s">
        <v>442</v>
      </c>
    </row>
  </sheetData>
  <sheetProtection sheet="1" objects="1" scenarios="1"/>
  <mergeCells count="10">
    <mergeCell ref="R1:S1"/>
    <mergeCell ref="D2:F2"/>
    <mergeCell ref="G2:H2"/>
    <mergeCell ref="N2:P2"/>
    <mergeCell ref="G3:H3"/>
    <mergeCell ref="D1:F1"/>
    <mergeCell ref="G1:H1"/>
    <mergeCell ref="I1:L1"/>
    <mergeCell ref="N1:P1"/>
    <mergeCell ref="R2:S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90012-6A72-417C-A5EE-B33A081868F9}">
  <dimension ref="A1:T30"/>
  <sheetViews>
    <sheetView workbookViewId="0">
      <selection activeCell="C3" sqref="C3:D3"/>
    </sheetView>
  </sheetViews>
  <sheetFormatPr baseColWidth="10" defaultColWidth="11.5546875" defaultRowHeight="14.4"/>
  <cols>
    <col min="2" max="2" width="18.77734375" customWidth="1"/>
    <col min="11" max="11" width="12.5546875" customWidth="1"/>
  </cols>
  <sheetData>
    <row r="1" spans="1:20" ht="33" customHeight="1">
      <c r="A1" s="49"/>
      <c r="B1" s="2"/>
      <c r="C1" s="258" t="s">
        <v>396</v>
      </c>
      <c r="D1" s="258"/>
      <c r="E1" s="258"/>
      <c r="F1" s="259" t="s">
        <v>397</v>
      </c>
      <c r="G1" s="259"/>
      <c r="H1" s="259" t="s">
        <v>398</v>
      </c>
      <c r="I1" s="259"/>
      <c r="J1" s="259"/>
      <c r="K1" s="4" t="s">
        <v>399</v>
      </c>
      <c r="L1" s="50" t="s">
        <v>9</v>
      </c>
      <c r="M1" s="45"/>
      <c r="N1" s="260" t="s">
        <v>400</v>
      </c>
      <c r="O1" s="261"/>
      <c r="Q1" s="121"/>
    </row>
    <row r="2" spans="1:20">
      <c r="A2" s="109"/>
      <c r="B2" s="110"/>
      <c r="C2" s="262" t="s">
        <v>431</v>
      </c>
      <c r="D2" s="262"/>
      <c r="E2" s="262"/>
      <c r="F2" s="263" t="str">
        <f>C2</f>
        <v>September</v>
      </c>
      <c r="G2" s="263"/>
      <c r="H2" s="263" t="str">
        <f>C2</f>
        <v>September</v>
      </c>
      <c r="I2" s="264"/>
      <c r="J2" s="264"/>
      <c r="K2" s="106" t="s">
        <v>402</v>
      </c>
      <c r="L2" s="107" t="s">
        <v>16</v>
      </c>
      <c r="M2" s="108"/>
      <c r="N2" s="265" t="str">
        <f>C2</f>
        <v>September</v>
      </c>
      <c r="O2" s="266"/>
      <c r="P2" s="27"/>
      <c r="Q2" s="248" t="str">
        <f>C2</f>
        <v>September</v>
      </c>
      <c r="R2" s="249"/>
      <c r="S2" s="250"/>
      <c r="T2" s="250"/>
    </row>
    <row r="3" spans="1:20">
      <c r="C3" s="251"/>
      <c r="D3" s="252"/>
      <c r="E3" s="47" t="s">
        <v>19</v>
      </c>
      <c r="F3" s="3"/>
      <c r="G3" s="3"/>
      <c r="H3" s="253"/>
      <c r="I3" s="253"/>
      <c r="J3" s="48" t="s">
        <v>25</v>
      </c>
      <c r="K3" s="105" t="str">
        <f>LEFT(C2,3)</f>
        <v>Sep</v>
      </c>
      <c r="L3" s="229" t="s">
        <v>444</v>
      </c>
      <c r="M3" s="45"/>
      <c r="N3" s="118" t="s">
        <v>403</v>
      </c>
      <c r="O3" s="51" t="s">
        <v>403</v>
      </c>
      <c r="Q3" s="254" t="s">
        <v>10</v>
      </c>
      <c r="R3" s="255"/>
      <c r="S3" s="256"/>
      <c r="T3" s="257"/>
    </row>
    <row r="4" spans="1:20">
      <c r="A4" s="49" t="s">
        <v>404</v>
      </c>
      <c r="B4" s="2" t="s">
        <v>405</v>
      </c>
      <c r="C4" s="111" t="s">
        <v>29</v>
      </c>
      <c r="D4" s="111" t="s">
        <v>30</v>
      </c>
      <c r="E4" s="111" t="s">
        <v>31</v>
      </c>
      <c r="F4" s="111" t="s">
        <v>30</v>
      </c>
      <c r="G4" s="111" t="s">
        <v>29</v>
      </c>
      <c r="H4" s="111" t="s">
        <v>29</v>
      </c>
      <c r="I4" s="111" t="s">
        <v>30</v>
      </c>
      <c r="J4" s="111" t="s">
        <v>33</v>
      </c>
      <c r="K4" s="112" t="s">
        <v>406</v>
      </c>
      <c r="L4" s="113"/>
      <c r="M4" s="114"/>
      <c r="N4" s="119" t="s">
        <v>34</v>
      </c>
      <c r="O4" s="115" t="s">
        <v>407</v>
      </c>
      <c r="P4" s="116"/>
      <c r="Q4" s="123" t="s">
        <v>34</v>
      </c>
      <c r="R4" s="117" t="s">
        <v>408</v>
      </c>
      <c r="S4" s="22"/>
      <c r="T4" s="22"/>
    </row>
    <row r="5" spans="1:20">
      <c r="A5" s="5"/>
      <c r="B5" s="5"/>
      <c r="C5" s="6">
        <v>1</v>
      </c>
      <c r="D5" s="6">
        <v>2</v>
      </c>
      <c r="E5" s="6">
        <v>3</v>
      </c>
      <c r="F5" s="6"/>
      <c r="G5" s="6"/>
      <c r="H5" s="6"/>
      <c r="I5" s="6"/>
      <c r="J5" s="6"/>
      <c r="K5" s="6"/>
      <c r="L5" s="52"/>
      <c r="M5" s="30"/>
      <c r="N5" s="120"/>
      <c r="O5" s="6"/>
      <c r="Q5" s="124"/>
      <c r="R5" s="8"/>
      <c r="S5" s="23"/>
      <c r="T5" s="23"/>
    </row>
    <row r="6" spans="1:20">
      <c r="A6" s="9"/>
      <c r="B6" s="10"/>
      <c r="C6" s="11"/>
      <c r="D6" s="11"/>
      <c r="E6" s="11"/>
      <c r="F6" s="11"/>
      <c r="G6" s="11"/>
      <c r="H6" s="11"/>
      <c r="I6" s="11"/>
      <c r="J6" s="11"/>
      <c r="K6" s="12"/>
      <c r="L6" s="13"/>
      <c r="N6" s="121"/>
      <c r="Q6" s="125"/>
      <c r="R6" s="24"/>
      <c r="S6" s="24"/>
      <c r="T6" s="24"/>
    </row>
    <row r="7" spans="1:20">
      <c r="A7" s="20">
        <v>3</v>
      </c>
      <c r="B7" t="s">
        <v>35</v>
      </c>
      <c r="C7" s="193">
        <v>6220782</v>
      </c>
      <c r="D7" s="53">
        <f t="shared" ref="D7:D21" si="0">C7*1000/L7</f>
        <v>8536.6577285464537</v>
      </c>
      <c r="E7" s="38">
        <f>D7/D$23</f>
        <v>1.2345690763646135</v>
      </c>
      <c r="F7" s="54">
        <f t="shared" ref="F7:F10" si="1">($D$23-D7)*0.875</f>
        <v>-1419.2251064291722</v>
      </c>
      <c r="G7" s="53">
        <f t="shared" ref="G7:G10" si="2">(F7*L7)/1000</f>
        <v>-1034209.2042064278</v>
      </c>
      <c r="H7" s="53">
        <f>G7+C7</f>
        <v>5186572.7957935724</v>
      </c>
      <c r="I7" s="55">
        <f t="shared" ref="I7:I10" si="3">H7*1000/L7</f>
        <v>7117.4326221172814</v>
      </c>
      <c r="J7" s="38">
        <f>I7/I$23</f>
        <v>1.0293211345455768</v>
      </c>
      <c r="K7" s="231">
        <v>-142125.89556669176</v>
      </c>
      <c r="L7" s="64">
        <v>728714</v>
      </c>
      <c r="N7" s="122">
        <f>(C7-Q7)/Q7</f>
        <v>6.6605642455197206E-2</v>
      </c>
      <c r="O7" s="28">
        <f>(D7-R7)/R7</f>
        <v>6.0130312816653542E-2</v>
      </c>
      <c r="Q7" s="1">
        <v>5832316.7929999996</v>
      </c>
      <c r="R7" s="1">
        <v>8052.4607450054527</v>
      </c>
      <c r="S7" s="25"/>
      <c r="T7" s="1"/>
    </row>
    <row r="8" spans="1:20">
      <c r="A8" s="20">
        <v>11</v>
      </c>
      <c r="B8" t="s">
        <v>409</v>
      </c>
      <c r="C8" s="193">
        <v>3844145</v>
      </c>
      <c r="D8" s="53">
        <f t="shared" si="0"/>
        <v>7553.5052522783453</v>
      </c>
      <c r="E8" s="38">
        <f t="shared" ref="E8:E21" si="4">D8/D$23</f>
        <v>1.0923858375435145</v>
      </c>
      <c r="F8" s="54">
        <f t="shared" si="1"/>
        <v>-558.96668969457755</v>
      </c>
      <c r="G8" s="53">
        <f t="shared" si="2"/>
        <v>-284470.4456527438</v>
      </c>
      <c r="H8" s="53">
        <f t="shared" ref="H8:H10" si="5">G8+C8</f>
        <v>3559674.5543472562</v>
      </c>
      <c r="I8" s="55">
        <f t="shared" si="3"/>
        <v>6994.538562583768</v>
      </c>
      <c r="J8" s="38">
        <f t="shared" ref="J8:J21" si="6">I8/I$23</f>
        <v>1.0115482296929394</v>
      </c>
      <c r="K8" s="231">
        <v>-20444.848766925978</v>
      </c>
      <c r="L8" s="64">
        <v>508922</v>
      </c>
      <c r="N8" s="122">
        <f>(C8-Q8)/Q8</f>
        <v>7.1192901757079194E-2</v>
      </c>
      <c r="O8" s="28">
        <f t="shared" ref="O8:O10" si="7">(D8-R8)/R8</f>
        <v>6.1876936278721387E-2</v>
      </c>
      <c r="Q8" s="1">
        <v>3588658.0219999999</v>
      </c>
      <c r="R8" s="1">
        <v>7113.3527758396494</v>
      </c>
      <c r="S8" s="25"/>
      <c r="T8" s="1"/>
    </row>
    <row r="9" spans="1:20">
      <c r="A9" s="21">
        <v>15</v>
      </c>
      <c r="B9" t="s">
        <v>410</v>
      </c>
      <c r="C9" s="193">
        <v>1778837</v>
      </c>
      <c r="D9" s="53">
        <f t="shared" si="0"/>
        <v>6511.8552983684094</v>
      </c>
      <c r="E9" s="38">
        <f t="shared" si="4"/>
        <v>0.94174270970748741</v>
      </c>
      <c r="F9" s="54">
        <f t="shared" si="1"/>
        <v>352.47701997661636</v>
      </c>
      <c r="G9" s="53">
        <f t="shared" si="2"/>
        <v>96285.795069992324</v>
      </c>
      <c r="H9" s="53">
        <f t="shared" si="5"/>
        <v>1875122.7950699923</v>
      </c>
      <c r="I9" s="55">
        <f t="shared" si="3"/>
        <v>6864.3323183450257</v>
      </c>
      <c r="J9" s="38">
        <f t="shared" si="6"/>
        <v>0.992717838713436</v>
      </c>
      <c r="K9" s="231">
        <v>15922.816466840814</v>
      </c>
      <c r="L9" s="64">
        <v>273169</v>
      </c>
      <c r="N9" s="122">
        <f t="shared" ref="N9:N10" si="8">(C9-Q9)/Q9</f>
        <v>6.2857191988810637E-2</v>
      </c>
      <c r="O9" s="28">
        <f t="shared" si="7"/>
        <v>5.9915716063125374E-2</v>
      </c>
      <c r="Q9" s="1">
        <v>1673636.885</v>
      </c>
      <c r="R9" s="1">
        <v>6143.7482242036904</v>
      </c>
      <c r="S9" s="25"/>
      <c r="T9" s="1"/>
    </row>
    <row r="10" spans="1:20">
      <c r="A10" s="21">
        <v>18</v>
      </c>
      <c r="B10" t="s">
        <v>411</v>
      </c>
      <c r="C10" s="193">
        <v>1578117</v>
      </c>
      <c r="D10" s="53">
        <f t="shared" si="0"/>
        <v>6487.0474201716597</v>
      </c>
      <c r="E10" s="38">
        <f t="shared" si="4"/>
        <v>0.93815500123353623</v>
      </c>
      <c r="F10" s="54">
        <f t="shared" si="1"/>
        <v>374.18391339877235</v>
      </c>
      <c r="G10" s="53">
        <f t="shared" si="2"/>
        <v>91028.468980346137</v>
      </c>
      <c r="H10" s="53">
        <f t="shared" si="5"/>
        <v>1669145.4689803461</v>
      </c>
      <c r="I10" s="55">
        <f t="shared" si="3"/>
        <v>6861.2313335704321</v>
      </c>
      <c r="J10" s="38">
        <f t="shared" si="6"/>
        <v>0.99226937515419211</v>
      </c>
      <c r="K10" s="231">
        <v>16385.968897537066</v>
      </c>
      <c r="L10" s="64">
        <v>243272</v>
      </c>
      <c r="N10" s="122">
        <f t="shared" si="8"/>
        <v>6.1264711329367109E-2</v>
      </c>
      <c r="O10" s="28">
        <f t="shared" si="7"/>
        <v>6.2617074365442421E-2</v>
      </c>
      <c r="Q10" s="1">
        <v>1487015.429</v>
      </c>
      <c r="R10" s="1">
        <v>6104.7837237562708</v>
      </c>
      <c r="S10" s="25"/>
      <c r="T10" s="1"/>
    </row>
    <row r="11" spans="1:20">
      <c r="A11" s="21">
        <v>31</v>
      </c>
      <c r="B11" t="s">
        <v>412</v>
      </c>
      <c r="C11" s="193">
        <v>1832555</v>
      </c>
      <c r="D11" s="53">
        <f t="shared" si="0"/>
        <v>5791.0146374759834</v>
      </c>
      <c r="E11" s="38">
        <f t="shared" si="4"/>
        <v>0.83749493297536948</v>
      </c>
      <c r="F11" s="54">
        <f t="shared" ref="F11:F21" si="9">($D$23-D11)*0.875</f>
        <v>983.21259825748916</v>
      </c>
      <c r="G11" s="53">
        <f t="shared" ref="G11:G21" si="10">(F11*L11)/1000</f>
        <v>311135.66029338591</v>
      </c>
      <c r="H11" s="53">
        <f t="shared" ref="H11:H21" si="11">G11+C11</f>
        <v>2143690.6602933859</v>
      </c>
      <c r="I11" s="55">
        <f t="shared" ref="I11:I21" si="12">H11*1000/L11</f>
        <v>6774.2272357334723</v>
      </c>
      <c r="J11" s="38">
        <f t="shared" si="6"/>
        <v>0.97968686662192128</v>
      </c>
      <c r="K11" s="231">
        <v>32478.197460816824</v>
      </c>
      <c r="L11" s="64">
        <v>316448</v>
      </c>
      <c r="N11" s="122">
        <f t="shared" ref="N11:N21" si="13">(C11-Q11)/Q11</f>
        <v>6.3468272583813393E-2</v>
      </c>
      <c r="O11" s="28">
        <f t="shared" ref="O11:O21" si="14">(D11-R11)/R11</f>
        <v>5.6609203339123622E-2</v>
      </c>
      <c r="Q11" s="1">
        <v>1723187.28</v>
      </c>
      <c r="R11" s="1">
        <v>5480.7535455635534</v>
      </c>
      <c r="S11" s="25"/>
      <c r="T11" s="1"/>
    </row>
    <row r="12" spans="1:20">
      <c r="A12" s="21">
        <v>32</v>
      </c>
      <c r="B12" t="s">
        <v>413</v>
      </c>
      <c r="C12" s="193">
        <v>5644570</v>
      </c>
      <c r="D12" s="53">
        <f t="shared" si="0"/>
        <v>7534.0593454145519</v>
      </c>
      <c r="E12" s="38">
        <f t="shared" si="4"/>
        <v>1.0895735758786682</v>
      </c>
      <c r="F12" s="54">
        <f t="shared" si="9"/>
        <v>-541.95152118875831</v>
      </c>
      <c r="G12" s="53">
        <f t="shared" si="10"/>
        <v>-406033.87333526608</v>
      </c>
      <c r="H12" s="53">
        <f t="shared" si="11"/>
        <v>5238536.1266647335</v>
      </c>
      <c r="I12" s="55">
        <f t="shared" si="12"/>
        <v>6992.1078242257936</v>
      </c>
      <c r="J12" s="38">
        <f t="shared" si="6"/>
        <v>1.0111966969848336</v>
      </c>
      <c r="K12" s="231">
        <v>-47110.380072235363</v>
      </c>
      <c r="L12" s="64">
        <v>749207</v>
      </c>
      <c r="N12" s="122">
        <f t="shared" si="13"/>
        <v>7.3137158134964103E-2</v>
      </c>
      <c r="O12" s="28">
        <f t="shared" si="14"/>
        <v>6.0923390047617293E-2</v>
      </c>
      <c r="Q12" s="1">
        <v>5259877.5070000002</v>
      </c>
      <c r="R12" s="1">
        <v>7101.416950639953</v>
      </c>
      <c r="S12" s="25"/>
      <c r="T12" s="1"/>
    </row>
    <row r="13" spans="1:20">
      <c r="A13" s="21">
        <v>33</v>
      </c>
      <c r="B13" t="s">
        <v>414</v>
      </c>
      <c r="C13" s="193">
        <v>1785161</v>
      </c>
      <c r="D13" s="53">
        <f t="shared" si="0"/>
        <v>6539.506412534206</v>
      </c>
      <c r="E13" s="38">
        <f t="shared" si="4"/>
        <v>0.94574160617981118</v>
      </c>
      <c r="F13" s="54">
        <f t="shared" si="9"/>
        <v>328.28229508154436</v>
      </c>
      <c r="G13" s="53">
        <f t="shared" si="10"/>
        <v>89614.829193655052</v>
      </c>
      <c r="H13" s="53">
        <f t="shared" si="11"/>
        <v>1874775.8291936549</v>
      </c>
      <c r="I13" s="55">
        <f t="shared" si="12"/>
        <v>6867.7887076157494</v>
      </c>
      <c r="J13" s="38">
        <f t="shared" si="6"/>
        <v>0.9932177007724764</v>
      </c>
      <c r="K13" s="231">
        <v>11630.095663983418</v>
      </c>
      <c r="L13" s="64">
        <v>272981</v>
      </c>
      <c r="N13" s="122">
        <f t="shared" si="13"/>
        <v>5.6400804731307694E-2</v>
      </c>
      <c r="O13" s="28">
        <f t="shared" si="14"/>
        <v>4.9694321149668867E-2</v>
      </c>
      <c r="Q13" s="1">
        <v>1689851.9879999999</v>
      </c>
      <c r="R13" s="1">
        <v>6229.9150150415853</v>
      </c>
      <c r="S13" s="25"/>
      <c r="T13" s="1"/>
    </row>
    <row r="14" spans="1:20">
      <c r="A14" s="21">
        <v>34</v>
      </c>
      <c r="B14" t="s">
        <v>415</v>
      </c>
      <c r="C14" s="193">
        <v>2226490</v>
      </c>
      <c r="D14" s="53">
        <f t="shared" si="0"/>
        <v>5867.089341428451</v>
      </c>
      <c r="E14" s="38">
        <f t="shared" si="4"/>
        <v>0.84849683559110212</v>
      </c>
      <c r="F14" s="54">
        <f t="shared" si="9"/>
        <v>916.64723229907997</v>
      </c>
      <c r="G14" s="53">
        <f t="shared" si="10"/>
        <v>347856.62489071325</v>
      </c>
      <c r="H14" s="53">
        <f t="shared" si="11"/>
        <v>2574346.624890713</v>
      </c>
      <c r="I14" s="55">
        <f t="shared" si="12"/>
        <v>6783.7365737275304</v>
      </c>
      <c r="J14" s="38">
        <f t="shared" si="6"/>
        <v>0.98106210444888786</v>
      </c>
      <c r="K14" s="231">
        <v>34334.670397697075</v>
      </c>
      <c r="L14" s="64">
        <v>379488</v>
      </c>
      <c r="N14" s="122">
        <f t="shared" si="13"/>
        <v>5.9214782310903394E-2</v>
      </c>
      <c r="O14" s="28">
        <f t="shared" si="14"/>
        <v>5.3822245631417791E-2</v>
      </c>
      <c r="Q14" s="1">
        <v>2102019.38</v>
      </c>
      <c r="R14" s="1">
        <v>5567.4373602856258</v>
      </c>
      <c r="S14" s="25"/>
      <c r="T14" s="1"/>
    </row>
    <row r="15" spans="1:20">
      <c r="A15" s="21">
        <v>39</v>
      </c>
      <c r="B15" t="s">
        <v>416</v>
      </c>
      <c r="C15" s="193">
        <v>1608232</v>
      </c>
      <c r="D15" s="53">
        <f t="shared" si="0"/>
        <v>6201.4406243733902</v>
      </c>
      <c r="E15" s="38">
        <f t="shared" si="4"/>
        <v>0.8968506255276868</v>
      </c>
      <c r="F15" s="54">
        <f t="shared" si="9"/>
        <v>624.08985972225821</v>
      </c>
      <c r="G15" s="53">
        <f t="shared" si="10"/>
        <v>161846.47150149269</v>
      </c>
      <c r="H15" s="53">
        <f t="shared" si="11"/>
        <v>1770078.4715014927</v>
      </c>
      <c r="I15" s="55">
        <f t="shared" si="12"/>
        <v>6825.5304840956487</v>
      </c>
      <c r="J15" s="38">
        <f t="shared" si="6"/>
        <v>0.987106328190961</v>
      </c>
      <c r="K15" s="231">
        <v>17264.450779933803</v>
      </c>
      <c r="L15" s="64">
        <v>259332</v>
      </c>
      <c r="M15" s="233"/>
      <c r="N15" s="122">
        <f t="shared" si="13"/>
        <v>5.9141857744691766E-2</v>
      </c>
      <c r="O15" s="28">
        <f t="shared" si="14"/>
        <v>5.3991788017021994E-2</v>
      </c>
      <c r="Q15" s="1">
        <v>1518429.2720000001</v>
      </c>
      <c r="R15" s="1">
        <v>5883.7655993893159</v>
      </c>
      <c r="S15" s="25"/>
      <c r="T15" s="1"/>
    </row>
    <row r="16" spans="1:20">
      <c r="A16" s="21">
        <v>40</v>
      </c>
      <c r="B16" t="s">
        <v>417</v>
      </c>
      <c r="C16" s="193">
        <v>1116103</v>
      </c>
      <c r="D16" s="53">
        <f t="shared" si="0"/>
        <v>6272.9551547579567</v>
      </c>
      <c r="E16" s="38">
        <f t="shared" si="4"/>
        <v>0.90719303710502863</v>
      </c>
      <c r="F16" s="54">
        <f t="shared" si="9"/>
        <v>561.51464563576246</v>
      </c>
      <c r="G16" s="53">
        <f t="shared" si="10"/>
        <v>99906.370295451765</v>
      </c>
      <c r="H16" s="53">
        <f t="shared" si="11"/>
        <v>1216009.3702954517</v>
      </c>
      <c r="I16" s="55">
        <f t="shared" si="12"/>
        <v>6834.4698003937192</v>
      </c>
      <c r="J16" s="38">
        <f t="shared" si="6"/>
        <v>0.9883991296381287</v>
      </c>
      <c r="K16" s="231">
        <v>14953.103227689528</v>
      </c>
      <c r="L16" s="64">
        <v>177923</v>
      </c>
      <c r="M16" s="234"/>
      <c r="N16" s="122">
        <f t="shared" si="13"/>
        <v>7.0706911400771372E-2</v>
      </c>
      <c r="O16" s="28">
        <f t="shared" si="14"/>
        <v>7.0345842766114428E-2</v>
      </c>
      <c r="Q16" s="1">
        <v>1042398.24</v>
      </c>
      <c r="R16" s="1">
        <v>5860.6806362200123</v>
      </c>
      <c r="S16" s="25"/>
      <c r="T16" s="1"/>
    </row>
    <row r="17" spans="1:20">
      <c r="A17" s="21">
        <v>42</v>
      </c>
      <c r="B17" t="s">
        <v>418</v>
      </c>
      <c r="C17" s="193">
        <v>1910274</v>
      </c>
      <c r="D17" s="53">
        <f t="shared" si="0"/>
        <v>5897.1814898280491</v>
      </c>
      <c r="E17" s="38">
        <f t="shared" si="4"/>
        <v>0.85284875375824221</v>
      </c>
      <c r="F17" s="54">
        <f t="shared" si="9"/>
        <v>890.31660244943168</v>
      </c>
      <c r="G17" s="53">
        <f t="shared" si="10"/>
        <v>288400.2570314444</v>
      </c>
      <c r="H17" s="53">
        <f t="shared" si="11"/>
        <v>2198674.2570314445</v>
      </c>
      <c r="I17" s="55">
        <f t="shared" si="12"/>
        <v>6787.4980922774812</v>
      </c>
      <c r="J17" s="38">
        <f t="shared" si="6"/>
        <v>0.98160609421978051</v>
      </c>
      <c r="K17" s="231">
        <v>34862.006221345655</v>
      </c>
      <c r="L17" s="64">
        <v>323930</v>
      </c>
      <c r="N17" s="122">
        <f t="shared" si="13"/>
        <v>6.3300263977860677E-2</v>
      </c>
      <c r="O17" s="28">
        <f t="shared" si="14"/>
        <v>5.7582148768249304E-2</v>
      </c>
      <c r="Q17" s="1">
        <v>1796551.797</v>
      </c>
      <c r="R17" s="1">
        <v>5576.097796938433</v>
      </c>
      <c r="S17" s="25"/>
      <c r="T17" s="1"/>
    </row>
    <row r="18" spans="1:20">
      <c r="A18" s="21">
        <v>46</v>
      </c>
      <c r="B18" t="s">
        <v>419</v>
      </c>
      <c r="C18" s="193">
        <v>4653933</v>
      </c>
      <c r="D18" s="53">
        <f t="shared" si="0"/>
        <v>7069.1722539348848</v>
      </c>
      <c r="E18" s="38">
        <f t="shared" si="4"/>
        <v>1.0223417334653717</v>
      </c>
      <c r="F18" s="54">
        <f t="shared" si="9"/>
        <v>-135.17531614404959</v>
      </c>
      <c r="G18" s="53">
        <f t="shared" si="10"/>
        <v>-88991.587980905897</v>
      </c>
      <c r="H18" s="53">
        <f t="shared" si="11"/>
        <v>4564941.4120190945</v>
      </c>
      <c r="I18" s="55">
        <f t="shared" si="12"/>
        <v>6933.9969377908355</v>
      </c>
      <c r="J18" s="38">
        <f t="shared" si="6"/>
        <v>1.0027927166831716</v>
      </c>
      <c r="K18" s="231">
        <v>-5160.7298150120332</v>
      </c>
      <c r="L18" s="64">
        <v>658342</v>
      </c>
      <c r="N18" s="122">
        <f t="shared" si="13"/>
        <v>7.3932763502128254E-2</v>
      </c>
      <c r="O18" s="28">
        <f t="shared" si="14"/>
        <v>6.8823629624464921E-2</v>
      </c>
      <c r="Q18" s="1">
        <v>4333542.2460000003</v>
      </c>
      <c r="R18" s="1">
        <v>6613.9745211458921</v>
      </c>
      <c r="S18" s="25"/>
      <c r="T18" s="1"/>
    </row>
    <row r="19" spans="1:20">
      <c r="A19" s="21">
        <v>50</v>
      </c>
      <c r="B19" t="s">
        <v>420</v>
      </c>
      <c r="C19" s="193">
        <v>3093877</v>
      </c>
      <c r="D19" s="53">
        <f t="shared" si="0"/>
        <v>6324.7997612262507</v>
      </c>
      <c r="E19" s="38">
        <f t="shared" si="4"/>
        <v>0.91469078973343887</v>
      </c>
      <c r="F19" s="54">
        <f t="shared" si="9"/>
        <v>516.15061497600527</v>
      </c>
      <c r="G19" s="53">
        <f t="shared" si="10"/>
        <v>252483.33172535259</v>
      </c>
      <c r="H19" s="53">
        <f t="shared" si="11"/>
        <v>3346360.3317253524</v>
      </c>
      <c r="I19" s="55">
        <f t="shared" si="12"/>
        <v>6840.950376202255</v>
      </c>
      <c r="J19" s="38">
        <f t="shared" si="6"/>
        <v>0.98933634871667986</v>
      </c>
      <c r="K19" s="231">
        <v>24839.674205138814</v>
      </c>
      <c r="L19" s="64">
        <v>489166</v>
      </c>
      <c r="N19" s="122">
        <f t="shared" si="13"/>
        <v>5.2158967063605614E-2</v>
      </c>
      <c r="O19" s="28">
        <f t="shared" si="14"/>
        <v>4.7102144366266627E-2</v>
      </c>
      <c r="Q19" s="1">
        <v>2940503.3810000001</v>
      </c>
      <c r="R19" s="1">
        <v>6040.2891878845148</v>
      </c>
      <c r="S19" s="25"/>
      <c r="T19" s="1"/>
    </row>
    <row r="20" spans="1:20">
      <c r="A20" s="21">
        <v>55</v>
      </c>
      <c r="B20" t="s">
        <v>421</v>
      </c>
      <c r="C20" s="193">
        <v>1134644</v>
      </c>
      <c r="D20" s="53">
        <f t="shared" si="0"/>
        <v>6626.8967047857113</v>
      </c>
      <c r="E20" s="38">
        <f t="shared" si="4"/>
        <v>0.95837996604135212</v>
      </c>
      <c r="F20" s="54">
        <f t="shared" si="9"/>
        <v>251.81578936147719</v>
      </c>
      <c r="G20" s="53">
        <f t="shared" si="10"/>
        <v>43115.395822893406</v>
      </c>
      <c r="H20" s="53">
        <f t="shared" si="11"/>
        <v>1177759.3958228934</v>
      </c>
      <c r="I20" s="55">
        <f t="shared" si="12"/>
        <v>6878.7124941471884</v>
      </c>
      <c r="J20" s="38">
        <f t="shared" si="6"/>
        <v>0.99479749575516918</v>
      </c>
      <c r="K20" s="231">
        <v>6719.7522534384989</v>
      </c>
      <c r="L20" s="64">
        <v>171218</v>
      </c>
      <c r="N20" s="122">
        <f t="shared" si="13"/>
        <v>7.6405133614354456E-2</v>
      </c>
      <c r="O20" s="28">
        <f t="shared" si="14"/>
        <v>7.1759223758258647E-2</v>
      </c>
      <c r="Q20" s="1">
        <v>1054104.969</v>
      </c>
      <c r="R20" s="1">
        <v>6183.1954023662738</v>
      </c>
      <c r="S20" s="25"/>
      <c r="T20" s="1"/>
    </row>
    <row r="21" spans="1:20">
      <c r="A21" s="21">
        <v>56</v>
      </c>
      <c r="B21" t="s">
        <v>422</v>
      </c>
      <c r="C21" s="193">
        <v>483985</v>
      </c>
      <c r="D21" s="53">
        <f t="shared" si="0"/>
        <v>6428.4480926575288</v>
      </c>
      <c r="E21" s="38">
        <f t="shared" si="4"/>
        <v>0.92968038271828435</v>
      </c>
      <c r="F21" s="54">
        <f t="shared" si="9"/>
        <v>425.45832497363688</v>
      </c>
      <c r="G21" s="53">
        <f t="shared" si="10"/>
        <v>32031.906370615172</v>
      </c>
      <c r="H21" s="53">
        <f t="shared" si="11"/>
        <v>516016.90637061518</v>
      </c>
      <c r="I21" s="55">
        <f t="shared" si="12"/>
        <v>6853.9064176311658</v>
      </c>
      <c r="J21" s="38">
        <f t="shared" si="6"/>
        <v>0.99121004783978572</v>
      </c>
      <c r="K21" s="231">
        <v>5451.1186464442435</v>
      </c>
      <c r="L21" s="64">
        <v>75288</v>
      </c>
      <c r="N21" s="122">
        <f t="shared" si="13"/>
        <v>8.1850958975928201E-2</v>
      </c>
      <c r="O21" s="28">
        <f t="shared" si="14"/>
        <v>7.8316061835506476E-2</v>
      </c>
      <c r="Q21" s="1">
        <v>447367.538</v>
      </c>
      <c r="R21" s="1">
        <v>5961.5620319287864</v>
      </c>
      <c r="S21" s="25"/>
      <c r="T21" s="1"/>
    </row>
    <row r="22" spans="1:20">
      <c r="A22" s="14"/>
      <c r="B22" s="9"/>
      <c r="C22" s="56"/>
      <c r="D22" s="53"/>
      <c r="E22" s="38"/>
      <c r="F22" s="57"/>
      <c r="G22" s="53"/>
      <c r="H22" s="53"/>
      <c r="I22" s="55"/>
      <c r="J22" s="38"/>
      <c r="K22" s="58"/>
      <c r="L22" s="15"/>
      <c r="N22" s="122"/>
      <c r="O22" s="28"/>
      <c r="Q22" s="16"/>
      <c r="R22" s="16"/>
      <c r="S22" s="16"/>
      <c r="T22" s="26"/>
    </row>
    <row r="23" spans="1:20">
      <c r="A23" s="17" t="s">
        <v>391</v>
      </c>
      <c r="B23" s="18"/>
      <c r="C23" s="59">
        <f>SUM(C7:C21)</f>
        <v>38911705</v>
      </c>
      <c r="D23" s="59">
        <f>C23*1000/L23</f>
        <v>6914.6861783416853</v>
      </c>
      <c r="E23" s="60">
        <f>D23/D$23</f>
        <v>1</v>
      </c>
      <c r="F23" s="61"/>
      <c r="G23" s="59">
        <f>SUM(G7:G21)</f>
        <v>-8.6583895608782768E-10</v>
      </c>
      <c r="H23" s="59">
        <f>SUM(H7:H22)</f>
        <v>38911704.999999993</v>
      </c>
      <c r="I23" s="62">
        <f>H23*1000/L23</f>
        <v>6914.6861783416844</v>
      </c>
      <c r="J23" s="60">
        <f>I23/I$23</f>
        <v>1</v>
      </c>
      <c r="K23" s="63">
        <f>SUM(K7:K21)</f>
        <v>5.7480065152049065E-10</v>
      </c>
      <c r="L23" s="19">
        <f>SUM(L7:L21)</f>
        <v>5627400</v>
      </c>
      <c r="N23" s="224">
        <f>(C23-Q23)/Q23</f>
        <v>6.6382024418565749E-2</v>
      </c>
      <c r="O23" s="128">
        <f>(D23-R23)/R23</f>
        <v>6.0117214785826274E-2</v>
      </c>
      <c r="Q23" s="127">
        <f>SUM(Q7:Q22)</f>
        <v>36489460.726999991</v>
      </c>
      <c r="R23" s="127">
        <v>6522.5675820561482</v>
      </c>
      <c r="S23" s="16"/>
      <c r="T23" s="25"/>
    </row>
    <row r="25" spans="1:20">
      <c r="A25" s="65" t="s">
        <v>392</v>
      </c>
      <c r="B25" s="174" t="str">
        <f>komm!C369</f>
        <v>Utbetales/trekkes ved 10. termin rammetilskudd i november</v>
      </c>
      <c r="C25" s="66"/>
      <c r="D25" s="66"/>
      <c r="E25" s="66"/>
      <c r="O25" s="67"/>
      <c r="Q25" s="46"/>
    </row>
    <row r="30" spans="1:20">
      <c r="C30" s="1">
        <f>C12-4472513</f>
        <v>1172057</v>
      </c>
    </row>
  </sheetData>
  <sheetProtection sheet="1" objects="1" scenarios="1"/>
  <mergeCells count="14">
    <mergeCell ref="C1:E1"/>
    <mergeCell ref="F1:G1"/>
    <mergeCell ref="H1:J1"/>
    <mergeCell ref="N1:O1"/>
    <mergeCell ref="C2:E2"/>
    <mergeCell ref="F2:G2"/>
    <mergeCell ref="H2:J2"/>
    <mergeCell ref="N2:O2"/>
    <mergeCell ref="Q2:R2"/>
    <mergeCell ref="S2:T2"/>
    <mergeCell ref="C3:D3"/>
    <mergeCell ref="H3:I3"/>
    <mergeCell ref="Q3:R3"/>
    <mergeCell ref="S3:T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B731D-BFF1-46DE-95F0-186DFB26424E}">
  <dimension ref="A1:S63"/>
  <sheetViews>
    <sheetView tabSelected="1" zoomScale="90" zoomScaleNormal="90" workbookViewId="0">
      <selection activeCell="M39" sqref="M39"/>
    </sheetView>
  </sheetViews>
  <sheetFormatPr baseColWidth="10" defaultColWidth="11.5546875" defaultRowHeight="14.4"/>
  <cols>
    <col min="1" max="1" width="23" style="30" customWidth="1"/>
    <col min="2" max="2" width="12.77734375" style="30" customWidth="1"/>
    <col min="3" max="4" width="13.77734375" style="30" customWidth="1"/>
    <col min="5" max="5" width="14.77734375" style="30" customWidth="1"/>
    <col min="6" max="6" width="11.5546875" style="30" bestFit="1" customWidth="1"/>
    <col min="7" max="8" width="12.21875" style="30" customWidth="1"/>
    <col min="9" max="9" width="14.77734375" style="30" customWidth="1"/>
    <col min="10" max="12" width="14.5546875" style="30" customWidth="1"/>
    <col min="13" max="13" width="13.77734375" style="30" customWidth="1"/>
    <col min="14" max="14" width="11.5546875" style="30" bestFit="1" customWidth="1"/>
    <col min="15" max="15" width="12.44140625" style="30" bestFit="1" customWidth="1"/>
    <col min="16" max="16" width="11.5546875" style="30"/>
    <col min="17" max="17" width="13.77734375" style="30" bestFit="1" customWidth="1"/>
    <col min="18" max="18" width="12.21875" style="30" customWidth="1"/>
    <col min="19" max="16384" width="11.5546875" style="30"/>
  </cols>
  <sheetData>
    <row r="1" spans="1:17">
      <c r="A1" s="135" t="s">
        <v>423</v>
      </c>
      <c r="B1" s="237"/>
      <c r="C1" s="237"/>
      <c r="D1" s="130"/>
      <c r="E1" s="130"/>
      <c r="F1" s="237"/>
      <c r="G1" s="237"/>
      <c r="H1" s="130"/>
      <c r="I1" s="130"/>
      <c r="J1" s="237"/>
      <c r="K1" s="237"/>
      <c r="L1" s="158"/>
    </row>
    <row r="2" spans="1:17">
      <c r="A2" s="136"/>
      <c r="B2" s="134">
        <v>2024</v>
      </c>
      <c r="C2" s="134">
        <v>2025</v>
      </c>
      <c r="D2" s="134">
        <v>2026</v>
      </c>
      <c r="E2" s="134"/>
      <c r="F2" s="134">
        <f>B2</f>
        <v>2024</v>
      </c>
      <c r="G2" s="134">
        <f>C2</f>
        <v>2025</v>
      </c>
      <c r="H2" s="134">
        <f>D2</f>
        <v>2026</v>
      </c>
      <c r="I2" s="134"/>
      <c r="J2" s="134">
        <f>F2</f>
        <v>2024</v>
      </c>
      <c r="K2" s="134">
        <f>G2</f>
        <v>2025</v>
      </c>
      <c r="L2" s="134">
        <f>H2</f>
        <v>2026</v>
      </c>
    </row>
    <row r="3" spans="1:17">
      <c r="A3" s="7" t="s">
        <v>401</v>
      </c>
      <c r="B3" s="29">
        <v>25701680.805999998</v>
      </c>
      <c r="C3" s="29">
        <v>26451927.085000027</v>
      </c>
      <c r="D3" s="29">
        <v>40197839</v>
      </c>
      <c r="E3" s="7"/>
      <c r="F3" s="29">
        <v>5090096.4759999998</v>
      </c>
      <c r="G3" s="29">
        <v>5107753</v>
      </c>
      <c r="H3" s="29">
        <v>7856887</v>
      </c>
      <c r="I3" s="7"/>
      <c r="J3" s="29">
        <f t="shared" ref="J3:J14" si="0">B3+F3</f>
        <v>30791777.281999998</v>
      </c>
      <c r="K3" s="29">
        <f t="shared" ref="K3:K14" si="1">C3+G3</f>
        <v>31559680.085000027</v>
      </c>
      <c r="L3" s="29">
        <f>D3+H3</f>
        <v>48054726</v>
      </c>
      <c r="M3" s="147"/>
      <c r="N3" s="147"/>
      <c r="O3" s="147"/>
      <c r="P3" s="164"/>
      <c r="Q3" s="164"/>
    </row>
    <row r="4" spans="1:17">
      <c r="A4" s="7" t="s">
        <v>424</v>
      </c>
      <c r="B4" s="29">
        <v>26869918</v>
      </c>
      <c r="C4" s="29">
        <v>27627230</v>
      </c>
      <c r="D4" s="29">
        <v>57893398.857000001</v>
      </c>
      <c r="E4" s="7"/>
      <c r="F4" s="29">
        <v>5310162</v>
      </c>
      <c r="G4" s="29">
        <v>5327695</v>
      </c>
      <c r="H4" s="29">
        <v>11382702</v>
      </c>
      <c r="I4" s="29"/>
      <c r="J4" s="29">
        <f t="shared" si="0"/>
        <v>32180080</v>
      </c>
      <c r="K4" s="29">
        <f t="shared" si="1"/>
        <v>32954925</v>
      </c>
      <c r="L4" s="29">
        <f t="shared" ref="L4:L14" si="2">D4+H4</f>
        <v>69276100.856999993</v>
      </c>
      <c r="M4" s="164"/>
      <c r="N4" s="164"/>
      <c r="O4" s="164"/>
      <c r="P4" s="164"/>
    </row>
    <row r="5" spans="1:17">
      <c r="A5" s="7" t="s">
        <v>425</v>
      </c>
      <c r="B5" s="29">
        <v>61849967</v>
      </c>
      <c r="C5" s="29">
        <v>66139364.700999998</v>
      </c>
      <c r="D5" s="29">
        <v>79667662</v>
      </c>
      <c r="E5" s="29"/>
      <c r="F5" s="29">
        <v>12068811</v>
      </c>
      <c r="G5" s="29">
        <v>12788950</v>
      </c>
      <c r="H5" s="29">
        <v>15716867</v>
      </c>
      <c r="I5" s="29"/>
      <c r="J5" s="29">
        <f t="shared" si="0"/>
        <v>73918778</v>
      </c>
      <c r="K5" s="29">
        <f t="shared" si="1"/>
        <v>78928314.701000005</v>
      </c>
      <c r="L5" s="29">
        <f t="shared" si="2"/>
        <v>95384529</v>
      </c>
      <c r="O5" s="164"/>
    </row>
    <row r="6" spans="1:17">
      <c r="A6" s="7" t="s">
        <v>426</v>
      </c>
      <c r="B6" s="29">
        <v>63631848</v>
      </c>
      <c r="C6" s="29">
        <v>67934278.56099999</v>
      </c>
      <c r="D6" s="29">
        <v>98065944</v>
      </c>
      <c r="E6" s="29"/>
      <c r="F6" s="29">
        <v>12407989</v>
      </c>
      <c r="G6" s="29">
        <v>13126847</v>
      </c>
      <c r="H6" s="29">
        <v>19376204</v>
      </c>
      <c r="I6" s="29"/>
      <c r="J6" s="29">
        <f t="shared" si="0"/>
        <v>76039837</v>
      </c>
      <c r="K6" s="29">
        <f t="shared" si="1"/>
        <v>81061125.56099999</v>
      </c>
      <c r="L6" s="29">
        <f t="shared" si="2"/>
        <v>117442148</v>
      </c>
      <c r="O6" s="164"/>
    </row>
    <row r="7" spans="1:17">
      <c r="A7" s="7" t="s">
        <v>427</v>
      </c>
      <c r="B7" s="29">
        <v>104018526</v>
      </c>
      <c r="C7" s="29">
        <v>112383364</v>
      </c>
      <c r="D7" s="29">
        <v>123181393</v>
      </c>
      <c r="E7" s="29"/>
      <c r="F7" s="29">
        <v>20231818</v>
      </c>
      <c r="G7" s="29">
        <v>21701501</v>
      </c>
      <c r="H7" s="29">
        <v>24323168</v>
      </c>
      <c r="I7" s="29"/>
      <c r="J7" s="29">
        <f t="shared" si="0"/>
        <v>124250344</v>
      </c>
      <c r="K7" s="29">
        <f t="shared" si="1"/>
        <v>134084865</v>
      </c>
      <c r="L7" s="29">
        <f t="shared" si="2"/>
        <v>147504561</v>
      </c>
      <c r="O7" s="164"/>
      <c r="P7" s="164"/>
    </row>
    <row r="8" spans="1:17">
      <c r="A8" s="7" t="s">
        <v>428</v>
      </c>
      <c r="B8" s="29">
        <v>109061725.594</v>
      </c>
      <c r="C8" s="29">
        <v>118891723.56299999</v>
      </c>
      <c r="D8" s="29">
        <v>139887191.28299999</v>
      </c>
      <c r="E8" s="29"/>
      <c r="F8" s="29">
        <v>21201261</v>
      </c>
      <c r="G8" s="29">
        <v>22946830</v>
      </c>
      <c r="H8" s="29">
        <v>27628203</v>
      </c>
      <c r="I8" s="29"/>
      <c r="J8" s="29">
        <f t="shared" si="0"/>
        <v>130262986.594</v>
      </c>
      <c r="K8" s="29">
        <f t="shared" si="1"/>
        <v>141838553.56299999</v>
      </c>
      <c r="L8" s="29">
        <f t="shared" si="2"/>
        <v>167515394.28299999</v>
      </c>
      <c r="N8" s="164"/>
      <c r="O8" s="164"/>
      <c r="P8" s="164"/>
      <c r="Q8" s="164"/>
    </row>
    <row r="9" spans="1:17">
      <c r="A9" s="7" t="s">
        <v>429</v>
      </c>
      <c r="B9" s="29">
        <v>132737375</v>
      </c>
      <c r="C9" s="29">
        <v>144980763.32300004</v>
      </c>
      <c r="D9" s="29">
        <v>155561050</v>
      </c>
      <c r="E9" s="29"/>
      <c r="F9" s="29">
        <v>25785293</v>
      </c>
      <c r="G9" s="29">
        <v>28002624</v>
      </c>
      <c r="H9" s="29">
        <v>30761325</v>
      </c>
      <c r="I9" s="29"/>
      <c r="J9" s="29">
        <f t="shared" si="0"/>
        <v>158522668</v>
      </c>
      <c r="K9" s="29">
        <f t="shared" si="1"/>
        <v>172983387.32300004</v>
      </c>
      <c r="L9" s="29">
        <f t="shared" si="2"/>
        <v>186322375</v>
      </c>
      <c r="N9" s="164"/>
      <c r="O9" s="164"/>
      <c r="P9" s="164"/>
      <c r="Q9" s="164"/>
    </row>
    <row r="10" spans="1:17">
      <c r="A10" s="7" t="s">
        <v>430</v>
      </c>
      <c r="B10" s="29">
        <v>135520524.042</v>
      </c>
      <c r="C10" s="29">
        <v>147601267.27900001</v>
      </c>
      <c r="D10" s="29">
        <v>173932614</v>
      </c>
      <c r="E10" s="29"/>
      <c r="F10" s="29">
        <v>26332332</v>
      </c>
      <c r="G10" s="29">
        <v>28504385.460000001</v>
      </c>
      <c r="H10" s="29">
        <v>34422757</v>
      </c>
      <c r="I10" s="29"/>
      <c r="J10" s="29">
        <f t="shared" si="0"/>
        <v>161852856.042</v>
      </c>
      <c r="K10" s="29">
        <f t="shared" si="1"/>
        <v>176105652.73900002</v>
      </c>
      <c r="L10" s="29">
        <f t="shared" si="2"/>
        <v>208355371</v>
      </c>
      <c r="N10" s="147"/>
      <c r="O10" s="147"/>
      <c r="P10" s="164"/>
    </row>
    <row r="11" spans="1:17">
      <c r="A11" s="7" t="s">
        <v>431</v>
      </c>
      <c r="B11" s="29">
        <v>173127354.21100006</v>
      </c>
      <c r="C11" s="29">
        <v>188978831.83200026</v>
      </c>
      <c r="D11" s="29">
        <v>196490928</v>
      </c>
      <c r="E11" s="29"/>
      <c r="F11" s="29">
        <v>33607413</v>
      </c>
      <c r="G11" s="29">
        <v>36489460.726999991</v>
      </c>
      <c r="H11" s="29">
        <v>38911705</v>
      </c>
      <c r="I11" s="29"/>
      <c r="J11" s="29">
        <f t="shared" si="0"/>
        <v>206734767.21100006</v>
      </c>
      <c r="K11" s="29">
        <f t="shared" si="1"/>
        <v>225468292.55900025</v>
      </c>
      <c r="L11" s="29">
        <f t="shared" si="2"/>
        <v>235402633</v>
      </c>
    </row>
    <row r="12" spans="1:17" ht="15" thickBot="1">
      <c r="A12" s="7" t="s">
        <v>432</v>
      </c>
      <c r="B12" s="29">
        <v>174472885</v>
      </c>
      <c r="C12" s="29">
        <v>190334268</v>
      </c>
      <c r="D12" s="29"/>
      <c r="E12" s="29"/>
      <c r="F12" s="29">
        <v>33870624</v>
      </c>
      <c r="G12" s="29">
        <v>36750254</v>
      </c>
      <c r="H12" s="29"/>
      <c r="I12" s="29"/>
      <c r="J12" s="29">
        <f t="shared" si="0"/>
        <v>208343509</v>
      </c>
      <c r="K12" s="29">
        <f t="shared" si="1"/>
        <v>227084522</v>
      </c>
      <c r="L12" s="29">
        <f t="shared" si="2"/>
        <v>0</v>
      </c>
    </row>
    <row r="13" spans="1:17">
      <c r="A13" s="7" t="s">
        <v>433</v>
      </c>
      <c r="B13" s="29">
        <v>209184111.13300014</v>
      </c>
      <c r="C13" s="29">
        <v>231712304</v>
      </c>
      <c r="D13" s="29"/>
      <c r="E13" s="31" t="s">
        <v>30</v>
      </c>
      <c r="F13" s="29">
        <v>40903622.478</v>
      </c>
      <c r="G13" s="29">
        <v>44990148</v>
      </c>
      <c r="H13" s="29"/>
      <c r="I13" s="31" t="s">
        <v>30</v>
      </c>
      <c r="J13" s="29">
        <f t="shared" si="0"/>
        <v>250087733.61100012</v>
      </c>
      <c r="K13" s="29">
        <f t="shared" si="1"/>
        <v>276702452</v>
      </c>
      <c r="L13" s="29">
        <f t="shared" si="2"/>
        <v>0</v>
      </c>
      <c r="M13" s="32"/>
      <c r="N13" s="137"/>
    </row>
    <row r="14" spans="1:17">
      <c r="A14" s="39" t="s">
        <v>434</v>
      </c>
      <c r="B14" s="29">
        <v>213344145.97700018</v>
      </c>
      <c r="C14" s="29">
        <v>236446558.73000005</v>
      </c>
      <c r="D14" s="29"/>
      <c r="E14" s="196">
        <f>D14*1000/$N$15</f>
        <v>0</v>
      </c>
      <c r="F14" s="29">
        <v>41689971</v>
      </c>
      <c r="G14" s="29">
        <v>45895886.854999997</v>
      </c>
      <c r="H14" s="29"/>
      <c r="I14" s="196">
        <f>H14*1000/$N$15</f>
        <v>0</v>
      </c>
      <c r="J14" s="29">
        <f t="shared" si="0"/>
        <v>255034116.97700018</v>
      </c>
      <c r="K14" s="29">
        <f t="shared" si="1"/>
        <v>282342445.58500004</v>
      </c>
      <c r="L14" s="29">
        <f t="shared" si="2"/>
        <v>0</v>
      </c>
      <c r="N14" s="191" t="s">
        <v>445</v>
      </c>
      <c r="O14" s="191"/>
    </row>
    <row r="15" spans="1:17">
      <c r="A15" s="131" t="s">
        <v>435</v>
      </c>
      <c r="B15" s="226">
        <v>220250000</v>
      </c>
      <c r="C15" s="226">
        <v>234630000</v>
      </c>
      <c r="D15" s="197">
        <f>249200000-218000</f>
        <v>248982000</v>
      </c>
      <c r="E15" s="198">
        <f>D15*1000/$N$15</f>
        <v>44244.588975370505</v>
      </c>
      <c r="F15" s="228">
        <v>43250000</v>
      </c>
      <c r="G15" s="228">
        <v>45760000</v>
      </c>
      <c r="H15" s="199">
        <f>48300000-45000</f>
        <v>48255000</v>
      </c>
      <c r="I15" s="198">
        <f>H15*1000/$N$15</f>
        <v>8575.0079965881232</v>
      </c>
      <c r="J15" s="135"/>
      <c r="K15" s="200"/>
      <c r="L15" s="200">
        <f>D15+H15</f>
        <v>297237000</v>
      </c>
      <c r="M15" s="148">
        <f>(D16-C14)/C14</f>
        <v>6.3487670747374339E-2</v>
      </c>
      <c r="N15" s="192">
        <v>5627400</v>
      </c>
      <c r="O15" s="191"/>
    </row>
    <row r="16" spans="1:17">
      <c r="A16" s="7" t="s">
        <v>436</v>
      </c>
      <c r="B16" s="226">
        <v>220400000</v>
      </c>
      <c r="C16" s="226">
        <v>234095000</v>
      </c>
      <c r="D16" s="169">
        <v>251458000</v>
      </c>
      <c r="E16" s="42">
        <f>D16*1000/$N$15</f>
        <v>44684.579024060848</v>
      </c>
      <c r="F16" s="228">
        <v>43100000</v>
      </c>
      <c r="G16" s="228">
        <v>45355000</v>
      </c>
      <c r="H16" s="170">
        <v>49750000</v>
      </c>
      <c r="I16" s="42">
        <f>H16*1000/$N$15</f>
        <v>8840.6724242101154</v>
      </c>
      <c r="J16" s="39"/>
      <c r="K16" s="43"/>
      <c r="L16" s="43">
        <f>D16+H16</f>
        <v>301208000</v>
      </c>
      <c r="M16" s="148">
        <f>(H16-G14)/G14</f>
        <v>8.3975131740593609E-2</v>
      </c>
      <c r="N16" s="138"/>
    </row>
    <row r="17" spans="1:19">
      <c r="A17" s="41" t="s">
        <v>437</v>
      </c>
      <c r="B17" s="227">
        <v>218400000</v>
      </c>
      <c r="C17" s="227">
        <v>234450000</v>
      </c>
      <c r="D17" s="39">
        <v>249000000</v>
      </c>
      <c r="E17" s="42">
        <f>D17*1000/$N$15</f>
        <v>44247.787610619467</v>
      </c>
      <c r="F17" s="227">
        <v>42600000</v>
      </c>
      <c r="G17" s="227">
        <v>45700000</v>
      </c>
      <c r="H17" s="235">
        <v>49400000</v>
      </c>
      <c r="I17" s="42">
        <f>H17*1000/$N$15</f>
        <v>8778.4767388136625</v>
      </c>
      <c r="J17" s="44"/>
      <c r="K17" s="39"/>
      <c r="L17" s="39">
        <f>D17+H17</f>
        <v>298400000</v>
      </c>
      <c r="M17" s="34"/>
      <c r="N17" s="148"/>
    </row>
    <row r="18" spans="1:19" ht="15" thickBot="1">
      <c r="A18" s="41"/>
      <c r="B18" s="194"/>
      <c r="C18" s="194"/>
      <c r="D18" s="171"/>
      <c r="E18" s="172">
        <f>D18*1000/$N$15</f>
        <v>0</v>
      </c>
      <c r="F18" s="44"/>
      <c r="G18" s="39"/>
      <c r="H18" s="39"/>
      <c r="I18" s="172">
        <f>H18*1000/$N$15</f>
        <v>0</v>
      </c>
      <c r="J18" s="44"/>
      <c r="K18" s="39"/>
      <c r="L18" s="39">
        <f>D18+H18</f>
        <v>0</v>
      </c>
      <c r="M18" s="34"/>
      <c r="N18" s="148"/>
    </row>
    <row r="19" spans="1:19">
      <c r="A19" s="139"/>
      <c r="B19" s="140"/>
      <c r="C19" s="141"/>
      <c r="D19" s="141"/>
      <c r="E19" s="142"/>
      <c r="F19" s="140"/>
      <c r="G19" s="141"/>
      <c r="H19" s="141"/>
      <c r="I19" s="142"/>
      <c r="J19" s="140"/>
      <c r="K19" s="143"/>
      <c r="L19" s="143"/>
      <c r="M19" s="34"/>
      <c r="N19" s="33"/>
      <c r="O19" s="147"/>
      <c r="P19" s="147"/>
    </row>
    <row r="20" spans="1:19">
      <c r="A20" s="160"/>
      <c r="B20" s="160"/>
      <c r="C20" s="160"/>
      <c r="D20" s="160"/>
      <c r="E20" s="142"/>
      <c r="F20" s="140"/>
      <c r="G20" s="144"/>
      <c r="H20" s="144"/>
      <c r="I20" s="142"/>
      <c r="J20" s="140"/>
      <c r="K20" s="143"/>
      <c r="L20" s="143"/>
      <c r="M20" s="145"/>
      <c r="N20" s="33"/>
      <c r="O20" s="147"/>
    </row>
    <row r="21" spans="1:19">
      <c r="A21" s="161"/>
      <c r="B21" s="162"/>
      <c r="C21" s="163"/>
      <c r="D21" s="163"/>
      <c r="E21" s="142"/>
      <c r="F21" s="140"/>
      <c r="G21" s="144"/>
      <c r="H21" s="144"/>
      <c r="I21" s="142"/>
      <c r="J21" s="140"/>
      <c r="K21" s="143"/>
      <c r="L21" s="143"/>
      <c r="M21" s="34"/>
      <c r="N21" s="33"/>
    </row>
    <row r="22" spans="1:19">
      <c r="A22" s="35" t="s">
        <v>438</v>
      </c>
      <c r="B22" s="237"/>
      <c r="C22" s="237"/>
      <c r="D22" s="237"/>
      <c r="E22" s="36"/>
      <c r="F22" s="237"/>
      <c r="G22" s="237"/>
      <c r="H22" s="130"/>
      <c r="I22" s="36"/>
      <c r="J22" s="237"/>
      <c r="K22" s="237"/>
      <c r="L22" s="237"/>
    </row>
    <row r="23" spans="1:19">
      <c r="A23" s="37" t="s">
        <v>439</v>
      </c>
      <c r="B23" s="134">
        <f t="shared" ref="B23:K23" si="3">B2</f>
        <v>2024</v>
      </c>
      <c r="C23" s="134">
        <f>C2</f>
        <v>2025</v>
      </c>
      <c r="D23" s="134">
        <f>D2</f>
        <v>2026</v>
      </c>
      <c r="E23" s="134"/>
      <c r="F23" s="134">
        <f t="shared" si="3"/>
        <v>2024</v>
      </c>
      <c r="G23" s="134">
        <f t="shared" si="3"/>
        <v>2025</v>
      </c>
      <c r="H23" s="134">
        <f t="shared" si="3"/>
        <v>2026</v>
      </c>
      <c r="I23" s="134"/>
      <c r="J23" s="134">
        <f t="shared" si="3"/>
        <v>2024</v>
      </c>
      <c r="K23" s="134">
        <f t="shared" si="3"/>
        <v>2025</v>
      </c>
      <c r="L23" s="134">
        <f t="shared" ref="L23" si="4">L2</f>
        <v>2026</v>
      </c>
      <c r="O23"/>
      <c r="Q23" s="45"/>
      <c r="R23" s="45"/>
      <c r="S23" s="45"/>
    </row>
    <row r="24" spans="1:19">
      <c r="A24" s="7" t="s">
        <v>401</v>
      </c>
      <c r="B24" s="38">
        <v>6.775266564019582E-4</v>
      </c>
      <c r="C24" s="38">
        <f>(C3-B3)/B3</f>
        <v>2.9190553126194209E-2</v>
      </c>
      <c r="D24" s="38">
        <f>(D3-C3)/C3</f>
        <v>0.51965635134367216</v>
      </c>
      <c r="E24" s="7"/>
      <c r="F24" s="38">
        <v>-3.6677774830604519E-2</v>
      </c>
      <c r="G24" s="38">
        <v>1.9295044878169475E-2</v>
      </c>
      <c r="H24" s="38">
        <f t="shared" ref="H24:H32" si="5">(H3-G3)/G3</f>
        <v>0.53822767075855082</v>
      </c>
      <c r="I24" s="7"/>
      <c r="J24" s="38">
        <v>-5.7280209693009064E-3</v>
      </c>
      <c r="K24" s="38">
        <f>(K3-J3)/J3</f>
        <v>2.4938567071570873E-2</v>
      </c>
      <c r="L24" s="38">
        <f>(L3-K3)/K3</f>
        <v>0.52266201275087987</v>
      </c>
      <c r="N24" s="146"/>
      <c r="O24"/>
      <c r="Q24" s="173"/>
      <c r="R24" s="32"/>
      <c r="S24" s="147"/>
    </row>
    <row r="25" spans="1:19">
      <c r="A25" s="7" t="s">
        <v>424</v>
      </c>
      <c r="B25" s="38">
        <v>-1.6492121192155603E-3</v>
      </c>
      <c r="C25" s="38">
        <f t="shared" ref="C25:C30" si="6">(C4-B4)/B4</f>
        <v>2.8184380763648032E-2</v>
      </c>
      <c r="D25" s="38">
        <f t="shared" ref="D25:D32" si="7">(D4-C4)/C4</f>
        <v>1.0955194877300403</v>
      </c>
      <c r="E25" s="7"/>
      <c r="F25" s="38">
        <v>-3.8193152548046283E-2</v>
      </c>
      <c r="G25" s="38">
        <v>1.5416458155696647E-2</v>
      </c>
      <c r="H25" s="38">
        <f t="shared" si="5"/>
        <v>1.1365153222922859</v>
      </c>
      <c r="I25" s="7"/>
      <c r="J25" s="38">
        <v>-7.9003838977869945E-3</v>
      </c>
      <c r="K25" s="38">
        <f t="shared" ref="K25:K29" si="8">(K4-J4)/J4</f>
        <v>2.4078405025717772E-2</v>
      </c>
      <c r="L25" s="38">
        <f t="shared" ref="L25:L32" si="9">(L4-K4)/K4</f>
        <v>1.1021471254144863</v>
      </c>
      <c r="N25" s="146"/>
      <c r="O25"/>
      <c r="Q25" s="173"/>
      <c r="R25" s="32"/>
      <c r="S25" s="147"/>
    </row>
    <row r="26" spans="1:19">
      <c r="A26" s="7" t="s">
        <v>425</v>
      </c>
      <c r="B26" s="38">
        <v>3.8025412353021495E-2</v>
      </c>
      <c r="C26" s="38">
        <f t="shared" si="6"/>
        <v>6.93516570671735E-2</v>
      </c>
      <c r="D26" s="38">
        <f t="shared" si="7"/>
        <v>0.20454229278067831</v>
      </c>
      <c r="E26" s="7"/>
      <c r="F26" s="38">
        <v>1.5854519348921167E-2</v>
      </c>
      <c r="G26" s="38">
        <v>7.2073747194751261E-3</v>
      </c>
      <c r="H26" s="38">
        <f t="shared" si="5"/>
        <v>0.22894115623252886</v>
      </c>
      <c r="I26" s="7"/>
      <c r="J26" s="38">
        <v>3.4291285792708973E-2</v>
      </c>
      <c r="K26" s="38">
        <f t="shared" si="8"/>
        <v>6.7770826798570785E-2</v>
      </c>
      <c r="L26" s="38">
        <f t="shared" si="9"/>
        <v>0.20849570095776412</v>
      </c>
      <c r="N26" s="146"/>
      <c r="O26"/>
      <c r="Q26" s="173"/>
      <c r="R26" s="173"/>
      <c r="S26" s="147"/>
    </row>
    <row r="27" spans="1:19">
      <c r="A27" s="7" t="s">
        <v>426</v>
      </c>
      <c r="B27" s="38">
        <v>3.0005878730073769E-2</v>
      </c>
      <c r="C27" s="38">
        <f t="shared" si="6"/>
        <v>6.7614421020744039E-2</v>
      </c>
      <c r="D27" s="38">
        <f t="shared" si="7"/>
        <v>0.44354140615394905</v>
      </c>
      <c r="E27" s="7"/>
      <c r="F27" s="38">
        <v>7.9884553471095254E-3</v>
      </c>
      <c r="G27" s="38">
        <v>7.1914245788855706E-3</v>
      </c>
      <c r="H27" s="38">
        <f t="shared" si="5"/>
        <v>0.47607449069833752</v>
      </c>
      <c r="I27" s="7"/>
      <c r="J27" s="38">
        <v>2.6300359299116102E-2</v>
      </c>
      <c r="K27" s="38">
        <f t="shared" si="8"/>
        <v>6.6034972707792489E-2</v>
      </c>
      <c r="L27" s="38">
        <f t="shared" si="9"/>
        <v>0.44880973693885634</v>
      </c>
      <c r="N27" s="146"/>
      <c r="Q27" s="173"/>
    </row>
    <row r="28" spans="1:19">
      <c r="A28" s="7" t="s">
        <v>427</v>
      </c>
      <c r="B28" s="38">
        <v>1.949113115538172E-2</v>
      </c>
      <c r="C28" s="38">
        <f t="shared" si="6"/>
        <v>8.0416809597936428E-2</v>
      </c>
      <c r="D28" s="38">
        <f t="shared" si="7"/>
        <v>9.6082094499324658E-2</v>
      </c>
      <c r="E28" s="7"/>
      <c r="F28" s="38">
        <v>1.6118349385184946E-3</v>
      </c>
      <c r="G28" s="38">
        <v>2.534794207137453E-2</v>
      </c>
      <c r="H28" s="38">
        <f t="shared" si="5"/>
        <v>0.12080579126761785</v>
      </c>
      <c r="I28" s="7"/>
      <c r="J28" s="38">
        <v>1.6493280336366191E-2</v>
      </c>
      <c r="K28" s="38">
        <f t="shared" si="8"/>
        <v>7.9150855308698378E-2</v>
      </c>
      <c r="L28" s="38">
        <f t="shared" si="9"/>
        <v>0.10008360003942279</v>
      </c>
      <c r="N28" s="146"/>
      <c r="Q28" s="173"/>
    </row>
    <row r="29" spans="1:19">
      <c r="A29" s="7" t="s">
        <v>428</v>
      </c>
      <c r="B29" s="38">
        <v>1.951924564666753E-2</v>
      </c>
      <c r="C29" s="38">
        <f t="shared" si="6"/>
        <v>9.0132426526917081E-2</v>
      </c>
      <c r="D29" s="38">
        <f t="shared" si="7"/>
        <v>0.17659318151674896</v>
      </c>
      <c r="E29" s="7"/>
      <c r="F29" s="38">
        <v>1.6663697588875429E-3</v>
      </c>
      <c r="G29" s="38">
        <v>2.2122082714070256E-2</v>
      </c>
      <c r="H29" s="38">
        <f t="shared" si="5"/>
        <v>0.20400957343563358</v>
      </c>
      <c r="I29" s="7"/>
      <c r="J29" s="38">
        <v>1.6526928339740482E-2</v>
      </c>
      <c r="K29" s="38">
        <f t="shared" si="8"/>
        <v>8.8863055205991845E-2</v>
      </c>
      <c r="L29" s="38">
        <f t="shared" si="9"/>
        <v>0.18102864189597925</v>
      </c>
      <c r="N29" s="146"/>
    </row>
    <row r="30" spans="1:19">
      <c r="A30" s="7" t="s">
        <v>429</v>
      </c>
      <c r="B30" s="38">
        <v>2.3955005745479464E-2</v>
      </c>
      <c r="C30" s="38">
        <f t="shared" si="6"/>
        <v>9.2237686054888787E-2</v>
      </c>
      <c r="D30" s="38">
        <f t="shared" si="7"/>
        <v>7.29771759680167E-2</v>
      </c>
      <c r="E30" s="7"/>
      <c r="F30" s="38">
        <v>7.7607711030431839E-3</v>
      </c>
      <c r="G30" s="38">
        <v>1.8812554172573784E-2</v>
      </c>
      <c r="H30" s="38">
        <f t="shared" si="5"/>
        <v>9.8515803376140756E-2</v>
      </c>
      <c r="I30" s="7"/>
      <c r="J30" s="38">
        <v>2.1243950654319915E-2</v>
      </c>
      <c r="K30" s="38">
        <f t="shared" ref="K30:K35" si="10">(K9-J9)/J9</f>
        <v>9.1221776074321706E-2</v>
      </c>
      <c r="L30" s="38">
        <f t="shared" si="9"/>
        <v>7.7111379788701778E-2</v>
      </c>
      <c r="N30" s="146"/>
    </row>
    <row r="31" spans="1:19">
      <c r="A31" s="7" t="s">
        <v>430</v>
      </c>
      <c r="B31" s="38">
        <v>9.774844077562423E-3</v>
      </c>
      <c r="C31" s="38">
        <f>(C10-B10)/B10</f>
        <v>8.9143274219158131E-2</v>
      </c>
      <c r="D31" s="38">
        <f t="shared" si="7"/>
        <v>0.17839512631844645</v>
      </c>
      <c r="E31" s="7"/>
      <c r="F31" s="38">
        <v>-6.7859947240014526E-3</v>
      </c>
      <c r="G31" s="38">
        <v>1.8350300274582173E-2</v>
      </c>
      <c r="H31" s="38">
        <f t="shared" si="5"/>
        <v>0.20763021003575774</v>
      </c>
      <c r="I31" s="7"/>
      <c r="J31" s="38">
        <v>7.0010705856122148E-3</v>
      </c>
      <c r="K31" s="38">
        <f t="shared" si="10"/>
        <v>8.8060211265604718E-2</v>
      </c>
      <c r="L31" s="38">
        <f t="shared" si="9"/>
        <v>0.18312710443654043</v>
      </c>
      <c r="N31" s="146"/>
    </row>
    <row r="32" spans="1:19">
      <c r="A32" s="7" t="s">
        <v>431</v>
      </c>
      <c r="B32" s="38">
        <v>9.10309959763843E-3</v>
      </c>
      <c r="C32" s="38">
        <f>(C11-B11)/B11</f>
        <v>9.155963650712938E-2</v>
      </c>
      <c r="D32" s="38">
        <f t="shared" si="7"/>
        <v>3.9750992717945792E-2</v>
      </c>
      <c r="E32" s="7"/>
      <c r="F32" s="38">
        <v>-6.2789492700951292E-3</v>
      </c>
      <c r="G32" s="38">
        <v>1.6021666961882831E-2</v>
      </c>
      <c r="H32" s="38">
        <f t="shared" si="5"/>
        <v>6.6382024418565749E-2</v>
      </c>
      <c r="I32" s="7"/>
      <c r="J32" s="38">
        <v>6.5295814050128267E-3</v>
      </c>
      <c r="K32" s="38">
        <f t="shared" si="10"/>
        <v>9.0616230645328116E-2</v>
      </c>
      <c r="L32" s="38">
        <f t="shared" si="9"/>
        <v>4.4060920177501857E-2</v>
      </c>
      <c r="N32" s="146"/>
    </row>
    <row r="33" spans="1:18">
      <c r="A33" s="7" t="s">
        <v>432</v>
      </c>
      <c r="B33" s="38">
        <v>7.2698373172050681E-3</v>
      </c>
      <c r="C33" s="38">
        <f>(C12-B12)/B12</f>
        <v>9.0910303913413246E-2</v>
      </c>
      <c r="D33" s="38"/>
      <c r="E33" s="7"/>
      <c r="F33" s="38">
        <v>-8.4541868832781041E-3</v>
      </c>
      <c r="G33" s="38">
        <v>1.5943510382199485E-2</v>
      </c>
      <c r="H33" s="38"/>
      <c r="I33" s="7"/>
      <c r="J33" s="38">
        <v>4.638388570943985E-3</v>
      </c>
      <c r="K33" s="38">
        <f t="shared" si="10"/>
        <v>8.9952468833574273E-2</v>
      </c>
      <c r="L33" s="38"/>
      <c r="N33" s="146"/>
    </row>
    <row r="34" spans="1:18">
      <c r="A34" s="7" t="s">
        <v>433</v>
      </c>
      <c r="B34" s="38">
        <v>-4.7321088364397156E-2</v>
      </c>
      <c r="C34" s="38">
        <f>(C13-B13)/B13</f>
        <v>0.10769552594114734</v>
      </c>
      <c r="D34" s="38"/>
      <c r="E34" s="39"/>
      <c r="F34" s="38">
        <v>-6.4996871054952235E-2</v>
      </c>
      <c r="G34" s="38">
        <v>2.3219335640952765E-3</v>
      </c>
      <c r="H34" s="38"/>
      <c r="I34" s="39"/>
      <c r="J34" s="38">
        <v>-5.0290202714143063E-2</v>
      </c>
      <c r="K34" s="38">
        <f t="shared" si="10"/>
        <v>0.10642152657674063</v>
      </c>
      <c r="L34" s="38"/>
      <c r="N34" s="146"/>
    </row>
    <row r="35" spans="1:18">
      <c r="A35" s="39" t="s">
        <v>434</v>
      </c>
      <c r="B35" s="40">
        <v>-4.6857387229888491E-2</v>
      </c>
      <c r="C35" s="38">
        <f>(C14-B14)/B14</f>
        <v>0.10828707132883063</v>
      </c>
      <c r="D35" s="38"/>
      <c r="E35" s="39"/>
      <c r="F35" s="40">
        <v>-6.4416801031961179E-2</v>
      </c>
      <c r="G35" s="38">
        <v>-2.1272481435045861E-5</v>
      </c>
      <c r="H35" s="38"/>
      <c r="I35" s="39"/>
      <c r="J35" s="40">
        <v>-4.9805611043642561E-2</v>
      </c>
      <c r="K35" s="38">
        <f t="shared" si="10"/>
        <v>0.10707715866290397</v>
      </c>
      <c r="L35" s="38"/>
      <c r="N35" s="146"/>
    </row>
    <row r="36" spans="1:18">
      <c r="A36" s="131" t="str">
        <f>A15</f>
        <v>Anslag SB2026</v>
      </c>
      <c r="B36" s="132"/>
      <c r="C36" s="133"/>
      <c r="D36" s="133">
        <f>(D15-C$14)/C$14</f>
        <v>5.3015959874105241E-2</v>
      </c>
      <c r="E36" s="132"/>
      <c r="F36" s="132"/>
      <c r="G36" s="133"/>
      <c r="H36" s="133">
        <f>(H15-G$14)/G$14</f>
        <v>5.1401406676228036E-2</v>
      </c>
      <c r="I36" s="132"/>
      <c r="J36" s="132"/>
      <c r="K36" s="133"/>
      <c r="L36" s="133">
        <f>(L15-K$14)/K$14</f>
        <v>5.2753507833861672E-2</v>
      </c>
      <c r="O36" s="32"/>
      <c r="P36" s="147"/>
      <c r="Q36" s="147"/>
      <c r="R36" s="147"/>
    </row>
    <row r="37" spans="1:18">
      <c r="A37" s="131" t="str">
        <f>A16</f>
        <v>Anslag RNB2026</v>
      </c>
      <c r="C37" s="40"/>
      <c r="D37" s="133">
        <f>(D16-C$14)/C$14</f>
        <v>6.3487670747374339E-2</v>
      </c>
      <c r="G37" s="40"/>
      <c r="H37" s="133">
        <f>(H16-G$14)/G$14</f>
        <v>8.3975131740593609E-2</v>
      </c>
      <c r="K37" s="40"/>
      <c r="L37" s="133">
        <f>(L16-K$14)/K$14</f>
        <v>6.6817988970490905E-2</v>
      </c>
      <c r="O37" s="32"/>
      <c r="P37" s="147"/>
      <c r="Q37" s="147"/>
      <c r="R37" s="147"/>
    </row>
    <row r="38" spans="1:18">
      <c r="A38" s="7" t="str">
        <f>A17</f>
        <v>Anslag NB2027</v>
      </c>
      <c r="C38" s="40"/>
      <c r="D38" s="133">
        <f>(D17-C$14)/C$14</f>
        <v>5.3092087012925455E-2</v>
      </c>
      <c r="G38" s="40"/>
      <c r="H38" s="133">
        <f>(H17-G$14)/G$14</f>
        <v>7.6349176039906014E-2</v>
      </c>
      <c r="K38" s="38"/>
      <c r="L38" s="133">
        <f>(L17-K$14)/K$14</f>
        <v>5.6872619282338076E-2</v>
      </c>
      <c r="O38" s="32"/>
      <c r="P38" s="147"/>
      <c r="Q38" s="147"/>
      <c r="R38" s="147"/>
    </row>
    <row r="39" spans="1:18">
      <c r="A39" s="7">
        <f>A18</f>
        <v>0</v>
      </c>
      <c r="C39" s="40"/>
      <c r="D39" s="40"/>
      <c r="G39" s="40"/>
      <c r="H39" s="40"/>
      <c r="K39" s="38"/>
      <c r="L39" s="38"/>
    </row>
    <row r="40" spans="1:18">
      <c r="A40" s="139"/>
      <c r="C40" s="148"/>
      <c r="D40" s="148"/>
      <c r="F40" s="149"/>
      <c r="G40" s="148"/>
      <c r="H40" s="148"/>
      <c r="K40" s="148"/>
      <c r="L40" s="148"/>
    </row>
    <row r="41" spans="1:18">
      <c r="A41" s="144"/>
      <c r="B41" s="150"/>
      <c r="C41" s="151"/>
      <c r="D41" s="151"/>
      <c r="E41" s="150"/>
      <c r="F41" s="150"/>
      <c r="G41" s="151"/>
      <c r="H41" s="151"/>
      <c r="I41" s="150"/>
      <c r="J41" s="150"/>
      <c r="K41" s="151"/>
      <c r="L41" s="151"/>
    </row>
    <row r="42" spans="1:18">
      <c r="A42" s="7" t="s">
        <v>440</v>
      </c>
      <c r="B42" s="236"/>
      <c r="C42" s="236"/>
      <c r="D42" s="236"/>
      <c r="E42" s="236"/>
      <c r="F42" s="236"/>
      <c r="G42" s="236"/>
      <c r="H42" s="236"/>
      <c r="I42" s="236"/>
      <c r="J42" s="236"/>
      <c r="K42" s="236"/>
      <c r="L42" s="236"/>
      <c r="M42" s="236"/>
    </row>
    <row r="43" spans="1:18">
      <c r="A43" s="166"/>
      <c r="B43" s="134">
        <f>B23</f>
        <v>2024</v>
      </c>
      <c r="C43" s="134">
        <f>C23</f>
        <v>2025</v>
      </c>
      <c r="D43" s="134">
        <f>D23</f>
        <v>2026</v>
      </c>
      <c r="E43" s="203" t="s">
        <v>443</v>
      </c>
      <c r="F43" s="134">
        <f>F23</f>
        <v>2024</v>
      </c>
      <c r="G43" s="134">
        <f>G23</f>
        <v>2025</v>
      </c>
      <c r="H43" s="134">
        <f>H23</f>
        <v>2026</v>
      </c>
      <c r="I43" s="152" t="str">
        <f>E43</f>
        <v>endring 25-26</v>
      </c>
      <c r="J43" s="134">
        <f>J23</f>
        <v>2024</v>
      </c>
      <c r="K43" s="134">
        <f>K23</f>
        <v>2025</v>
      </c>
      <c r="L43" s="134">
        <f>L23</f>
        <v>2026</v>
      </c>
      <c r="M43" s="152" t="str">
        <f>I43</f>
        <v>endring 25-26</v>
      </c>
    </row>
    <row r="44" spans="1:18">
      <c r="A44" s="32" t="str">
        <f>A3</f>
        <v>Januar</v>
      </c>
      <c r="B44" s="32">
        <f>B3</f>
        <v>25701680.805999998</v>
      </c>
      <c r="C44" s="32">
        <f>C3</f>
        <v>26451927.085000027</v>
      </c>
      <c r="D44" s="32">
        <f>D3</f>
        <v>40197839</v>
      </c>
      <c r="E44" s="153">
        <f t="shared" ref="E44:E49" si="11">(D44-C44)/C44</f>
        <v>0.51965635134367216</v>
      </c>
      <c r="F44" s="32">
        <f>F3</f>
        <v>5090096.4759999998</v>
      </c>
      <c r="G44" s="32">
        <f>G3</f>
        <v>5107753</v>
      </c>
      <c r="H44" s="32">
        <f>H3</f>
        <v>7856887</v>
      </c>
      <c r="I44" s="153">
        <f t="shared" ref="I44:I49" si="12">(H44-G44)/G44</f>
        <v>0.53822767075855082</v>
      </c>
      <c r="J44" s="32">
        <f t="shared" ref="J44:J56" si="13">B44+F44</f>
        <v>30791777.281999998</v>
      </c>
      <c r="K44" s="32">
        <f t="shared" ref="K44:K56" si="14">C44+G44</f>
        <v>31559680.085000027</v>
      </c>
      <c r="L44" s="32">
        <f t="shared" ref="L44:L56" si="15">D44+H44</f>
        <v>48054726</v>
      </c>
      <c r="M44" s="153">
        <f t="shared" ref="M44:M52" si="16">(L44-K44)/K44</f>
        <v>0.52266201275087987</v>
      </c>
      <c r="O44" s="147"/>
    </row>
    <row r="45" spans="1:18">
      <c r="A45" s="32" t="str">
        <f t="shared" ref="A45:A55" si="17">A4</f>
        <v>Februar</v>
      </c>
      <c r="B45" s="32">
        <f>B4-B3</f>
        <v>1168237.194000002</v>
      </c>
      <c r="C45" s="32">
        <f>C4-C3</f>
        <v>1175302.914999973</v>
      </c>
      <c r="D45" s="32">
        <f>D4-D3</f>
        <v>17695559.857000001</v>
      </c>
      <c r="E45" s="153">
        <f t="shared" si="11"/>
        <v>14.056169461640796</v>
      </c>
      <c r="F45" s="32">
        <f>F4-F3</f>
        <v>220065.52400000021</v>
      </c>
      <c r="G45" s="32">
        <f>G4-G3</f>
        <v>219942</v>
      </c>
      <c r="H45" s="32">
        <f>H4-H3</f>
        <v>3525815</v>
      </c>
      <c r="I45" s="153">
        <f t="shared" si="12"/>
        <v>15.030658082585409</v>
      </c>
      <c r="J45" s="32">
        <f t="shared" si="13"/>
        <v>1388302.7180000022</v>
      </c>
      <c r="K45" s="32">
        <f t="shared" si="14"/>
        <v>1395244.914999973</v>
      </c>
      <c r="L45" s="32">
        <f t="shared" si="15"/>
        <v>21221374.857000001</v>
      </c>
      <c r="M45" s="153">
        <f t="shared" si="16"/>
        <v>14.2097847688629</v>
      </c>
      <c r="O45" s="147"/>
    </row>
    <row r="46" spans="1:18">
      <c r="A46" s="32" t="str">
        <f t="shared" si="17"/>
        <v>Mars</v>
      </c>
      <c r="B46" s="32">
        <f t="shared" ref="B46" si="18">B5-B4</f>
        <v>34980049</v>
      </c>
      <c r="C46" s="32">
        <f t="shared" ref="C46:D55" si="19">C5-C4</f>
        <v>38512134.700999998</v>
      </c>
      <c r="D46" s="32">
        <f>D5-D4</f>
        <v>21774263.142999999</v>
      </c>
      <c r="E46" s="153">
        <f t="shared" si="11"/>
        <v>-0.43461292623608805</v>
      </c>
      <c r="F46" s="32">
        <f t="shared" ref="F46" si="20">F5-F4</f>
        <v>6758649</v>
      </c>
      <c r="G46" s="32">
        <f t="shared" ref="G46:G50" si="21">G5-G4</f>
        <v>7461255</v>
      </c>
      <c r="H46" s="32">
        <f>H5-H4</f>
        <v>4334165</v>
      </c>
      <c r="I46" s="153">
        <f t="shared" si="12"/>
        <v>-0.41911045795915031</v>
      </c>
      <c r="J46" s="32">
        <f t="shared" si="13"/>
        <v>41738698</v>
      </c>
      <c r="K46" s="32">
        <f t="shared" si="14"/>
        <v>45973389.700999998</v>
      </c>
      <c r="L46" s="32">
        <f t="shared" ref="L46:L47" si="22">D46+H46</f>
        <v>26108428.142999999</v>
      </c>
      <c r="M46" s="153">
        <f t="shared" si="16"/>
        <v>-0.43209695189319275</v>
      </c>
      <c r="O46" s="147"/>
    </row>
    <row r="47" spans="1:18">
      <c r="A47" s="32" t="str">
        <f t="shared" si="17"/>
        <v>April</v>
      </c>
      <c r="B47" s="32">
        <f t="shared" ref="B47" si="23">B6-B5</f>
        <v>1781881</v>
      </c>
      <c r="C47" s="32">
        <f t="shared" si="19"/>
        <v>1794913.859999992</v>
      </c>
      <c r="D47" s="32">
        <f>D6-D5</f>
        <v>18398282</v>
      </c>
      <c r="E47" s="153">
        <f t="shared" si="11"/>
        <v>9.2502311726536455</v>
      </c>
      <c r="F47" s="32">
        <f t="shared" ref="F47" si="24">F6-F5</f>
        <v>339178</v>
      </c>
      <c r="G47" s="32">
        <f t="shared" si="21"/>
        <v>337897</v>
      </c>
      <c r="H47" s="32">
        <f>H6-H5</f>
        <v>3659337</v>
      </c>
      <c r="I47" s="153">
        <f t="shared" si="12"/>
        <v>9.8297410157533207</v>
      </c>
      <c r="J47" s="32">
        <f t="shared" si="13"/>
        <v>2121059</v>
      </c>
      <c r="K47" s="32">
        <f t="shared" si="14"/>
        <v>2132810.859999992</v>
      </c>
      <c r="L47" s="32">
        <f t="shared" si="22"/>
        <v>22057619</v>
      </c>
      <c r="M47" s="153">
        <f t="shared" si="16"/>
        <v>9.3420417692359656</v>
      </c>
      <c r="O47" s="147"/>
    </row>
    <row r="48" spans="1:18">
      <c r="A48" s="32" t="str">
        <f t="shared" si="17"/>
        <v>Mai</v>
      </c>
      <c r="B48" s="32">
        <f t="shared" ref="B48" si="25">B7-B6</f>
        <v>40386678</v>
      </c>
      <c r="C48" s="32">
        <f t="shared" si="19"/>
        <v>44449085.43900001</v>
      </c>
      <c r="D48" s="32">
        <f>D7-D6</f>
        <v>25115449</v>
      </c>
      <c r="E48" s="153">
        <f t="shared" si="11"/>
        <v>-0.43496140017397322</v>
      </c>
      <c r="F48" s="32">
        <f t="shared" ref="F48" si="26">F7-F6</f>
        <v>7823829</v>
      </c>
      <c r="G48" s="32">
        <f t="shared" si="21"/>
        <v>8574654</v>
      </c>
      <c r="H48" s="32">
        <f>H7-H6</f>
        <v>4946964</v>
      </c>
      <c r="I48" s="153">
        <f t="shared" si="12"/>
        <v>-0.4230712982704608</v>
      </c>
      <c r="J48" s="32">
        <f t="shared" si="13"/>
        <v>48210507</v>
      </c>
      <c r="K48" s="32">
        <f t="shared" si="14"/>
        <v>53023739.43900001</v>
      </c>
      <c r="L48" s="32">
        <f t="shared" si="15"/>
        <v>30062413</v>
      </c>
      <c r="M48" s="153">
        <f t="shared" si="16"/>
        <v>-0.43303861028917739</v>
      </c>
      <c r="N48" s="153"/>
      <c r="O48" s="147"/>
      <c r="P48" s="154"/>
    </row>
    <row r="49" spans="1:16">
      <c r="A49" s="32" t="str">
        <f t="shared" si="17"/>
        <v>Juni</v>
      </c>
      <c r="B49" s="32">
        <f t="shared" ref="B49" si="27">B8-B7</f>
        <v>5043199.5939999968</v>
      </c>
      <c r="C49" s="32">
        <f t="shared" si="19"/>
        <v>6508359.5629999936</v>
      </c>
      <c r="D49" s="32">
        <f>D8-D7</f>
        <v>16705798.282999992</v>
      </c>
      <c r="E49" s="153">
        <f t="shared" si="11"/>
        <v>1.5668216577910676</v>
      </c>
      <c r="F49" s="32">
        <f t="shared" ref="F49" si="28">F8-F7</f>
        <v>969443</v>
      </c>
      <c r="G49" s="32">
        <f t="shared" si="21"/>
        <v>1245329</v>
      </c>
      <c r="H49" s="32">
        <f>H8-H7</f>
        <v>3305035</v>
      </c>
      <c r="I49" s="153">
        <f t="shared" si="12"/>
        <v>1.6539452626574986</v>
      </c>
      <c r="J49" s="32">
        <f t="shared" si="13"/>
        <v>6012642.5939999968</v>
      </c>
      <c r="K49" s="32">
        <f t="shared" si="14"/>
        <v>7753688.5629999936</v>
      </c>
      <c r="L49" s="32">
        <f t="shared" si="15"/>
        <v>20010833.282999992</v>
      </c>
      <c r="M49" s="153">
        <f t="shared" si="16"/>
        <v>1.5808146819940838</v>
      </c>
      <c r="O49" s="147"/>
    </row>
    <row r="50" spans="1:16">
      <c r="A50" s="32" t="str">
        <f t="shared" si="17"/>
        <v>Juli</v>
      </c>
      <c r="B50" s="32">
        <f t="shared" ref="B50" si="29">B9-B8</f>
        <v>23675649.406000003</v>
      </c>
      <c r="C50" s="32">
        <f t="shared" si="19"/>
        <v>26089039.76000005</v>
      </c>
      <c r="D50" s="32">
        <f>D9-D8</f>
        <v>15673858.717000008</v>
      </c>
      <c r="E50" s="153">
        <f t="shared" ref="E50:E52" si="30">(D50-C50)/C50</f>
        <v>-0.39921672621192794</v>
      </c>
      <c r="F50" s="32">
        <f t="shared" ref="F50" si="31">F9-F8</f>
        <v>4584032</v>
      </c>
      <c r="G50" s="32">
        <f t="shared" si="21"/>
        <v>5055794</v>
      </c>
      <c r="H50" s="32">
        <f>H9-H8</f>
        <v>3133122</v>
      </c>
      <c r="I50" s="153">
        <f t="shared" ref="I50" si="32">(H50-G50)/G50</f>
        <v>-0.38029081089933647</v>
      </c>
      <c r="J50" s="32">
        <f t="shared" si="13"/>
        <v>28259681.406000003</v>
      </c>
      <c r="K50" s="32">
        <f t="shared" si="14"/>
        <v>31144833.76000005</v>
      </c>
      <c r="L50" s="32">
        <f t="shared" si="15"/>
        <v>18806980.717000008</v>
      </c>
      <c r="M50" s="153">
        <f t="shared" si="16"/>
        <v>-0.39614445009001142</v>
      </c>
      <c r="O50" s="147"/>
    </row>
    <row r="51" spans="1:16">
      <c r="A51" s="32" t="str">
        <f t="shared" si="17"/>
        <v>August</v>
      </c>
      <c r="B51" s="32">
        <f t="shared" ref="B51" si="33">B10-B9</f>
        <v>2783149.0419999957</v>
      </c>
      <c r="C51" s="32">
        <f t="shared" si="19"/>
        <v>2620503.9559999704</v>
      </c>
      <c r="D51" s="32">
        <f t="shared" si="19"/>
        <v>18371564</v>
      </c>
      <c r="E51" s="153">
        <f t="shared" si="30"/>
        <v>6.0106988230015892</v>
      </c>
      <c r="F51" s="32">
        <f t="shared" ref="F51" si="34">F10-F9</f>
        <v>547039</v>
      </c>
      <c r="G51" s="32">
        <f t="shared" ref="G51:H55" si="35">G10-G9</f>
        <v>501761.46000000089</v>
      </c>
      <c r="H51" s="32">
        <f t="shared" si="35"/>
        <v>3661432</v>
      </c>
      <c r="I51" s="153">
        <f t="shared" ref="I51:I52" si="36">(H51-G51)/G51</f>
        <v>6.2971567007159006</v>
      </c>
      <c r="J51" s="32">
        <f t="shared" si="13"/>
        <v>3330188.0419999957</v>
      </c>
      <c r="K51" s="32">
        <f t="shared" si="14"/>
        <v>3122265.4159999713</v>
      </c>
      <c r="L51" s="32">
        <f t="shared" si="15"/>
        <v>22032996</v>
      </c>
      <c r="M51" s="153">
        <f t="shared" si="16"/>
        <v>6.0567338340592256</v>
      </c>
      <c r="O51" s="147"/>
    </row>
    <row r="52" spans="1:16">
      <c r="A52" s="32" t="str">
        <f t="shared" si="17"/>
        <v>September</v>
      </c>
      <c r="B52" s="32">
        <f t="shared" ref="B52" si="37">B11-B10</f>
        <v>37606830.169000059</v>
      </c>
      <c r="C52" s="32">
        <f t="shared" si="19"/>
        <v>41377564.553000242</v>
      </c>
      <c r="D52" s="32">
        <f t="shared" si="19"/>
        <v>22558314</v>
      </c>
      <c r="E52" s="153">
        <f t="shared" si="30"/>
        <v>-0.45481774377742296</v>
      </c>
      <c r="F52" s="32">
        <f t="shared" ref="F52" si="38">F11-F10</f>
        <v>7275081</v>
      </c>
      <c r="G52" s="32">
        <f t="shared" si="35"/>
        <v>7985075.2669999897</v>
      </c>
      <c r="H52" s="32">
        <f t="shared" si="35"/>
        <v>4488948</v>
      </c>
      <c r="I52" s="153">
        <f t="shared" si="36"/>
        <v>-0.43783272544073243</v>
      </c>
      <c r="J52" s="32">
        <f t="shared" si="13"/>
        <v>44881911.169000059</v>
      </c>
      <c r="K52" s="32">
        <f t="shared" si="14"/>
        <v>49362639.820000231</v>
      </c>
      <c r="L52" s="32">
        <f t="shared" si="15"/>
        <v>27047262</v>
      </c>
      <c r="M52" s="153">
        <f t="shared" si="16"/>
        <v>-0.4520701871166688</v>
      </c>
      <c r="O52" s="147"/>
    </row>
    <row r="53" spans="1:16">
      <c r="A53" s="32" t="str">
        <f t="shared" si="17"/>
        <v>Oktober</v>
      </c>
      <c r="B53" s="32">
        <f t="shared" ref="B53" si="39">B12-B11</f>
        <v>1345530.7889999449</v>
      </c>
      <c r="C53" s="32">
        <f t="shared" si="19"/>
        <v>1355436.1679997444</v>
      </c>
      <c r="D53" s="32"/>
      <c r="E53" s="153"/>
      <c r="F53" s="32">
        <f t="shared" ref="F53" si="40">F12-F11</f>
        <v>263211</v>
      </c>
      <c r="G53" s="32">
        <f t="shared" si="35"/>
        <v>260793.27300000936</v>
      </c>
      <c r="H53" s="32"/>
      <c r="I53" s="153"/>
      <c r="J53" s="32">
        <f t="shared" si="13"/>
        <v>1608741.7889999449</v>
      </c>
      <c r="K53" s="32">
        <f t="shared" si="14"/>
        <v>1616229.4409997538</v>
      </c>
      <c r="L53" s="32">
        <f t="shared" si="15"/>
        <v>0</v>
      </c>
      <c r="M53" s="153"/>
      <c r="O53" s="147"/>
      <c r="P53" s="32"/>
    </row>
    <row r="54" spans="1:16">
      <c r="A54" s="32" t="str">
        <f t="shared" si="17"/>
        <v>November</v>
      </c>
      <c r="B54" s="32">
        <f t="shared" ref="B54" si="41">B13-B12</f>
        <v>34711226.133000135</v>
      </c>
      <c r="C54" s="32">
        <f t="shared" si="19"/>
        <v>41378036</v>
      </c>
      <c r="D54" s="32">
        <f t="shared" si="19"/>
        <v>0</v>
      </c>
      <c r="E54" s="153"/>
      <c r="F54" s="32">
        <f t="shared" ref="F54" si="42">F13-F12</f>
        <v>7032998.4780000001</v>
      </c>
      <c r="G54" s="32">
        <f t="shared" si="35"/>
        <v>8239894</v>
      </c>
      <c r="H54" s="32">
        <f t="shared" si="35"/>
        <v>0</v>
      </c>
      <c r="I54" s="153"/>
      <c r="J54" s="32">
        <f t="shared" si="13"/>
        <v>41744224.611000136</v>
      </c>
      <c r="K54" s="32">
        <f t="shared" si="14"/>
        <v>49617930</v>
      </c>
      <c r="L54" s="32">
        <f t="shared" si="15"/>
        <v>0</v>
      </c>
      <c r="M54" s="153"/>
      <c r="O54" s="147"/>
    </row>
    <row r="55" spans="1:16">
      <c r="A55" s="32" t="str">
        <f t="shared" si="17"/>
        <v>Desember</v>
      </c>
      <c r="B55" s="32">
        <f t="shared" ref="B55" si="43">B14-B13</f>
        <v>4160034.8440000415</v>
      </c>
      <c r="C55" s="32">
        <f t="shared" si="19"/>
        <v>4734254.7300000489</v>
      </c>
      <c r="D55" s="32">
        <f t="shared" si="19"/>
        <v>0</v>
      </c>
      <c r="E55" s="153"/>
      <c r="F55" s="32">
        <f t="shared" ref="F55" si="44">F14-F13</f>
        <v>786348.52199999988</v>
      </c>
      <c r="G55" s="32">
        <f t="shared" si="35"/>
        <v>905738.85499999672</v>
      </c>
      <c r="H55" s="32">
        <f t="shared" si="35"/>
        <v>0</v>
      </c>
      <c r="I55" s="153"/>
      <c r="J55" s="32">
        <f t="shared" si="13"/>
        <v>4946383.3660000414</v>
      </c>
      <c r="K55" s="32">
        <f t="shared" si="14"/>
        <v>5639993.5850000456</v>
      </c>
      <c r="L55" s="32">
        <f t="shared" si="15"/>
        <v>0</v>
      </c>
      <c r="M55" s="153"/>
      <c r="O55" s="147"/>
    </row>
    <row r="56" spans="1:16">
      <c r="A56" s="155" t="s">
        <v>441</v>
      </c>
      <c r="B56" s="155">
        <f>SUM(B44:B55)</f>
        <v>213344145.97700018</v>
      </c>
      <c r="C56" s="155">
        <f>SUM(C44:C55)</f>
        <v>236446558.73000005</v>
      </c>
      <c r="D56" s="155">
        <f>SUM(D44:D55)</f>
        <v>196490928</v>
      </c>
      <c r="E56" s="156"/>
      <c r="F56" s="155">
        <f>SUM(F44:F55)</f>
        <v>41689971</v>
      </c>
      <c r="G56" s="155">
        <f>SUM(G44:G55)</f>
        <v>45895886.854999997</v>
      </c>
      <c r="H56" s="155">
        <f>SUM(H44:H55)</f>
        <v>38911705</v>
      </c>
      <c r="I56" s="156"/>
      <c r="J56" s="155">
        <f t="shared" si="13"/>
        <v>255034116.97700018</v>
      </c>
      <c r="K56" s="155">
        <f t="shared" si="14"/>
        <v>282342445.58500004</v>
      </c>
      <c r="L56" s="155">
        <f t="shared" si="15"/>
        <v>235402633</v>
      </c>
      <c r="M56" s="156"/>
    </row>
    <row r="57" spans="1:16">
      <c r="A57" s="36"/>
      <c r="B57" s="132"/>
      <c r="C57" s="36"/>
      <c r="D57" s="36"/>
      <c r="E57" s="157"/>
      <c r="F57" s="132"/>
      <c r="G57" s="36"/>
      <c r="H57" s="36"/>
      <c r="I57" s="157"/>
      <c r="J57" s="132"/>
      <c r="K57" s="36"/>
      <c r="L57" s="36"/>
      <c r="M57" s="157"/>
    </row>
    <row r="58" spans="1:16">
      <c r="A58" s="32"/>
      <c r="C58" s="32"/>
      <c r="D58" s="32"/>
      <c r="G58" s="32"/>
      <c r="H58" s="32"/>
      <c r="K58" s="32"/>
      <c r="L58" s="32"/>
    </row>
    <row r="59" spans="1:16">
      <c r="A59" s="32"/>
      <c r="E59" s="158"/>
      <c r="F59" s="158"/>
      <c r="G59" s="158"/>
      <c r="H59" s="158"/>
      <c r="I59" s="158"/>
      <c r="J59" s="158"/>
      <c r="K59" s="159"/>
      <c r="L59" s="159"/>
    </row>
    <row r="60" spans="1:16">
      <c r="A60" s="32"/>
      <c r="E60" s="147"/>
      <c r="G60" s="32"/>
      <c r="H60" s="32"/>
      <c r="I60" s="147"/>
      <c r="K60" s="147"/>
      <c r="L60" s="147"/>
    </row>
    <row r="61" spans="1:16">
      <c r="A61" s="32"/>
      <c r="E61" s="147"/>
      <c r="I61" s="147"/>
      <c r="K61" s="147"/>
      <c r="L61" s="147"/>
    </row>
    <row r="62" spans="1:16">
      <c r="A62" s="32"/>
      <c r="E62" s="147"/>
      <c r="I62" s="147"/>
      <c r="K62" s="147"/>
      <c r="L62" s="147"/>
    </row>
    <row r="63" spans="1:16">
      <c r="A63" s="32"/>
      <c r="E63" s="147"/>
      <c r="I63" s="147"/>
      <c r="K63" s="147"/>
      <c r="L63" s="147"/>
    </row>
  </sheetData>
  <sheetProtection sheet="1" objects="1" scenarios="1"/>
  <mergeCells count="9">
    <mergeCell ref="B42:E42"/>
    <mergeCell ref="F42:I42"/>
    <mergeCell ref="J42:M42"/>
    <mergeCell ref="B1:C1"/>
    <mergeCell ref="F1:G1"/>
    <mergeCell ref="J1:K1"/>
    <mergeCell ref="F22:G22"/>
    <mergeCell ref="B22:D22"/>
    <mergeCell ref="J22:L2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27fdc8cb-b975-41ad-b711-24278f7b87ff" xsi:nil="true"/>
    <lcf76f155ced4ddcb4097134ff3c332f xmlns="098bea25-4f28-4914-94d6-5ba8f88f4dd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3ADB0A88E2F6E4387B046B8F41D8F89" ma:contentTypeVersion="19" ma:contentTypeDescription="Opprett et nytt dokument." ma:contentTypeScope="" ma:versionID="a90d3dad54420044237841350c40cb2e">
  <xsd:schema xmlns:xsd="http://www.w3.org/2001/XMLSchema" xmlns:xs="http://www.w3.org/2001/XMLSchema" xmlns:p="http://schemas.microsoft.com/office/2006/metadata/properties" xmlns:ns1="http://schemas.microsoft.com/sharepoint/v3" xmlns:ns2="098bea25-4f28-4914-94d6-5ba8f88f4dd3" xmlns:ns3="27fdc8cb-b975-41ad-b711-24278f7b87ff" targetNamespace="http://schemas.microsoft.com/office/2006/metadata/properties" ma:root="true" ma:fieldsID="aa7bbad189e5b6bc2f761f292ca70e78" ns1:_="" ns2:_="" ns3:_="">
    <xsd:import namespace="http://schemas.microsoft.com/sharepoint/v3"/>
    <xsd:import namespace="098bea25-4f28-4914-94d6-5ba8f88f4dd3"/>
    <xsd:import namespace="27fdc8cb-b975-41ad-b711-24278f7b87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Egenskaper for samordnet samsvarspolicy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I-handling for samordnet samsvarspolicy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8bea25-4f28-4914-94d6-5ba8f88f4d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Bildemerkelapper" ma:readOnly="false" ma:fieldId="{5cf76f15-5ced-4ddc-b409-7134ff3c332f}" ma:taxonomyMulti="true" ma:sspId="a5af897e-8ee3-44e6-a379-8efb93aa5b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fdc8cb-b975-41ad-b711-24278f7b87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b30043ba-a3c0-4c18-b7a6-93f07f5c214e}" ma:internalName="TaxCatchAll" ma:showField="CatchAllData" ma:web="27fdc8cb-b975-41ad-b711-24278f7b87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62FB553-5D4E-4B97-A44E-5BA350A60D82}">
  <ds:schemaRefs>
    <ds:schemaRef ds:uri="http://schemas.microsoft.com/sharepoint/v3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infopath/2007/PartnerControls"/>
    <ds:schemaRef ds:uri="http://purl.org/dc/dcmitype/"/>
    <ds:schemaRef ds:uri="27fdc8cb-b975-41ad-b711-24278f7b87ff"/>
    <ds:schemaRef ds:uri="098bea25-4f28-4914-94d6-5ba8f88f4dd3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4D871DB-B78A-49CF-8420-6E55C23B91B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9A24BA-35B4-4DFC-A01B-159DC88A2D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98bea25-4f28-4914-94d6-5ba8f88f4dd3"/>
    <ds:schemaRef ds:uri="27fdc8cb-b975-41ad-b711-24278f7b87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d7f2f1d-22b0-4b65-ac50-06820d127ee2}" enabled="1" method="Privileged" siteId="{e1ae18b6-de6f-4b87-a2fc-90d6217d954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Diagrammer</vt:lpstr>
      </vt:variant>
      <vt:variant>
        <vt:i4>2</vt:i4>
      </vt:variant>
    </vt:vector>
  </HeadingPairs>
  <TitlesOfParts>
    <vt:vector size="5" baseType="lpstr">
      <vt:lpstr>komm</vt:lpstr>
      <vt:lpstr>fylk</vt:lpstr>
      <vt:lpstr>tabellalle</vt:lpstr>
      <vt:lpstr>fig_komm</vt:lpstr>
      <vt:lpstr>fig_fylk</vt:lpstr>
    </vt:vector>
  </TitlesOfParts>
  <Manager/>
  <Company>KS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Ingunn Monsen;Martin.Fjordholm@ks.no;anita.ekle.kildahl@ks.no</dc:creator>
  <cp:keywords/>
  <dc:description/>
  <cp:lastModifiedBy>Martin Fjordholm</cp:lastModifiedBy>
  <cp:revision/>
  <dcterms:created xsi:type="dcterms:W3CDTF">2019-11-19T09:55:59Z</dcterms:created>
  <dcterms:modified xsi:type="dcterms:W3CDTF">2026-10-16T09:56:30Z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0x01010033ADB0A88E2F6E4387B046B8F41D8F89</vt:lpwstr>
  </property>
  <property fmtid="{D5CDD505-2E9C-101B-9397-08002B2CF9AE}" pid="3" name="MediaServiceImageTags">
    <vt:lpwstr/>
  </property>
  <property fmtid="{D5CDD505-2E9C-101B-9397-08002B2CF9AE}" pid="4" name="CloudStatistics_StoryID">
    <vt:lpwstr>e577fc80-dc6c-4c2e-9d14-75da9e6af95e</vt:lpwstr>
  </property>
</Properties>
</file>