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4\Nett2024\"/>
    </mc:Choice>
  </mc:AlternateContent>
  <xr:revisionPtr revIDLastSave="0" documentId="13_ncr:1_{DB15B01C-EDEC-464B-96B4-4A844520026D}" xr6:coauthVersionLast="47" xr6:coauthVersionMax="47" xr10:uidLastSave="{00000000-0000-0000-0000-000000000000}"/>
  <bookViews>
    <workbookView xWindow="0" yWindow="0" windowWidth="25800" windowHeight="21000" activeTab="1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4" l="1"/>
  <c r="I26" i="4" l="1"/>
  <c r="U365" i="1"/>
  <c r="F46" i="4" l="1"/>
  <c r="E45" i="4"/>
  <c r="E26" i="4"/>
  <c r="Q2" i="3"/>
  <c r="Q23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I47" i="4"/>
  <c r="I46" i="4"/>
  <c r="J46" i="4" s="1"/>
  <c r="K3" i="3"/>
  <c r="I25" i="4" l="1"/>
  <c r="I45" i="4"/>
  <c r="E25" i="4" l="1"/>
  <c r="M45" i="4" l="1"/>
  <c r="D365" i="1"/>
  <c r="N11" i="3"/>
  <c r="N12" i="3"/>
  <c r="N13" i="3"/>
  <c r="O13" i="3"/>
  <c r="N14" i="3"/>
  <c r="N15" i="3"/>
  <c r="N16" i="3"/>
  <c r="N17" i="3"/>
  <c r="N18" i="3"/>
  <c r="N19" i="3"/>
  <c r="N20" i="3"/>
  <c r="N21" i="3"/>
  <c r="D11" i="3"/>
  <c r="O11" i="3" s="1"/>
  <c r="D12" i="3"/>
  <c r="O12" i="3" s="1"/>
  <c r="D13" i="3"/>
  <c r="D14" i="3"/>
  <c r="O14" i="3" s="1"/>
  <c r="D15" i="3"/>
  <c r="O15" i="3" s="1"/>
  <c r="D16" i="3"/>
  <c r="O16" i="3" s="1"/>
  <c r="D17" i="3"/>
  <c r="O17" i="3" s="1"/>
  <c r="D18" i="3"/>
  <c r="O18" i="3" s="1"/>
  <c r="D19" i="3"/>
  <c r="O19" i="3" s="1"/>
  <c r="D20" i="3"/>
  <c r="O20" i="3" s="1"/>
  <c r="D21" i="3"/>
  <c r="O21" i="3" s="1"/>
  <c r="Y92" i="1" l="1"/>
  <c r="E363" i="1"/>
  <c r="S363" i="1" s="1"/>
  <c r="Y363" i="1"/>
  <c r="R363" i="1"/>
  <c r="H24" i="4"/>
  <c r="M15" i="4"/>
  <c r="E36" i="4"/>
  <c r="I36" i="4"/>
  <c r="T365" i="1" l="1"/>
  <c r="E365" i="1" s="1"/>
  <c r="F32" i="1" s="1"/>
  <c r="R365" i="1"/>
  <c r="S365" i="1" l="1"/>
  <c r="F363" i="1"/>
  <c r="F365" i="1"/>
  <c r="I365" i="1"/>
  <c r="G365" i="1"/>
  <c r="E24" i="4"/>
  <c r="I24" i="4"/>
  <c r="X365" i="1" l="1"/>
  <c r="J43" i="4" l="1"/>
  <c r="I44" i="4"/>
  <c r="M46" i="4"/>
  <c r="N46" i="4" s="1"/>
  <c r="I48" i="4"/>
  <c r="I49" i="4"/>
  <c r="I50" i="4"/>
  <c r="I51" i="4"/>
  <c r="I52" i="4"/>
  <c r="I53" i="4"/>
  <c r="I54" i="4"/>
  <c r="I55" i="4"/>
  <c r="E44" i="4"/>
  <c r="E47" i="4"/>
  <c r="E48" i="4"/>
  <c r="E49" i="4"/>
  <c r="E50" i="4"/>
  <c r="E51" i="4"/>
  <c r="E52" i="4"/>
  <c r="E53" i="4"/>
  <c r="M53" i="4" s="1"/>
  <c r="E54" i="4"/>
  <c r="M54" i="4" s="1"/>
  <c r="E55" i="4"/>
  <c r="M55" i="4" s="1"/>
  <c r="D44" i="4"/>
  <c r="M16" i="4"/>
  <c r="M17" i="4"/>
  <c r="M18" i="4"/>
  <c r="E23" i="4"/>
  <c r="E43" i="4" s="1"/>
  <c r="D24" i="4"/>
  <c r="J16" i="4"/>
  <c r="J17" i="4"/>
  <c r="J18" i="4"/>
  <c r="J15" i="4"/>
  <c r="J14" i="4"/>
  <c r="F16" i="4"/>
  <c r="F17" i="4"/>
  <c r="F18" i="4"/>
  <c r="F15" i="4"/>
  <c r="F14" i="4"/>
  <c r="B38" i="4"/>
  <c r="B37" i="4"/>
  <c r="I23" i="4"/>
  <c r="I43" i="4" s="1"/>
  <c r="M3" i="4"/>
  <c r="M4" i="4"/>
  <c r="M5" i="4"/>
  <c r="M26" i="4" s="1"/>
  <c r="M6" i="4"/>
  <c r="M7" i="4"/>
  <c r="M8" i="4"/>
  <c r="M9" i="4"/>
  <c r="M10" i="4"/>
  <c r="M11" i="4"/>
  <c r="M12" i="4"/>
  <c r="M13" i="4"/>
  <c r="M14" i="4"/>
  <c r="H55" i="4"/>
  <c r="D55" i="4"/>
  <c r="H35" i="4"/>
  <c r="D35" i="4"/>
  <c r="H54" i="4"/>
  <c r="D54" i="4"/>
  <c r="H34" i="4"/>
  <c r="D34" i="4"/>
  <c r="M47" i="4" l="1"/>
  <c r="F44" i="4"/>
  <c r="M48" i="4"/>
  <c r="M2" i="4"/>
  <c r="M23" i="4" s="1"/>
  <c r="M43" i="4" s="1"/>
  <c r="M52" i="4"/>
  <c r="M50" i="4"/>
  <c r="M51" i="4"/>
  <c r="M49" i="4"/>
  <c r="E56" i="4"/>
  <c r="I56" i="4"/>
  <c r="M44" i="4"/>
  <c r="L55" i="4"/>
  <c r="E7" i="1"/>
  <c r="M56" i="4" l="1"/>
  <c r="R15" i="1"/>
  <c r="R23" i="1"/>
  <c r="R31" i="1"/>
  <c r="R39" i="1"/>
  <c r="R47" i="1"/>
  <c r="R55" i="1"/>
  <c r="E210" i="1"/>
  <c r="E218" i="1"/>
  <c r="E226" i="1"/>
  <c r="S226" i="1" s="1"/>
  <c r="E234" i="1"/>
  <c r="S234" i="1" s="1"/>
  <c r="E242" i="1"/>
  <c r="S242" i="1" s="1"/>
  <c r="E250" i="1"/>
  <c r="S250" i="1" s="1"/>
  <c r="E257" i="1"/>
  <c r="S257" i="1" s="1"/>
  <c r="E258" i="1"/>
  <c r="S258" i="1" s="1"/>
  <c r="E265" i="1"/>
  <c r="S265" i="1" s="1"/>
  <c r="E266" i="1"/>
  <c r="E273" i="1"/>
  <c r="S273" i="1" s="1"/>
  <c r="E274" i="1"/>
  <c r="E281" i="1"/>
  <c r="E282" i="1"/>
  <c r="E289" i="1"/>
  <c r="E290" i="1"/>
  <c r="E297" i="1"/>
  <c r="E298" i="1"/>
  <c r="E305" i="1"/>
  <c r="S305" i="1" s="1"/>
  <c r="E306" i="1"/>
  <c r="E313" i="1"/>
  <c r="S313" i="1" s="1"/>
  <c r="E314" i="1"/>
  <c r="E321" i="1"/>
  <c r="S321" i="1" s="1"/>
  <c r="E322" i="1"/>
  <c r="E329" i="1"/>
  <c r="E330" i="1"/>
  <c r="E337" i="1"/>
  <c r="E338" i="1"/>
  <c r="E345" i="1"/>
  <c r="E346" i="1"/>
  <c r="E353" i="1"/>
  <c r="E354" i="1"/>
  <c r="R356" i="1"/>
  <c r="R357" i="1"/>
  <c r="R360" i="1"/>
  <c r="E361" i="1"/>
  <c r="E362" i="1"/>
  <c r="Y365" i="1"/>
  <c r="Y362" i="1"/>
  <c r="Y361" i="1"/>
  <c r="Y360" i="1"/>
  <c r="E360" i="1"/>
  <c r="Y359" i="1"/>
  <c r="Y358" i="1"/>
  <c r="R358" i="1"/>
  <c r="E358" i="1"/>
  <c r="Y357" i="1"/>
  <c r="Y356" i="1"/>
  <c r="E356" i="1"/>
  <c r="Y355" i="1"/>
  <c r="R355" i="1"/>
  <c r="E355" i="1"/>
  <c r="Y354" i="1"/>
  <c r="Y353" i="1"/>
  <c r="R353" i="1"/>
  <c r="Y352" i="1"/>
  <c r="R352" i="1"/>
  <c r="E352" i="1"/>
  <c r="Y351" i="1"/>
  <c r="Y350" i="1"/>
  <c r="R350" i="1"/>
  <c r="E350" i="1"/>
  <c r="Y349" i="1"/>
  <c r="R349" i="1"/>
  <c r="E349" i="1"/>
  <c r="Y348" i="1"/>
  <c r="R348" i="1"/>
  <c r="E348" i="1"/>
  <c r="Y347" i="1"/>
  <c r="R347" i="1"/>
  <c r="E347" i="1"/>
  <c r="Y346" i="1"/>
  <c r="Y345" i="1"/>
  <c r="Y344" i="1"/>
  <c r="R344" i="1"/>
  <c r="E344" i="1"/>
  <c r="Y343" i="1"/>
  <c r="Y342" i="1"/>
  <c r="R342" i="1"/>
  <c r="E342" i="1"/>
  <c r="Y341" i="1"/>
  <c r="R341" i="1"/>
  <c r="E341" i="1"/>
  <c r="Y340" i="1"/>
  <c r="R340" i="1"/>
  <c r="E340" i="1"/>
  <c r="Y339" i="1"/>
  <c r="R339" i="1"/>
  <c r="E339" i="1"/>
  <c r="Y338" i="1"/>
  <c r="Y337" i="1"/>
  <c r="R337" i="1"/>
  <c r="Y336" i="1"/>
  <c r="R336" i="1"/>
  <c r="E336" i="1"/>
  <c r="Y335" i="1"/>
  <c r="Y334" i="1"/>
  <c r="R334" i="1"/>
  <c r="E334" i="1"/>
  <c r="Y333" i="1"/>
  <c r="R333" i="1"/>
  <c r="E333" i="1"/>
  <c r="Y332" i="1"/>
  <c r="R332" i="1"/>
  <c r="E332" i="1"/>
  <c r="Y331" i="1"/>
  <c r="R331" i="1"/>
  <c r="E331" i="1"/>
  <c r="Y330" i="1"/>
  <c r="Y329" i="1"/>
  <c r="Y328" i="1"/>
  <c r="R328" i="1"/>
  <c r="E328" i="1"/>
  <c r="Y327" i="1"/>
  <c r="Y326" i="1"/>
  <c r="R326" i="1"/>
  <c r="E326" i="1"/>
  <c r="S326" i="1" s="1"/>
  <c r="Y325" i="1"/>
  <c r="R325" i="1"/>
  <c r="E325" i="1"/>
  <c r="S325" i="1" s="1"/>
  <c r="Y324" i="1"/>
  <c r="R324" i="1"/>
  <c r="E324" i="1"/>
  <c r="S324" i="1" s="1"/>
  <c r="Y323" i="1"/>
  <c r="R323" i="1"/>
  <c r="E323" i="1"/>
  <c r="S323" i="1" s="1"/>
  <c r="Y322" i="1"/>
  <c r="Y321" i="1"/>
  <c r="R321" i="1"/>
  <c r="Y320" i="1"/>
  <c r="R320" i="1"/>
  <c r="E320" i="1"/>
  <c r="S320" i="1" s="1"/>
  <c r="Y319" i="1"/>
  <c r="Y318" i="1"/>
  <c r="R318" i="1"/>
  <c r="E318" i="1"/>
  <c r="Y317" i="1"/>
  <c r="R317" i="1"/>
  <c r="E317" i="1"/>
  <c r="S317" i="1" s="1"/>
  <c r="Y316" i="1"/>
  <c r="R316" i="1"/>
  <c r="E316" i="1"/>
  <c r="S316" i="1" s="1"/>
  <c r="Y315" i="1"/>
  <c r="R315" i="1"/>
  <c r="E315" i="1"/>
  <c r="S315" i="1" s="1"/>
  <c r="Y314" i="1"/>
  <c r="Y313" i="1"/>
  <c r="Y312" i="1"/>
  <c r="R312" i="1"/>
  <c r="E312" i="1"/>
  <c r="S312" i="1" s="1"/>
  <c r="Y311" i="1"/>
  <c r="Y310" i="1"/>
  <c r="R310" i="1"/>
  <c r="E310" i="1"/>
  <c r="Y309" i="1"/>
  <c r="R309" i="1"/>
  <c r="E309" i="1"/>
  <c r="Y308" i="1"/>
  <c r="R308" i="1"/>
  <c r="E308" i="1"/>
  <c r="Y307" i="1"/>
  <c r="R307" i="1"/>
  <c r="E307" i="1"/>
  <c r="Y306" i="1"/>
  <c r="Y305" i="1"/>
  <c r="R305" i="1"/>
  <c r="Y304" i="1"/>
  <c r="R304" i="1"/>
  <c r="E304" i="1"/>
  <c r="Y303" i="1"/>
  <c r="Y302" i="1"/>
  <c r="R302" i="1"/>
  <c r="E302" i="1"/>
  <c r="Y301" i="1"/>
  <c r="R301" i="1"/>
  <c r="E301" i="1"/>
  <c r="Y300" i="1"/>
  <c r="R300" i="1"/>
  <c r="E300" i="1"/>
  <c r="S300" i="1" s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R294" i="1"/>
  <c r="E294" i="1"/>
  <c r="S294" i="1" s="1"/>
  <c r="Y293" i="1"/>
  <c r="R293" i="1"/>
  <c r="E293" i="1"/>
  <c r="Y292" i="1"/>
  <c r="R292" i="1"/>
  <c r="E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R286" i="1"/>
  <c r="E286" i="1"/>
  <c r="S286" i="1" s="1"/>
  <c r="Y285" i="1"/>
  <c r="R285" i="1"/>
  <c r="E285" i="1"/>
  <c r="Y284" i="1"/>
  <c r="R284" i="1"/>
  <c r="E284" i="1"/>
  <c r="S284" i="1" s="1"/>
  <c r="Y283" i="1"/>
  <c r="R283" i="1"/>
  <c r="E283" i="1"/>
  <c r="Y282" i="1"/>
  <c r="R282" i="1"/>
  <c r="Y281" i="1"/>
  <c r="Y280" i="1"/>
  <c r="R280" i="1"/>
  <c r="E280" i="1"/>
  <c r="Y279" i="1"/>
  <c r="Y278" i="1"/>
  <c r="R278" i="1"/>
  <c r="E278" i="1"/>
  <c r="Y277" i="1"/>
  <c r="R277" i="1"/>
  <c r="E277" i="1"/>
  <c r="S277" i="1" s="1"/>
  <c r="Y276" i="1"/>
  <c r="R276" i="1"/>
  <c r="E276" i="1"/>
  <c r="S276" i="1" s="1"/>
  <c r="Y275" i="1"/>
  <c r="R275" i="1"/>
  <c r="E275" i="1"/>
  <c r="Y274" i="1"/>
  <c r="Y273" i="1"/>
  <c r="R273" i="1"/>
  <c r="Y272" i="1"/>
  <c r="R272" i="1"/>
  <c r="E272" i="1"/>
  <c r="Y271" i="1"/>
  <c r="Y270" i="1"/>
  <c r="R270" i="1"/>
  <c r="E270" i="1"/>
  <c r="S270" i="1" s="1"/>
  <c r="Y269" i="1"/>
  <c r="R269" i="1"/>
  <c r="E269" i="1"/>
  <c r="S269" i="1" s="1"/>
  <c r="Y268" i="1"/>
  <c r="R268" i="1"/>
  <c r="E268" i="1"/>
  <c r="Y267" i="1"/>
  <c r="R267" i="1"/>
  <c r="E267" i="1"/>
  <c r="Y266" i="1"/>
  <c r="R266" i="1"/>
  <c r="Y265" i="1"/>
  <c r="Y264" i="1"/>
  <c r="R264" i="1"/>
  <c r="E264" i="1"/>
  <c r="Y263" i="1"/>
  <c r="Y262" i="1"/>
  <c r="R262" i="1"/>
  <c r="E262" i="1"/>
  <c r="S262" i="1" s="1"/>
  <c r="Y261" i="1"/>
  <c r="R261" i="1"/>
  <c r="E261" i="1"/>
  <c r="Y260" i="1"/>
  <c r="R260" i="1"/>
  <c r="E260" i="1"/>
  <c r="Y259" i="1"/>
  <c r="R259" i="1"/>
  <c r="E259" i="1"/>
  <c r="Y258" i="1"/>
  <c r="Y257" i="1"/>
  <c r="R257" i="1"/>
  <c r="Y256" i="1"/>
  <c r="R256" i="1"/>
  <c r="E256" i="1"/>
  <c r="Y255" i="1"/>
  <c r="Y254" i="1"/>
  <c r="R254" i="1"/>
  <c r="E254" i="1"/>
  <c r="S254" i="1" s="1"/>
  <c r="Y253" i="1"/>
  <c r="R253" i="1"/>
  <c r="E253" i="1"/>
  <c r="S253" i="1" s="1"/>
  <c r="Y252" i="1"/>
  <c r="R252" i="1"/>
  <c r="E252" i="1"/>
  <c r="S252" i="1" s="1"/>
  <c r="Y251" i="1"/>
  <c r="R251" i="1"/>
  <c r="E251" i="1"/>
  <c r="Y250" i="1"/>
  <c r="R250" i="1"/>
  <c r="Y249" i="1"/>
  <c r="R249" i="1"/>
  <c r="E249" i="1"/>
  <c r="S249" i="1" s="1"/>
  <c r="Y248" i="1"/>
  <c r="R248" i="1"/>
  <c r="E248" i="1"/>
  <c r="Y247" i="1"/>
  <c r="Y246" i="1"/>
  <c r="R246" i="1"/>
  <c r="E246" i="1"/>
  <c r="S246" i="1" s="1"/>
  <c r="Y245" i="1"/>
  <c r="R245" i="1"/>
  <c r="E245" i="1"/>
  <c r="S245" i="1" s="1"/>
  <c r="Y244" i="1"/>
  <c r="R244" i="1"/>
  <c r="E244" i="1"/>
  <c r="S244" i="1" s="1"/>
  <c r="Y243" i="1"/>
  <c r="R243" i="1"/>
  <c r="E243" i="1"/>
  <c r="Y242" i="1"/>
  <c r="R242" i="1"/>
  <c r="Y241" i="1"/>
  <c r="R241" i="1"/>
  <c r="E241" i="1"/>
  <c r="Y240" i="1"/>
  <c r="R240" i="1"/>
  <c r="E240" i="1"/>
  <c r="S240" i="1" s="1"/>
  <c r="Y239" i="1"/>
  <c r="Y238" i="1"/>
  <c r="R238" i="1"/>
  <c r="E238" i="1"/>
  <c r="Y237" i="1"/>
  <c r="R237" i="1"/>
  <c r="E237" i="1"/>
  <c r="Y236" i="1"/>
  <c r="R236" i="1"/>
  <c r="E236" i="1"/>
  <c r="S236" i="1" s="1"/>
  <c r="Y235" i="1"/>
  <c r="R235" i="1"/>
  <c r="E235" i="1"/>
  <c r="Y234" i="1"/>
  <c r="R234" i="1"/>
  <c r="Y233" i="1"/>
  <c r="R233" i="1"/>
  <c r="E233" i="1"/>
  <c r="Y232" i="1"/>
  <c r="R232" i="1"/>
  <c r="E232" i="1"/>
  <c r="Y231" i="1"/>
  <c r="Y230" i="1"/>
  <c r="R230" i="1"/>
  <c r="E230" i="1"/>
  <c r="Y229" i="1"/>
  <c r="R229" i="1"/>
  <c r="E229" i="1"/>
  <c r="Y228" i="1"/>
  <c r="R228" i="1"/>
  <c r="E228" i="1"/>
  <c r="S228" i="1" s="1"/>
  <c r="Y227" i="1"/>
  <c r="R227" i="1"/>
  <c r="E227" i="1"/>
  <c r="S227" i="1" s="1"/>
  <c r="Y226" i="1"/>
  <c r="R226" i="1"/>
  <c r="Y225" i="1"/>
  <c r="R225" i="1"/>
  <c r="E225" i="1"/>
  <c r="Y224" i="1"/>
  <c r="R224" i="1"/>
  <c r="E224" i="1"/>
  <c r="Y223" i="1"/>
  <c r="Y222" i="1"/>
  <c r="R222" i="1"/>
  <c r="E222" i="1"/>
  <c r="Y221" i="1"/>
  <c r="R221" i="1"/>
  <c r="E221" i="1"/>
  <c r="Y220" i="1"/>
  <c r="R220" i="1"/>
  <c r="E220" i="1"/>
  <c r="S220" i="1" s="1"/>
  <c r="Y219" i="1"/>
  <c r="R219" i="1"/>
  <c r="E219" i="1"/>
  <c r="Y218" i="1"/>
  <c r="R218" i="1"/>
  <c r="Y217" i="1"/>
  <c r="R217" i="1"/>
  <c r="E217" i="1"/>
  <c r="Y216" i="1"/>
  <c r="R216" i="1"/>
  <c r="E216" i="1"/>
  <c r="Y215" i="1"/>
  <c r="Y214" i="1"/>
  <c r="R214" i="1"/>
  <c r="E214" i="1"/>
  <c r="Y213" i="1"/>
  <c r="R213" i="1"/>
  <c r="E213" i="1"/>
  <c r="Y212" i="1"/>
  <c r="R212" i="1"/>
  <c r="E212" i="1"/>
  <c r="S212" i="1" s="1"/>
  <c r="Y211" i="1"/>
  <c r="R211" i="1"/>
  <c r="E211" i="1"/>
  <c r="S211" i="1" s="1"/>
  <c r="Y210" i="1"/>
  <c r="R210" i="1"/>
  <c r="Y209" i="1"/>
  <c r="R209" i="1"/>
  <c r="E209" i="1"/>
  <c r="Y208" i="1"/>
  <c r="R208" i="1"/>
  <c r="E208" i="1"/>
  <c r="Y207" i="1"/>
  <c r="Y206" i="1"/>
  <c r="R206" i="1"/>
  <c r="E206" i="1"/>
  <c r="Y205" i="1"/>
  <c r="R205" i="1"/>
  <c r="E205" i="1"/>
  <c r="S205" i="1" s="1"/>
  <c r="Y204" i="1"/>
  <c r="R204" i="1"/>
  <c r="E204" i="1"/>
  <c r="Y203" i="1"/>
  <c r="R203" i="1"/>
  <c r="E203" i="1"/>
  <c r="Y202" i="1"/>
  <c r="R202" i="1"/>
  <c r="E202" i="1"/>
  <c r="Y201" i="1"/>
  <c r="R201" i="1"/>
  <c r="E201" i="1"/>
  <c r="Y200" i="1"/>
  <c r="R200" i="1"/>
  <c r="E200" i="1"/>
  <c r="Y199" i="1"/>
  <c r="Y198" i="1"/>
  <c r="R198" i="1"/>
  <c r="E198" i="1"/>
  <c r="S198" i="1" s="1"/>
  <c r="Y197" i="1"/>
  <c r="R197" i="1"/>
  <c r="E197" i="1"/>
  <c r="Y196" i="1"/>
  <c r="R196" i="1"/>
  <c r="E196" i="1"/>
  <c r="S196" i="1" s="1"/>
  <c r="Y195" i="1"/>
  <c r="R195" i="1"/>
  <c r="E195" i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R190" i="1"/>
  <c r="E190" i="1"/>
  <c r="Y189" i="1"/>
  <c r="R189" i="1"/>
  <c r="E189" i="1"/>
  <c r="Y188" i="1"/>
  <c r="R188" i="1"/>
  <c r="E188" i="1"/>
  <c r="S188" i="1" s="1"/>
  <c r="Y187" i="1"/>
  <c r="R187" i="1"/>
  <c r="E187" i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R182" i="1"/>
  <c r="E182" i="1"/>
  <c r="Y181" i="1"/>
  <c r="R181" i="1"/>
  <c r="E181" i="1"/>
  <c r="Y180" i="1"/>
  <c r="R180" i="1"/>
  <c r="E180" i="1"/>
  <c r="S180" i="1" s="1"/>
  <c r="Y179" i="1"/>
  <c r="R179" i="1"/>
  <c r="E179" i="1"/>
  <c r="Y178" i="1"/>
  <c r="R178" i="1"/>
  <c r="E178" i="1"/>
  <c r="Y177" i="1"/>
  <c r="R177" i="1"/>
  <c r="E177" i="1"/>
  <c r="S177" i="1" s="1"/>
  <c r="Y176" i="1"/>
  <c r="R176" i="1"/>
  <c r="E176" i="1"/>
  <c r="Y175" i="1"/>
  <c r="Y174" i="1"/>
  <c r="R174" i="1"/>
  <c r="E174" i="1"/>
  <c r="S174" i="1" s="1"/>
  <c r="Y173" i="1"/>
  <c r="R173" i="1"/>
  <c r="E173" i="1"/>
  <c r="S173" i="1" s="1"/>
  <c r="Y172" i="1"/>
  <c r="R172" i="1"/>
  <c r="E172" i="1"/>
  <c r="Y171" i="1"/>
  <c r="R171" i="1"/>
  <c r="E171" i="1"/>
  <c r="Y170" i="1"/>
  <c r="R170" i="1"/>
  <c r="E170" i="1"/>
  <c r="Y169" i="1"/>
  <c r="R169" i="1"/>
  <c r="E169" i="1"/>
  <c r="S169" i="1" s="1"/>
  <c r="Y168" i="1"/>
  <c r="R168" i="1"/>
  <c r="E168" i="1"/>
  <c r="S168" i="1" s="1"/>
  <c r="Y167" i="1"/>
  <c r="Y166" i="1"/>
  <c r="R166" i="1"/>
  <c r="E166" i="1"/>
  <c r="S166" i="1" s="1"/>
  <c r="Y165" i="1"/>
  <c r="R165" i="1"/>
  <c r="E165" i="1"/>
  <c r="Y164" i="1"/>
  <c r="R164" i="1"/>
  <c r="E164" i="1"/>
  <c r="S164" i="1" s="1"/>
  <c r="Y163" i="1"/>
  <c r="R163" i="1"/>
  <c r="E163" i="1"/>
  <c r="Y162" i="1"/>
  <c r="R162" i="1"/>
  <c r="E162" i="1"/>
  <c r="Y161" i="1"/>
  <c r="R161" i="1"/>
  <c r="E161" i="1"/>
  <c r="S161" i="1" s="1"/>
  <c r="Y160" i="1"/>
  <c r="R160" i="1"/>
  <c r="E160" i="1"/>
  <c r="S160" i="1" s="1"/>
  <c r="Y159" i="1"/>
  <c r="Y158" i="1"/>
  <c r="R158" i="1"/>
  <c r="E158" i="1"/>
  <c r="S158" i="1" s="1"/>
  <c r="Y157" i="1"/>
  <c r="R157" i="1"/>
  <c r="E157" i="1"/>
  <c r="Y156" i="1"/>
  <c r="R156" i="1"/>
  <c r="E156" i="1"/>
  <c r="S156" i="1" s="1"/>
  <c r="Y155" i="1"/>
  <c r="R155" i="1"/>
  <c r="E155" i="1"/>
  <c r="Y154" i="1"/>
  <c r="R154" i="1"/>
  <c r="E154" i="1"/>
  <c r="S154" i="1" s="1"/>
  <c r="Y153" i="1"/>
  <c r="R153" i="1"/>
  <c r="E153" i="1"/>
  <c r="Y152" i="1"/>
  <c r="R152" i="1"/>
  <c r="E152" i="1"/>
  <c r="Y151" i="1"/>
  <c r="Y150" i="1"/>
  <c r="R150" i="1"/>
  <c r="E150" i="1"/>
  <c r="S150" i="1" s="1"/>
  <c r="Y149" i="1"/>
  <c r="R149" i="1"/>
  <c r="E149" i="1"/>
  <c r="Y148" i="1"/>
  <c r="R148" i="1"/>
  <c r="E148" i="1"/>
  <c r="S148" i="1" s="1"/>
  <c r="Y147" i="1"/>
  <c r="R147" i="1"/>
  <c r="E147" i="1"/>
  <c r="Y146" i="1"/>
  <c r="R146" i="1"/>
  <c r="E146" i="1"/>
  <c r="Y145" i="1"/>
  <c r="R145" i="1"/>
  <c r="E145" i="1"/>
  <c r="Y144" i="1"/>
  <c r="R144" i="1"/>
  <c r="E144" i="1"/>
  <c r="Y143" i="1"/>
  <c r="Y142" i="1"/>
  <c r="R142" i="1"/>
  <c r="E142" i="1"/>
  <c r="Y141" i="1"/>
  <c r="R141" i="1"/>
  <c r="E141" i="1"/>
  <c r="Y140" i="1"/>
  <c r="R140" i="1"/>
  <c r="E140" i="1"/>
  <c r="Y139" i="1"/>
  <c r="R139" i="1"/>
  <c r="E139" i="1"/>
  <c r="Y138" i="1"/>
  <c r="R138" i="1"/>
  <c r="E138" i="1"/>
  <c r="S138" i="1" s="1"/>
  <c r="Y137" i="1"/>
  <c r="R137" i="1"/>
  <c r="E137" i="1"/>
  <c r="Y136" i="1"/>
  <c r="R136" i="1"/>
  <c r="E136" i="1"/>
  <c r="S136" i="1" s="1"/>
  <c r="Y135" i="1"/>
  <c r="Y134" i="1"/>
  <c r="R134" i="1"/>
  <c r="E134" i="1"/>
  <c r="S134" i="1" s="1"/>
  <c r="Y133" i="1"/>
  <c r="R133" i="1"/>
  <c r="E133" i="1"/>
  <c r="Y132" i="1"/>
  <c r="R132" i="1"/>
  <c r="E132" i="1"/>
  <c r="Y131" i="1"/>
  <c r="R131" i="1"/>
  <c r="E131" i="1"/>
  <c r="S131" i="1" s="1"/>
  <c r="Y130" i="1"/>
  <c r="R130" i="1"/>
  <c r="E130" i="1"/>
  <c r="Y129" i="1"/>
  <c r="R129" i="1"/>
  <c r="E129" i="1"/>
  <c r="Y128" i="1"/>
  <c r="R128" i="1"/>
  <c r="E128" i="1"/>
  <c r="S128" i="1" s="1"/>
  <c r="Y127" i="1"/>
  <c r="Y126" i="1"/>
  <c r="R126" i="1"/>
  <c r="E126" i="1"/>
  <c r="S126" i="1" s="1"/>
  <c r="Y125" i="1"/>
  <c r="R125" i="1"/>
  <c r="E125" i="1"/>
  <c r="Y124" i="1"/>
  <c r="R124" i="1"/>
  <c r="E124" i="1"/>
  <c r="S124" i="1" s="1"/>
  <c r="Y123" i="1"/>
  <c r="R123" i="1"/>
  <c r="E123" i="1"/>
  <c r="Y122" i="1"/>
  <c r="R122" i="1"/>
  <c r="E122" i="1"/>
  <c r="Y121" i="1"/>
  <c r="R121" i="1"/>
  <c r="E121" i="1"/>
  <c r="Y120" i="1"/>
  <c r="R120" i="1"/>
  <c r="E120" i="1"/>
  <c r="S120" i="1" s="1"/>
  <c r="Y119" i="1"/>
  <c r="Y118" i="1"/>
  <c r="R118" i="1"/>
  <c r="E118" i="1"/>
  <c r="S118" i="1" s="1"/>
  <c r="Y117" i="1"/>
  <c r="R117" i="1"/>
  <c r="E117" i="1"/>
  <c r="Y116" i="1"/>
  <c r="R116" i="1"/>
  <c r="E116" i="1"/>
  <c r="S116" i="1" s="1"/>
  <c r="Y115" i="1"/>
  <c r="R115" i="1"/>
  <c r="E115" i="1"/>
  <c r="Y114" i="1"/>
  <c r="R114" i="1"/>
  <c r="E114" i="1"/>
  <c r="Y113" i="1"/>
  <c r="R113" i="1"/>
  <c r="E113" i="1"/>
  <c r="Y112" i="1"/>
  <c r="R112" i="1"/>
  <c r="E112" i="1"/>
  <c r="S112" i="1" s="1"/>
  <c r="Y111" i="1"/>
  <c r="Y110" i="1"/>
  <c r="R110" i="1"/>
  <c r="E110" i="1"/>
  <c r="S110" i="1" s="1"/>
  <c r="Y109" i="1"/>
  <c r="R109" i="1"/>
  <c r="E109" i="1"/>
  <c r="Y108" i="1"/>
  <c r="R108" i="1"/>
  <c r="E108" i="1"/>
  <c r="Y107" i="1"/>
  <c r="R107" i="1"/>
  <c r="E107" i="1"/>
  <c r="Y106" i="1"/>
  <c r="R106" i="1"/>
  <c r="E106" i="1"/>
  <c r="Y105" i="1"/>
  <c r="R105" i="1"/>
  <c r="E105" i="1"/>
  <c r="Y104" i="1"/>
  <c r="R104" i="1"/>
  <c r="E104" i="1"/>
  <c r="S104" i="1" s="1"/>
  <c r="Y103" i="1"/>
  <c r="Y102" i="1"/>
  <c r="R102" i="1"/>
  <c r="E102" i="1"/>
  <c r="Y101" i="1"/>
  <c r="R101" i="1"/>
  <c r="E101" i="1"/>
  <c r="Y100" i="1"/>
  <c r="R100" i="1"/>
  <c r="E100" i="1"/>
  <c r="S100" i="1" s="1"/>
  <c r="Y99" i="1"/>
  <c r="R99" i="1"/>
  <c r="E99" i="1"/>
  <c r="S99" i="1" s="1"/>
  <c r="Y98" i="1"/>
  <c r="R98" i="1"/>
  <c r="E98" i="1"/>
  <c r="Y97" i="1"/>
  <c r="R97" i="1"/>
  <c r="E97" i="1"/>
  <c r="Y96" i="1"/>
  <c r="R96" i="1"/>
  <c r="E96" i="1"/>
  <c r="Y95" i="1"/>
  <c r="Y94" i="1"/>
  <c r="R94" i="1"/>
  <c r="E94" i="1"/>
  <c r="Y93" i="1"/>
  <c r="R93" i="1"/>
  <c r="E93" i="1"/>
  <c r="R92" i="1"/>
  <c r="E92" i="1"/>
  <c r="S92" i="1" s="1"/>
  <c r="Y91" i="1"/>
  <c r="R91" i="1"/>
  <c r="E91" i="1"/>
  <c r="Y90" i="1"/>
  <c r="R90" i="1"/>
  <c r="E90" i="1"/>
  <c r="Y89" i="1"/>
  <c r="R89" i="1"/>
  <c r="E89" i="1"/>
  <c r="Y88" i="1"/>
  <c r="R88" i="1"/>
  <c r="E88" i="1"/>
  <c r="Y87" i="1"/>
  <c r="Y86" i="1"/>
  <c r="R86" i="1"/>
  <c r="E86" i="1"/>
  <c r="Y85" i="1"/>
  <c r="R85" i="1"/>
  <c r="E85" i="1"/>
  <c r="Y84" i="1"/>
  <c r="R84" i="1"/>
  <c r="E84" i="1"/>
  <c r="S84" i="1" s="1"/>
  <c r="Y83" i="1"/>
  <c r="R83" i="1"/>
  <c r="E83" i="1"/>
  <c r="Y82" i="1"/>
  <c r="R82" i="1"/>
  <c r="E82" i="1"/>
  <c r="S82" i="1" s="1"/>
  <c r="Y81" i="1"/>
  <c r="R81" i="1"/>
  <c r="E81" i="1"/>
  <c r="Y80" i="1"/>
  <c r="R80" i="1"/>
  <c r="E80" i="1"/>
  <c r="S80" i="1" s="1"/>
  <c r="Y79" i="1"/>
  <c r="Y78" i="1"/>
  <c r="R78" i="1"/>
  <c r="E78" i="1"/>
  <c r="S78" i="1" s="1"/>
  <c r="Y77" i="1"/>
  <c r="R77" i="1"/>
  <c r="E77" i="1"/>
  <c r="Y76" i="1"/>
  <c r="R76" i="1"/>
  <c r="E76" i="1"/>
  <c r="Y75" i="1"/>
  <c r="R75" i="1"/>
  <c r="E75" i="1"/>
  <c r="S75" i="1" s="1"/>
  <c r="Y74" i="1"/>
  <c r="R74" i="1"/>
  <c r="E74" i="1"/>
  <c r="Y73" i="1"/>
  <c r="R73" i="1"/>
  <c r="E73" i="1"/>
  <c r="Y72" i="1"/>
  <c r="R72" i="1"/>
  <c r="E72" i="1"/>
  <c r="S72" i="1" s="1"/>
  <c r="Y71" i="1"/>
  <c r="Y70" i="1"/>
  <c r="R70" i="1"/>
  <c r="E70" i="1"/>
  <c r="S70" i="1" s="1"/>
  <c r="Y69" i="1"/>
  <c r="R69" i="1"/>
  <c r="E69" i="1"/>
  <c r="Y68" i="1"/>
  <c r="R68" i="1"/>
  <c r="E68" i="1"/>
  <c r="Y67" i="1"/>
  <c r="R67" i="1"/>
  <c r="E67" i="1"/>
  <c r="S67" i="1" s="1"/>
  <c r="Y66" i="1"/>
  <c r="R66" i="1"/>
  <c r="E66" i="1"/>
  <c r="Y65" i="1"/>
  <c r="R65" i="1"/>
  <c r="E65" i="1"/>
  <c r="Y64" i="1"/>
  <c r="R64" i="1"/>
  <c r="E64" i="1"/>
  <c r="S64" i="1" s="1"/>
  <c r="Y63" i="1"/>
  <c r="Y62" i="1"/>
  <c r="R62" i="1"/>
  <c r="E62" i="1"/>
  <c r="S62" i="1" s="1"/>
  <c r="Y61" i="1"/>
  <c r="R61" i="1"/>
  <c r="E61" i="1"/>
  <c r="Y60" i="1"/>
  <c r="R60" i="1"/>
  <c r="E60" i="1"/>
  <c r="Y59" i="1"/>
  <c r="R59" i="1"/>
  <c r="E59" i="1"/>
  <c r="S59" i="1" s="1"/>
  <c r="Y58" i="1"/>
  <c r="R58" i="1"/>
  <c r="E58" i="1"/>
  <c r="Y57" i="1"/>
  <c r="R57" i="1"/>
  <c r="E57" i="1"/>
  <c r="Y56" i="1"/>
  <c r="R56" i="1"/>
  <c r="E56" i="1"/>
  <c r="S56" i="1" s="1"/>
  <c r="Y55" i="1"/>
  <c r="Y54" i="1"/>
  <c r="R54" i="1"/>
  <c r="E54" i="1"/>
  <c r="Y53" i="1"/>
  <c r="R53" i="1"/>
  <c r="E53" i="1"/>
  <c r="Y52" i="1"/>
  <c r="R52" i="1"/>
  <c r="E52" i="1"/>
  <c r="S52" i="1" s="1"/>
  <c r="Y51" i="1"/>
  <c r="R51" i="1"/>
  <c r="E51" i="1"/>
  <c r="Y50" i="1"/>
  <c r="R50" i="1"/>
  <c r="E50" i="1"/>
  <c r="Y49" i="1"/>
  <c r="R49" i="1"/>
  <c r="E49" i="1"/>
  <c r="Y48" i="1"/>
  <c r="R48" i="1"/>
  <c r="E48" i="1"/>
  <c r="S48" i="1" s="1"/>
  <c r="Y47" i="1"/>
  <c r="Y46" i="1"/>
  <c r="R46" i="1"/>
  <c r="E46" i="1"/>
  <c r="Y45" i="1"/>
  <c r="R45" i="1"/>
  <c r="E45" i="1"/>
  <c r="Y44" i="1"/>
  <c r="R44" i="1"/>
  <c r="E44" i="1"/>
  <c r="S44" i="1" s="1"/>
  <c r="Y43" i="1"/>
  <c r="R43" i="1"/>
  <c r="E43" i="1"/>
  <c r="S43" i="1" s="1"/>
  <c r="Y42" i="1"/>
  <c r="R42" i="1"/>
  <c r="E42" i="1"/>
  <c r="Y41" i="1"/>
  <c r="R41" i="1"/>
  <c r="E41" i="1"/>
  <c r="Y40" i="1"/>
  <c r="R40" i="1"/>
  <c r="E40" i="1"/>
  <c r="S40" i="1" s="1"/>
  <c r="Y39" i="1"/>
  <c r="E39" i="1"/>
  <c r="Y38" i="1"/>
  <c r="R38" i="1"/>
  <c r="E38" i="1"/>
  <c r="Y37" i="1"/>
  <c r="R37" i="1"/>
  <c r="E37" i="1"/>
  <c r="Y36" i="1"/>
  <c r="R36" i="1"/>
  <c r="E36" i="1"/>
  <c r="S36" i="1" s="1"/>
  <c r="Y35" i="1"/>
  <c r="R35" i="1"/>
  <c r="E35" i="1"/>
  <c r="S35" i="1" s="1"/>
  <c r="Y34" i="1"/>
  <c r="R34" i="1"/>
  <c r="E34" i="1"/>
  <c r="Y33" i="1"/>
  <c r="R33" i="1"/>
  <c r="E33" i="1"/>
  <c r="F33" i="1" s="1"/>
  <c r="Y32" i="1"/>
  <c r="R32" i="1"/>
  <c r="E32" i="1"/>
  <c r="S32" i="1" s="1"/>
  <c r="Y31" i="1"/>
  <c r="E31" i="1"/>
  <c r="S31" i="1" s="1"/>
  <c r="Y30" i="1"/>
  <c r="R30" i="1"/>
  <c r="E30" i="1"/>
  <c r="Y29" i="1"/>
  <c r="R29" i="1"/>
  <c r="E29" i="1"/>
  <c r="Y28" i="1"/>
  <c r="R28" i="1"/>
  <c r="E28" i="1"/>
  <c r="S28" i="1" s="1"/>
  <c r="Y27" i="1"/>
  <c r="R27" i="1"/>
  <c r="E27" i="1"/>
  <c r="S27" i="1" s="1"/>
  <c r="Y26" i="1"/>
  <c r="R26" i="1"/>
  <c r="E26" i="1"/>
  <c r="Y25" i="1"/>
  <c r="R25" i="1"/>
  <c r="E25" i="1"/>
  <c r="Y24" i="1"/>
  <c r="R24" i="1"/>
  <c r="E24" i="1"/>
  <c r="Y23" i="1"/>
  <c r="E23" i="1"/>
  <c r="Y22" i="1"/>
  <c r="R22" i="1"/>
  <c r="E22" i="1"/>
  <c r="S22" i="1" s="1"/>
  <c r="Y21" i="1"/>
  <c r="R21" i="1"/>
  <c r="E21" i="1"/>
  <c r="Y20" i="1"/>
  <c r="R20" i="1"/>
  <c r="E20" i="1"/>
  <c r="S20" i="1" s="1"/>
  <c r="Y19" i="1"/>
  <c r="R19" i="1"/>
  <c r="E19" i="1"/>
  <c r="S19" i="1" s="1"/>
  <c r="Y18" i="1"/>
  <c r="R18" i="1"/>
  <c r="E18" i="1"/>
  <c r="Y17" i="1"/>
  <c r="R17" i="1"/>
  <c r="E17" i="1"/>
  <c r="Y16" i="1"/>
  <c r="R16" i="1"/>
  <c r="E16" i="1"/>
  <c r="Y15" i="1"/>
  <c r="E15" i="1"/>
  <c r="S15" i="1" s="1"/>
  <c r="Y14" i="1"/>
  <c r="R14" i="1"/>
  <c r="E14" i="1"/>
  <c r="Y13" i="1"/>
  <c r="R13" i="1"/>
  <c r="E13" i="1"/>
  <c r="Y12" i="1"/>
  <c r="R12" i="1"/>
  <c r="E12" i="1"/>
  <c r="S12" i="1" s="1"/>
  <c r="Y11" i="1"/>
  <c r="R11" i="1"/>
  <c r="E11" i="1"/>
  <c r="S11" i="1" s="1"/>
  <c r="Y10" i="1"/>
  <c r="R10" i="1"/>
  <c r="E10" i="1"/>
  <c r="Y9" i="1"/>
  <c r="R9" i="1"/>
  <c r="E9" i="1"/>
  <c r="Y8" i="1"/>
  <c r="R8" i="1"/>
  <c r="E8" i="1"/>
  <c r="Y7" i="1"/>
  <c r="R7" i="1"/>
  <c r="U2" i="1"/>
  <c r="V2" i="1" s="1"/>
  <c r="N2" i="1"/>
  <c r="Q2" i="1" s="1"/>
  <c r="M2" i="1"/>
  <c r="B25" i="3"/>
  <c r="H53" i="4"/>
  <c r="D53" i="4"/>
  <c r="H33" i="4"/>
  <c r="D33" i="4"/>
  <c r="H52" i="4"/>
  <c r="D52" i="4"/>
  <c r="H32" i="4"/>
  <c r="D32" i="4"/>
  <c r="I363" i="1" l="1"/>
  <c r="J363" i="1" s="1"/>
  <c r="G74" i="1"/>
  <c r="H74" i="1" s="1"/>
  <c r="G363" i="1"/>
  <c r="H363" i="1" s="1"/>
  <c r="S332" i="1"/>
  <c r="S349" i="1"/>
  <c r="S354" i="1"/>
  <c r="S333" i="1"/>
  <c r="S350" i="1"/>
  <c r="S358" i="1"/>
  <c r="S346" i="1"/>
  <c r="S362" i="1"/>
  <c r="S344" i="1"/>
  <c r="S348" i="1"/>
  <c r="S338" i="1"/>
  <c r="S336" i="1"/>
  <c r="S334" i="1"/>
  <c r="S341" i="1"/>
  <c r="I341" i="1"/>
  <c r="S352" i="1"/>
  <c r="S360" i="1"/>
  <c r="S330" i="1"/>
  <c r="R359" i="1"/>
  <c r="E359" i="1"/>
  <c r="R319" i="1"/>
  <c r="E319" i="1"/>
  <c r="S319" i="1" s="1"/>
  <c r="R287" i="1"/>
  <c r="E287" i="1"/>
  <c r="S287" i="1" s="1"/>
  <c r="R255" i="1"/>
  <c r="E255" i="1"/>
  <c r="S255" i="1" s="1"/>
  <c r="R223" i="1"/>
  <c r="E223" i="1"/>
  <c r="S223" i="1" s="1"/>
  <c r="R191" i="1"/>
  <c r="E191" i="1"/>
  <c r="S191" i="1" s="1"/>
  <c r="R159" i="1"/>
  <c r="E159" i="1"/>
  <c r="S159" i="1" s="1"/>
  <c r="R127" i="1"/>
  <c r="E127" i="1"/>
  <c r="S127" i="1" s="1"/>
  <c r="R95" i="1"/>
  <c r="E95" i="1"/>
  <c r="S95" i="1" s="1"/>
  <c r="E357" i="1"/>
  <c r="R335" i="1"/>
  <c r="E335" i="1"/>
  <c r="S335" i="1" s="1"/>
  <c r="R303" i="1"/>
  <c r="E303" i="1"/>
  <c r="S303" i="1" s="1"/>
  <c r="R279" i="1"/>
  <c r="E279" i="1"/>
  <c r="S279" i="1" s="1"/>
  <c r="R247" i="1"/>
  <c r="E247" i="1"/>
  <c r="S247" i="1" s="1"/>
  <c r="R215" i="1"/>
  <c r="E215" i="1"/>
  <c r="S215" i="1" s="1"/>
  <c r="R175" i="1"/>
  <c r="E175" i="1"/>
  <c r="S175" i="1" s="1"/>
  <c r="R143" i="1"/>
  <c r="E143" i="1"/>
  <c r="S143" i="1" s="1"/>
  <c r="R111" i="1"/>
  <c r="E111" i="1"/>
  <c r="S111" i="1" s="1"/>
  <c r="R79" i="1"/>
  <c r="E79" i="1"/>
  <c r="S79" i="1" s="1"/>
  <c r="R343" i="1"/>
  <c r="E343" i="1"/>
  <c r="R311" i="1"/>
  <c r="E311" i="1"/>
  <c r="S311" i="1" s="1"/>
  <c r="R271" i="1"/>
  <c r="E271" i="1"/>
  <c r="S271" i="1" s="1"/>
  <c r="R239" i="1"/>
  <c r="E239" i="1"/>
  <c r="S239" i="1" s="1"/>
  <c r="R199" i="1"/>
  <c r="E199" i="1"/>
  <c r="S199" i="1" s="1"/>
  <c r="R167" i="1"/>
  <c r="E167" i="1"/>
  <c r="S167" i="1" s="1"/>
  <c r="R135" i="1"/>
  <c r="E135" i="1"/>
  <c r="S135" i="1" s="1"/>
  <c r="R103" i="1"/>
  <c r="E103" i="1"/>
  <c r="R71" i="1"/>
  <c r="E71" i="1"/>
  <c r="S71" i="1" s="1"/>
  <c r="R290" i="1"/>
  <c r="R306" i="1"/>
  <c r="R322" i="1"/>
  <c r="R338" i="1"/>
  <c r="R354" i="1"/>
  <c r="E55" i="1"/>
  <c r="S55" i="1" s="1"/>
  <c r="R361" i="1"/>
  <c r="R351" i="1"/>
  <c r="E351" i="1"/>
  <c r="R327" i="1"/>
  <c r="E327" i="1"/>
  <c r="S327" i="1" s="1"/>
  <c r="R295" i="1"/>
  <c r="E295" i="1"/>
  <c r="S295" i="1" s="1"/>
  <c r="R263" i="1"/>
  <c r="E263" i="1"/>
  <c r="S263" i="1" s="1"/>
  <c r="R231" i="1"/>
  <c r="E231" i="1"/>
  <c r="S231" i="1" s="1"/>
  <c r="R207" i="1"/>
  <c r="E207" i="1"/>
  <c r="S207" i="1" s="1"/>
  <c r="R183" i="1"/>
  <c r="E183" i="1"/>
  <c r="S183" i="1" s="1"/>
  <c r="R151" i="1"/>
  <c r="E151" i="1"/>
  <c r="S151" i="1" s="1"/>
  <c r="R119" i="1"/>
  <c r="E119" i="1"/>
  <c r="S119" i="1" s="1"/>
  <c r="R87" i="1"/>
  <c r="E87" i="1"/>
  <c r="S87" i="1" s="1"/>
  <c r="R63" i="1"/>
  <c r="E63" i="1"/>
  <c r="S63" i="1" s="1"/>
  <c r="R258" i="1"/>
  <c r="R274" i="1"/>
  <c r="E47" i="1"/>
  <c r="S47" i="1" s="1"/>
  <c r="R265" i="1"/>
  <c r="R281" i="1"/>
  <c r="R297" i="1"/>
  <c r="R313" i="1"/>
  <c r="R329" i="1"/>
  <c r="R345" i="1"/>
  <c r="R362" i="1"/>
  <c r="R314" i="1"/>
  <c r="R330" i="1"/>
  <c r="R346" i="1"/>
  <c r="I358" i="1"/>
  <c r="S214" i="1"/>
  <c r="S232" i="1"/>
  <c r="S103" i="1"/>
  <c r="S285" i="1"/>
  <c r="S30" i="1"/>
  <c r="S77" i="1"/>
  <c r="S93" i="1"/>
  <c r="S145" i="1"/>
  <c r="S165" i="1"/>
  <c r="S182" i="1"/>
  <c r="S200" i="1"/>
  <c r="S123" i="1"/>
  <c r="S172" i="1"/>
  <c r="S275" i="1"/>
  <c r="S117" i="1"/>
  <c r="S342" i="1"/>
  <c r="S29" i="1"/>
  <c r="S132" i="1"/>
  <c r="S309" i="1"/>
  <c r="S69" i="1"/>
  <c r="S224" i="1"/>
  <c r="S259" i="1"/>
  <c r="S7" i="1"/>
  <c r="S21" i="1"/>
  <c r="S267" i="1"/>
  <c r="S39" i="1"/>
  <c r="S101" i="1"/>
  <c r="S14" i="1"/>
  <c r="S38" i="1"/>
  <c r="S91" i="1"/>
  <c r="S107" i="1"/>
  <c r="S190" i="1"/>
  <c r="S210" i="1"/>
  <c r="S53" i="1"/>
  <c r="S23" i="1"/>
  <c r="S51" i="1"/>
  <c r="S37" i="1"/>
  <c r="S45" i="1"/>
  <c r="S60" i="1"/>
  <c r="S76" i="1"/>
  <c r="S197" i="1"/>
  <c r="S46" i="1"/>
  <c r="S54" i="1"/>
  <c r="S13" i="1"/>
  <c r="S61" i="1"/>
  <c r="S108" i="1"/>
  <c r="S142" i="1"/>
  <c r="S68" i="1"/>
  <c r="S83" i="1"/>
  <c r="S189" i="1"/>
  <c r="S125" i="1"/>
  <c r="S153" i="1"/>
  <c r="S261" i="1"/>
  <c r="S266" i="1"/>
  <c r="S292" i="1"/>
  <c r="S85" i="1"/>
  <c r="S140" i="1"/>
  <c r="S208" i="1"/>
  <c r="S243" i="1"/>
  <c r="S260" i="1"/>
  <c r="S274" i="1"/>
  <c r="S304" i="1"/>
  <c r="S308" i="1"/>
  <c r="S109" i="1"/>
  <c r="S216" i="1"/>
  <c r="S251" i="1"/>
  <c r="S202" i="1"/>
  <c r="S268" i="1"/>
  <c r="S340" i="1"/>
  <c r="S218" i="1"/>
  <c r="S102" i="1"/>
  <c r="S115" i="1"/>
  <c r="S133" i="1"/>
  <c r="S310" i="1"/>
  <c r="S318" i="1"/>
  <c r="S328" i="1"/>
  <c r="S356" i="1"/>
  <c r="S73" i="1"/>
  <c r="S33" i="1"/>
  <c r="S58" i="1"/>
  <c r="S10" i="1"/>
  <c r="S18" i="1"/>
  <c r="S9" i="1"/>
  <c r="S17" i="1"/>
  <c r="S26" i="1"/>
  <c r="S57" i="1"/>
  <c r="S149" i="1"/>
  <c r="S96" i="1"/>
  <c r="S122" i="1"/>
  <c r="S25" i="1"/>
  <c r="S42" i="1"/>
  <c r="S86" i="1"/>
  <c r="S50" i="1"/>
  <c r="S8" i="1"/>
  <c r="S16" i="1"/>
  <c r="S49" i="1"/>
  <c r="S74" i="1"/>
  <c r="S209" i="1"/>
  <c r="S90" i="1"/>
  <c r="S65" i="1"/>
  <c r="S230" i="1"/>
  <c r="S94" i="1"/>
  <c r="S24" i="1"/>
  <c r="S34" i="1"/>
  <c r="S66" i="1"/>
  <c r="S41" i="1"/>
  <c r="S114" i="1"/>
  <c r="S137" i="1"/>
  <c r="S181" i="1"/>
  <c r="S106" i="1"/>
  <c r="S129" i="1"/>
  <c r="S88" i="1"/>
  <c r="S113" i="1"/>
  <c r="S121" i="1"/>
  <c r="S157" i="1"/>
  <c r="S81" i="1"/>
  <c r="S98" i="1"/>
  <c r="S89" i="1"/>
  <c r="S97" i="1"/>
  <c r="S105" i="1"/>
  <c r="S130" i="1"/>
  <c r="S171" i="1"/>
  <c r="S139" i="1"/>
  <c r="S146" i="1"/>
  <c r="S152" i="1"/>
  <c r="S307" i="1"/>
  <c r="S163" i="1"/>
  <c r="S141" i="1"/>
  <c r="S147" i="1"/>
  <c r="S170" i="1"/>
  <c r="S144" i="1"/>
  <c r="S155" i="1"/>
  <c r="S162" i="1"/>
  <c r="S213" i="1"/>
  <c r="S219" i="1"/>
  <c r="S235" i="1"/>
  <c r="S264" i="1"/>
  <c r="S178" i="1"/>
  <c r="S186" i="1"/>
  <c r="S187" i="1"/>
  <c r="S206" i="1"/>
  <c r="S229" i="1"/>
  <c r="S241" i="1"/>
  <c r="S179" i="1"/>
  <c r="S225" i="1"/>
  <c r="S176" i="1"/>
  <c r="S194" i="1"/>
  <c r="S195" i="1"/>
  <c r="S221" i="1"/>
  <c r="S222" i="1"/>
  <c r="S203" i="1"/>
  <c r="S233" i="1"/>
  <c r="S290" i="1"/>
  <c r="S204" i="1"/>
  <c r="S280" i="1"/>
  <c r="S237" i="1"/>
  <c r="S238" i="1"/>
  <c r="S201" i="1"/>
  <c r="S217" i="1"/>
  <c r="S248" i="1"/>
  <c r="S256" i="1"/>
  <c r="S299" i="1"/>
  <c r="S278" i="1"/>
  <c r="S297" i="1"/>
  <c r="S272" i="1"/>
  <c r="S289" i="1"/>
  <c r="S298" i="1"/>
  <c r="S306" i="1"/>
  <c r="S281" i="1"/>
  <c r="S282" i="1"/>
  <c r="S283" i="1"/>
  <c r="S361" i="1"/>
  <c r="S302" i="1"/>
  <c r="S314" i="1"/>
  <c r="S322" i="1"/>
  <c r="S337" i="1"/>
  <c r="S293" i="1"/>
  <c r="S301" i="1"/>
  <c r="S331" i="1"/>
  <c r="S329" i="1"/>
  <c r="S345" i="1"/>
  <c r="S353" i="1"/>
  <c r="S339" i="1"/>
  <c r="S347" i="1"/>
  <c r="S355" i="1"/>
  <c r="L52" i="4"/>
  <c r="D51" i="4"/>
  <c r="H31" i="4"/>
  <c r="D31" i="4"/>
  <c r="I340" i="1" l="1"/>
  <c r="J340" i="1" s="1"/>
  <c r="I345" i="1"/>
  <c r="J345" i="1" s="1"/>
  <c r="I362" i="1"/>
  <c r="J362" i="1" s="1"/>
  <c r="I330" i="1"/>
  <c r="J330" i="1" s="1"/>
  <c r="I329" i="1"/>
  <c r="J329" i="1" s="1"/>
  <c r="I356" i="1"/>
  <c r="J356" i="1" s="1"/>
  <c r="I361" i="1"/>
  <c r="J361" i="1" s="1"/>
  <c r="I349" i="1"/>
  <c r="J349" i="1" s="1"/>
  <c r="I355" i="1"/>
  <c r="J355" i="1" s="1"/>
  <c r="I350" i="1"/>
  <c r="J350" i="1" s="1"/>
  <c r="I337" i="1"/>
  <c r="I360" i="1"/>
  <c r="J360" i="1" s="1"/>
  <c r="I334" i="1"/>
  <c r="J334" i="1" s="1"/>
  <c r="I348" i="1"/>
  <c r="J348" i="1" s="1"/>
  <c r="I347" i="1"/>
  <c r="J347" i="1" s="1"/>
  <c r="I333" i="1"/>
  <c r="J333" i="1" s="1"/>
  <c r="I335" i="1"/>
  <c r="J335" i="1" s="1"/>
  <c r="I346" i="1"/>
  <c r="J346" i="1" s="1"/>
  <c r="I339" i="1"/>
  <c r="J339" i="1" s="1"/>
  <c r="I352" i="1"/>
  <c r="J352" i="1" s="1"/>
  <c r="I336" i="1"/>
  <c r="J336" i="1" s="1"/>
  <c r="I344" i="1"/>
  <c r="J344" i="1" s="1"/>
  <c r="I354" i="1"/>
  <c r="J354" i="1" s="1"/>
  <c r="I332" i="1"/>
  <c r="J332" i="1" s="1"/>
  <c r="S357" i="1"/>
  <c r="I357" i="1"/>
  <c r="J357" i="1" s="1"/>
  <c r="S351" i="1"/>
  <c r="I351" i="1"/>
  <c r="J351" i="1" s="1"/>
  <c r="S343" i="1"/>
  <c r="I343" i="1"/>
  <c r="J343" i="1" s="1"/>
  <c r="I8" i="1"/>
  <c r="J8" i="1" s="1"/>
  <c r="I16" i="1"/>
  <c r="J16" i="1" s="1"/>
  <c r="I24" i="1"/>
  <c r="J24" i="1" s="1"/>
  <c r="I32" i="1"/>
  <c r="J32" i="1" s="1"/>
  <c r="I40" i="1"/>
  <c r="J40" i="1" s="1"/>
  <c r="I48" i="1"/>
  <c r="J48" i="1" s="1"/>
  <c r="I56" i="1"/>
  <c r="J56" i="1" s="1"/>
  <c r="I64" i="1"/>
  <c r="J64" i="1" s="1"/>
  <c r="I72" i="1"/>
  <c r="J72" i="1" s="1"/>
  <c r="I80" i="1"/>
  <c r="J80" i="1" s="1"/>
  <c r="I88" i="1"/>
  <c r="J88" i="1" s="1"/>
  <c r="I96" i="1"/>
  <c r="J96" i="1" s="1"/>
  <c r="I104" i="1"/>
  <c r="J104" i="1" s="1"/>
  <c r="I112" i="1"/>
  <c r="J112" i="1" s="1"/>
  <c r="I120" i="1"/>
  <c r="J120" i="1" s="1"/>
  <c r="I128" i="1"/>
  <c r="J128" i="1" s="1"/>
  <c r="I136" i="1"/>
  <c r="J136" i="1" s="1"/>
  <c r="I144" i="1"/>
  <c r="J144" i="1" s="1"/>
  <c r="I152" i="1"/>
  <c r="J152" i="1" s="1"/>
  <c r="I160" i="1"/>
  <c r="J160" i="1" s="1"/>
  <c r="I168" i="1"/>
  <c r="J168" i="1" s="1"/>
  <c r="I176" i="1"/>
  <c r="J176" i="1" s="1"/>
  <c r="I184" i="1"/>
  <c r="J184" i="1" s="1"/>
  <c r="I192" i="1"/>
  <c r="J192" i="1" s="1"/>
  <c r="I200" i="1"/>
  <c r="J200" i="1" s="1"/>
  <c r="I208" i="1"/>
  <c r="J208" i="1" s="1"/>
  <c r="I216" i="1"/>
  <c r="J216" i="1" s="1"/>
  <c r="I224" i="1"/>
  <c r="J224" i="1" s="1"/>
  <c r="I232" i="1"/>
  <c r="J232" i="1" s="1"/>
  <c r="I240" i="1"/>
  <c r="J240" i="1" s="1"/>
  <c r="I248" i="1"/>
  <c r="J248" i="1" s="1"/>
  <c r="I256" i="1"/>
  <c r="J256" i="1" s="1"/>
  <c r="I264" i="1"/>
  <c r="J264" i="1" s="1"/>
  <c r="I272" i="1"/>
  <c r="J272" i="1" s="1"/>
  <c r="I280" i="1"/>
  <c r="J280" i="1" s="1"/>
  <c r="I288" i="1"/>
  <c r="J288" i="1" s="1"/>
  <c r="I296" i="1"/>
  <c r="J296" i="1" s="1"/>
  <c r="I304" i="1"/>
  <c r="J304" i="1" s="1"/>
  <c r="I312" i="1"/>
  <c r="J312" i="1" s="1"/>
  <c r="I320" i="1"/>
  <c r="J320" i="1" s="1"/>
  <c r="I11" i="1"/>
  <c r="J11" i="1" s="1"/>
  <c r="I35" i="1"/>
  <c r="J35" i="1" s="1"/>
  <c r="I59" i="1"/>
  <c r="J59" i="1" s="1"/>
  <c r="I75" i="1"/>
  <c r="J75" i="1" s="1"/>
  <c r="I99" i="1"/>
  <c r="J99" i="1" s="1"/>
  <c r="I115" i="1"/>
  <c r="J115" i="1" s="1"/>
  <c r="I139" i="1"/>
  <c r="J139" i="1" s="1"/>
  <c r="I163" i="1"/>
  <c r="J163" i="1" s="1"/>
  <c r="I195" i="1"/>
  <c r="J195" i="1" s="1"/>
  <c r="I211" i="1"/>
  <c r="J211" i="1" s="1"/>
  <c r="I227" i="1"/>
  <c r="J227" i="1" s="1"/>
  <c r="I251" i="1"/>
  <c r="J251" i="1" s="1"/>
  <c r="I259" i="1"/>
  <c r="J259" i="1" s="1"/>
  <c r="I283" i="1"/>
  <c r="J283" i="1" s="1"/>
  <c r="I315" i="1"/>
  <c r="J315" i="1" s="1"/>
  <c r="I7" i="1"/>
  <c r="J7" i="1" s="1"/>
  <c r="I229" i="1"/>
  <c r="J229" i="1" s="1"/>
  <c r="I269" i="1"/>
  <c r="J269" i="1" s="1"/>
  <c r="I301" i="1"/>
  <c r="J301" i="1" s="1"/>
  <c r="I30" i="1"/>
  <c r="J30" i="1" s="1"/>
  <c r="I54" i="1"/>
  <c r="J54" i="1" s="1"/>
  <c r="I78" i="1"/>
  <c r="J78" i="1" s="1"/>
  <c r="I110" i="1"/>
  <c r="J110" i="1" s="1"/>
  <c r="I126" i="1"/>
  <c r="J126" i="1" s="1"/>
  <c r="I142" i="1"/>
  <c r="J142" i="1" s="1"/>
  <c r="I166" i="1"/>
  <c r="J166" i="1" s="1"/>
  <c r="I182" i="1"/>
  <c r="J182" i="1" s="1"/>
  <c r="I198" i="1"/>
  <c r="J198" i="1" s="1"/>
  <c r="I222" i="1"/>
  <c r="J222" i="1" s="1"/>
  <c r="I246" i="1"/>
  <c r="J246" i="1" s="1"/>
  <c r="I270" i="1"/>
  <c r="J270" i="1" s="1"/>
  <c r="I294" i="1"/>
  <c r="J294" i="1" s="1"/>
  <c r="I318" i="1"/>
  <c r="J318" i="1" s="1"/>
  <c r="I39" i="1"/>
  <c r="J39" i="1" s="1"/>
  <c r="I63" i="1"/>
  <c r="J63" i="1" s="1"/>
  <c r="I9" i="1"/>
  <c r="J9" i="1" s="1"/>
  <c r="I17" i="1"/>
  <c r="J17" i="1" s="1"/>
  <c r="I25" i="1"/>
  <c r="J25" i="1" s="1"/>
  <c r="I33" i="1"/>
  <c r="J33" i="1" s="1"/>
  <c r="I41" i="1"/>
  <c r="J41" i="1" s="1"/>
  <c r="I49" i="1"/>
  <c r="J49" i="1" s="1"/>
  <c r="I57" i="1"/>
  <c r="J57" i="1" s="1"/>
  <c r="I65" i="1"/>
  <c r="J65" i="1" s="1"/>
  <c r="I73" i="1"/>
  <c r="J73" i="1" s="1"/>
  <c r="I81" i="1"/>
  <c r="J81" i="1" s="1"/>
  <c r="I89" i="1"/>
  <c r="J89" i="1" s="1"/>
  <c r="I97" i="1"/>
  <c r="J97" i="1" s="1"/>
  <c r="I105" i="1"/>
  <c r="J105" i="1" s="1"/>
  <c r="I113" i="1"/>
  <c r="J113" i="1" s="1"/>
  <c r="I121" i="1"/>
  <c r="J121" i="1" s="1"/>
  <c r="I129" i="1"/>
  <c r="J129" i="1" s="1"/>
  <c r="I137" i="1"/>
  <c r="J137" i="1" s="1"/>
  <c r="I145" i="1"/>
  <c r="J145" i="1" s="1"/>
  <c r="I153" i="1"/>
  <c r="J153" i="1" s="1"/>
  <c r="I161" i="1"/>
  <c r="J161" i="1" s="1"/>
  <c r="I169" i="1"/>
  <c r="J169" i="1" s="1"/>
  <c r="I177" i="1"/>
  <c r="J177" i="1" s="1"/>
  <c r="I185" i="1"/>
  <c r="J185" i="1" s="1"/>
  <c r="I193" i="1"/>
  <c r="J193" i="1" s="1"/>
  <c r="I201" i="1"/>
  <c r="J201" i="1" s="1"/>
  <c r="I209" i="1"/>
  <c r="J209" i="1" s="1"/>
  <c r="I217" i="1"/>
  <c r="J217" i="1" s="1"/>
  <c r="I225" i="1"/>
  <c r="J225" i="1" s="1"/>
  <c r="I233" i="1"/>
  <c r="J233" i="1" s="1"/>
  <c r="I241" i="1"/>
  <c r="J241" i="1" s="1"/>
  <c r="I249" i="1"/>
  <c r="J249" i="1" s="1"/>
  <c r="I257" i="1"/>
  <c r="J257" i="1" s="1"/>
  <c r="I265" i="1"/>
  <c r="J265" i="1" s="1"/>
  <c r="I273" i="1"/>
  <c r="J273" i="1" s="1"/>
  <c r="I281" i="1"/>
  <c r="J281" i="1" s="1"/>
  <c r="I289" i="1"/>
  <c r="J289" i="1" s="1"/>
  <c r="I297" i="1"/>
  <c r="J297" i="1" s="1"/>
  <c r="I305" i="1"/>
  <c r="J305" i="1" s="1"/>
  <c r="I313" i="1"/>
  <c r="J313" i="1" s="1"/>
  <c r="I321" i="1"/>
  <c r="J321" i="1" s="1"/>
  <c r="I27" i="1"/>
  <c r="J27" i="1" s="1"/>
  <c r="I51" i="1"/>
  <c r="J51" i="1" s="1"/>
  <c r="I83" i="1"/>
  <c r="J83" i="1" s="1"/>
  <c r="I107" i="1"/>
  <c r="J107" i="1" s="1"/>
  <c r="I131" i="1"/>
  <c r="J131" i="1" s="1"/>
  <c r="I147" i="1"/>
  <c r="J147" i="1" s="1"/>
  <c r="I171" i="1"/>
  <c r="J171" i="1" s="1"/>
  <c r="I179" i="1"/>
  <c r="J179" i="1" s="1"/>
  <c r="I203" i="1"/>
  <c r="J203" i="1" s="1"/>
  <c r="I235" i="1"/>
  <c r="J235" i="1" s="1"/>
  <c r="I267" i="1"/>
  <c r="J267" i="1" s="1"/>
  <c r="I299" i="1"/>
  <c r="J299" i="1" s="1"/>
  <c r="I125" i="1"/>
  <c r="J125" i="1" s="1"/>
  <c r="I157" i="1"/>
  <c r="J157" i="1" s="1"/>
  <c r="I181" i="1"/>
  <c r="J181" i="1" s="1"/>
  <c r="I213" i="1"/>
  <c r="J213" i="1" s="1"/>
  <c r="I245" i="1"/>
  <c r="J245" i="1" s="1"/>
  <c r="I277" i="1"/>
  <c r="J277" i="1" s="1"/>
  <c r="I309" i="1"/>
  <c r="J309" i="1" s="1"/>
  <c r="I22" i="1"/>
  <c r="J22" i="1" s="1"/>
  <c r="I46" i="1"/>
  <c r="J46" i="1" s="1"/>
  <c r="I70" i="1"/>
  <c r="J70" i="1" s="1"/>
  <c r="I94" i="1"/>
  <c r="J94" i="1" s="1"/>
  <c r="I118" i="1"/>
  <c r="J118" i="1" s="1"/>
  <c r="I150" i="1"/>
  <c r="J150" i="1" s="1"/>
  <c r="I190" i="1"/>
  <c r="J190" i="1" s="1"/>
  <c r="I214" i="1"/>
  <c r="J214" i="1" s="1"/>
  <c r="I230" i="1"/>
  <c r="J230" i="1" s="1"/>
  <c r="I254" i="1"/>
  <c r="J254" i="1" s="1"/>
  <c r="I278" i="1"/>
  <c r="J278" i="1" s="1"/>
  <c r="I302" i="1"/>
  <c r="J302" i="1" s="1"/>
  <c r="I326" i="1"/>
  <c r="J326" i="1" s="1"/>
  <c r="I31" i="1"/>
  <c r="J31" i="1" s="1"/>
  <c r="I47" i="1"/>
  <c r="J47" i="1" s="1"/>
  <c r="I79" i="1"/>
  <c r="J79" i="1" s="1"/>
  <c r="I10" i="1"/>
  <c r="J10" i="1" s="1"/>
  <c r="I18" i="1"/>
  <c r="J18" i="1" s="1"/>
  <c r="I26" i="1"/>
  <c r="J26" i="1" s="1"/>
  <c r="I34" i="1"/>
  <c r="J34" i="1" s="1"/>
  <c r="I42" i="1"/>
  <c r="J42" i="1" s="1"/>
  <c r="I50" i="1"/>
  <c r="J50" i="1" s="1"/>
  <c r="I58" i="1"/>
  <c r="J58" i="1" s="1"/>
  <c r="I66" i="1"/>
  <c r="J66" i="1" s="1"/>
  <c r="I74" i="1"/>
  <c r="J74" i="1" s="1"/>
  <c r="I82" i="1"/>
  <c r="J82" i="1" s="1"/>
  <c r="I90" i="1"/>
  <c r="J90" i="1" s="1"/>
  <c r="I98" i="1"/>
  <c r="J98" i="1" s="1"/>
  <c r="I106" i="1"/>
  <c r="J106" i="1" s="1"/>
  <c r="I114" i="1"/>
  <c r="J114" i="1" s="1"/>
  <c r="I122" i="1"/>
  <c r="J122" i="1" s="1"/>
  <c r="I130" i="1"/>
  <c r="J130" i="1" s="1"/>
  <c r="I138" i="1"/>
  <c r="J138" i="1" s="1"/>
  <c r="I146" i="1"/>
  <c r="J146" i="1" s="1"/>
  <c r="I154" i="1"/>
  <c r="J154" i="1" s="1"/>
  <c r="I162" i="1"/>
  <c r="J162" i="1" s="1"/>
  <c r="I170" i="1"/>
  <c r="J170" i="1" s="1"/>
  <c r="I178" i="1"/>
  <c r="J178" i="1" s="1"/>
  <c r="I186" i="1"/>
  <c r="J186" i="1" s="1"/>
  <c r="I194" i="1"/>
  <c r="J194" i="1" s="1"/>
  <c r="I202" i="1"/>
  <c r="J202" i="1" s="1"/>
  <c r="I210" i="1"/>
  <c r="J210" i="1" s="1"/>
  <c r="I218" i="1"/>
  <c r="J218" i="1" s="1"/>
  <c r="I226" i="1"/>
  <c r="J226" i="1" s="1"/>
  <c r="I234" i="1"/>
  <c r="J234" i="1" s="1"/>
  <c r="I242" i="1"/>
  <c r="J242" i="1" s="1"/>
  <c r="I250" i="1"/>
  <c r="J250" i="1" s="1"/>
  <c r="I258" i="1"/>
  <c r="J258" i="1" s="1"/>
  <c r="I266" i="1"/>
  <c r="J266" i="1" s="1"/>
  <c r="I274" i="1"/>
  <c r="J274" i="1" s="1"/>
  <c r="I282" i="1"/>
  <c r="J282" i="1" s="1"/>
  <c r="I290" i="1"/>
  <c r="J290" i="1" s="1"/>
  <c r="I298" i="1"/>
  <c r="J298" i="1" s="1"/>
  <c r="I306" i="1"/>
  <c r="J306" i="1" s="1"/>
  <c r="I314" i="1"/>
  <c r="J314" i="1" s="1"/>
  <c r="I322" i="1"/>
  <c r="J322" i="1" s="1"/>
  <c r="I19" i="1"/>
  <c r="J19" i="1" s="1"/>
  <c r="I43" i="1"/>
  <c r="J43" i="1" s="1"/>
  <c r="I67" i="1"/>
  <c r="J67" i="1" s="1"/>
  <c r="I91" i="1"/>
  <c r="J91" i="1" s="1"/>
  <c r="I123" i="1"/>
  <c r="J123" i="1" s="1"/>
  <c r="I155" i="1"/>
  <c r="J155" i="1" s="1"/>
  <c r="I187" i="1"/>
  <c r="J187" i="1" s="1"/>
  <c r="I219" i="1"/>
  <c r="J219" i="1" s="1"/>
  <c r="I243" i="1"/>
  <c r="J243" i="1" s="1"/>
  <c r="I275" i="1"/>
  <c r="J275" i="1" s="1"/>
  <c r="I291" i="1"/>
  <c r="J291" i="1" s="1"/>
  <c r="I307" i="1"/>
  <c r="J307" i="1" s="1"/>
  <c r="I323" i="1"/>
  <c r="J323" i="1" s="1"/>
  <c r="I109" i="1"/>
  <c r="J109" i="1" s="1"/>
  <c r="I141" i="1"/>
  <c r="J141" i="1" s="1"/>
  <c r="I173" i="1"/>
  <c r="J173" i="1" s="1"/>
  <c r="I197" i="1"/>
  <c r="J197" i="1" s="1"/>
  <c r="I221" i="1"/>
  <c r="J221" i="1" s="1"/>
  <c r="I253" i="1"/>
  <c r="J253" i="1" s="1"/>
  <c r="I285" i="1"/>
  <c r="J285" i="1" s="1"/>
  <c r="I317" i="1"/>
  <c r="J317" i="1" s="1"/>
  <c r="I14" i="1"/>
  <c r="J14" i="1" s="1"/>
  <c r="I38" i="1"/>
  <c r="J38" i="1" s="1"/>
  <c r="I62" i="1"/>
  <c r="J62" i="1" s="1"/>
  <c r="I86" i="1"/>
  <c r="J86" i="1" s="1"/>
  <c r="I102" i="1"/>
  <c r="J102" i="1" s="1"/>
  <c r="I134" i="1"/>
  <c r="J134" i="1" s="1"/>
  <c r="I158" i="1"/>
  <c r="J158" i="1" s="1"/>
  <c r="I174" i="1"/>
  <c r="J174" i="1" s="1"/>
  <c r="I206" i="1"/>
  <c r="J206" i="1" s="1"/>
  <c r="I238" i="1"/>
  <c r="J238" i="1" s="1"/>
  <c r="I262" i="1"/>
  <c r="J262" i="1" s="1"/>
  <c r="I286" i="1"/>
  <c r="J286" i="1" s="1"/>
  <c r="I310" i="1"/>
  <c r="J310" i="1" s="1"/>
  <c r="I15" i="1"/>
  <c r="J15" i="1" s="1"/>
  <c r="I55" i="1"/>
  <c r="J55" i="1" s="1"/>
  <c r="I71" i="1"/>
  <c r="J71" i="1" s="1"/>
  <c r="I23" i="1"/>
  <c r="J23" i="1" s="1"/>
  <c r="I12" i="1"/>
  <c r="J12" i="1" s="1"/>
  <c r="I20" i="1"/>
  <c r="J20" i="1" s="1"/>
  <c r="I28" i="1"/>
  <c r="J28" i="1" s="1"/>
  <c r="I36" i="1"/>
  <c r="J36" i="1" s="1"/>
  <c r="I44" i="1"/>
  <c r="J44" i="1" s="1"/>
  <c r="I52" i="1"/>
  <c r="J52" i="1" s="1"/>
  <c r="I60" i="1"/>
  <c r="J60" i="1" s="1"/>
  <c r="I68" i="1"/>
  <c r="J68" i="1" s="1"/>
  <c r="I76" i="1"/>
  <c r="J76" i="1" s="1"/>
  <c r="I84" i="1"/>
  <c r="J84" i="1" s="1"/>
  <c r="I92" i="1"/>
  <c r="J92" i="1" s="1"/>
  <c r="I100" i="1"/>
  <c r="J100" i="1" s="1"/>
  <c r="I108" i="1"/>
  <c r="J108" i="1" s="1"/>
  <c r="I116" i="1"/>
  <c r="J116" i="1" s="1"/>
  <c r="I124" i="1"/>
  <c r="J124" i="1" s="1"/>
  <c r="I132" i="1"/>
  <c r="J132" i="1" s="1"/>
  <c r="I140" i="1"/>
  <c r="J140" i="1" s="1"/>
  <c r="I148" i="1"/>
  <c r="J148" i="1" s="1"/>
  <c r="I156" i="1"/>
  <c r="J156" i="1" s="1"/>
  <c r="I164" i="1"/>
  <c r="J164" i="1" s="1"/>
  <c r="I172" i="1"/>
  <c r="J172" i="1" s="1"/>
  <c r="I180" i="1"/>
  <c r="J180" i="1" s="1"/>
  <c r="I188" i="1"/>
  <c r="J188" i="1" s="1"/>
  <c r="I196" i="1"/>
  <c r="J196" i="1" s="1"/>
  <c r="I204" i="1"/>
  <c r="J204" i="1" s="1"/>
  <c r="I212" i="1"/>
  <c r="J212" i="1" s="1"/>
  <c r="I220" i="1"/>
  <c r="J220" i="1" s="1"/>
  <c r="I228" i="1"/>
  <c r="J228" i="1" s="1"/>
  <c r="I236" i="1"/>
  <c r="J236" i="1" s="1"/>
  <c r="I244" i="1"/>
  <c r="J244" i="1" s="1"/>
  <c r="I252" i="1"/>
  <c r="J252" i="1" s="1"/>
  <c r="I260" i="1"/>
  <c r="J260" i="1" s="1"/>
  <c r="I268" i="1"/>
  <c r="J268" i="1" s="1"/>
  <c r="I276" i="1"/>
  <c r="J276" i="1" s="1"/>
  <c r="I284" i="1"/>
  <c r="J284" i="1" s="1"/>
  <c r="I292" i="1"/>
  <c r="J292" i="1" s="1"/>
  <c r="I300" i="1"/>
  <c r="J300" i="1" s="1"/>
  <c r="I308" i="1"/>
  <c r="J308" i="1" s="1"/>
  <c r="I316" i="1"/>
  <c r="J316" i="1" s="1"/>
  <c r="I324" i="1"/>
  <c r="J324" i="1" s="1"/>
  <c r="I13" i="1"/>
  <c r="J13" i="1" s="1"/>
  <c r="I21" i="1"/>
  <c r="J21" i="1" s="1"/>
  <c r="I29" i="1"/>
  <c r="J29" i="1" s="1"/>
  <c r="I37" i="1"/>
  <c r="J37" i="1" s="1"/>
  <c r="I45" i="1"/>
  <c r="J45" i="1" s="1"/>
  <c r="I53" i="1"/>
  <c r="J53" i="1" s="1"/>
  <c r="I61" i="1"/>
  <c r="J61" i="1" s="1"/>
  <c r="I69" i="1"/>
  <c r="J69" i="1" s="1"/>
  <c r="I77" i="1"/>
  <c r="J77" i="1" s="1"/>
  <c r="I85" i="1"/>
  <c r="J85" i="1" s="1"/>
  <c r="I93" i="1"/>
  <c r="J93" i="1" s="1"/>
  <c r="I101" i="1"/>
  <c r="J101" i="1" s="1"/>
  <c r="I117" i="1"/>
  <c r="J117" i="1" s="1"/>
  <c r="I133" i="1"/>
  <c r="J133" i="1" s="1"/>
  <c r="I149" i="1"/>
  <c r="J149" i="1" s="1"/>
  <c r="I165" i="1"/>
  <c r="J165" i="1" s="1"/>
  <c r="I189" i="1"/>
  <c r="J189" i="1" s="1"/>
  <c r="I205" i="1"/>
  <c r="J205" i="1" s="1"/>
  <c r="I237" i="1"/>
  <c r="J237" i="1" s="1"/>
  <c r="I261" i="1"/>
  <c r="J261" i="1" s="1"/>
  <c r="I293" i="1"/>
  <c r="J293" i="1" s="1"/>
  <c r="I325" i="1"/>
  <c r="J325" i="1" s="1"/>
  <c r="I87" i="1"/>
  <c r="J87" i="1" s="1"/>
  <c r="I151" i="1"/>
  <c r="J151" i="1" s="1"/>
  <c r="I215" i="1"/>
  <c r="J215" i="1" s="1"/>
  <c r="I279" i="1"/>
  <c r="J279" i="1" s="1"/>
  <c r="I223" i="1"/>
  <c r="J223" i="1" s="1"/>
  <c r="I183" i="1"/>
  <c r="J183" i="1" s="1"/>
  <c r="I127" i="1"/>
  <c r="J127" i="1" s="1"/>
  <c r="I135" i="1"/>
  <c r="J135" i="1" s="1"/>
  <c r="I271" i="1"/>
  <c r="J271" i="1" s="1"/>
  <c r="I95" i="1"/>
  <c r="J95" i="1" s="1"/>
  <c r="I159" i="1"/>
  <c r="J159" i="1" s="1"/>
  <c r="I287" i="1"/>
  <c r="J287" i="1" s="1"/>
  <c r="I119" i="1"/>
  <c r="J119" i="1" s="1"/>
  <c r="I319" i="1"/>
  <c r="J319" i="1" s="1"/>
  <c r="I207" i="1"/>
  <c r="J207" i="1" s="1"/>
  <c r="I103" i="1"/>
  <c r="J103" i="1" s="1"/>
  <c r="I167" i="1"/>
  <c r="J167" i="1" s="1"/>
  <c r="I231" i="1"/>
  <c r="J231" i="1" s="1"/>
  <c r="I295" i="1"/>
  <c r="J295" i="1" s="1"/>
  <c r="I247" i="1"/>
  <c r="J247" i="1" s="1"/>
  <c r="I191" i="1"/>
  <c r="I199" i="1"/>
  <c r="J199" i="1" s="1"/>
  <c r="I111" i="1"/>
  <c r="J111" i="1" s="1"/>
  <c r="I175" i="1"/>
  <c r="J175" i="1" s="1"/>
  <c r="I239" i="1"/>
  <c r="J239" i="1" s="1"/>
  <c r="I303" i="1"/>
  <c r="J303" i="1" s="1"/>
  <c r="I311" i="1"/>
  <c r="J311" i="1" s="1"/>
  <c r="I255" i="1"/>
  <c r="J255" i="1" s="1"/>
  <c r="I327" i="1"/>
  <c r="J327" i="1" s="1"/>
  <c r="I263" i="1"/>
  <c r="J263" i="1" s="1"/>
  <c r="I143" i="1"/>
  <c r="J143" i="1" s="1"/>
  <c r="S359" i="1"/>
  <c r="I359" i="1"/>
  <c r="J359" i="1" s="1"/>
  <c r="I353" i="1"/>
  <c r="J353" i="1" s="1"/>
  <c r="I338" i="1"/>
  <c r="J338" i="1" s="1"/>
  <c r="I331" i="1"/>
  <c r="J331" i="1" s="1"/>
  <c r="I342" i="1"/>
  <c r="J342" i="1" s="1"/>
  <c r="I328" i="1"/>
  <c r="J328" i="1" s="1"/>
  <c r="G9" i="1"/>
  <c r="H9" i="1" s="1"/>
  <c r="G8" i="1"/>
  <c r="H8" i="1" s="1"/>
  <c r="G7" i="1"/>
  <c r="H7" i="1" s="1"/>
  <c r="F7" i="1"/>
  <c r="G323" i="1"/>
  <c r="H323" i="1" s="1"/>
  <c r="F214" i="1"/>
  <c r="F253" i="1"/>
  <c r="F244" i="1"/>
  <c r="F170" i="1"/>
  <c r="F302" i="1"/>
  <c r="F16" i="1"/>
  <c r="F132" i="1"/>
  <c r="F70" i="1"/>
  <c r="F114" i="1"/>
  <c r="F281" i="1"/>
  <c r="F58" i="1"/>
  <c r="F267" i="1"/>
  <c r="F254" i="1"/>
  <c r="F110" i="1"/>
  <c r="F199" i="1"/>
  <c r="G343" i="1"/>
  <c r="H343" i="1" s="1"/>
  <c r="F216" i="1"/>
  <c r="F222" i="1"/>
  <c r="F125" i="1"/>
  <c r="F10" i="1"/>
  <c r="F107" i="1"/>
  <c r="F211" i="1"/>
  <c r="F221" i="1"/>
  <c r="F188" i="1"/>
  <c r="F146" i="1"/>
  <c r="F101" i="1"/>
  <c r="F167" i="1"/>
  <c r="F322" i="1"/>
  <c r="F343" i="1"/>
  <c r="F204" i="1"/>
  <c r="F105" i="1"/>
  <c r="F72" i="1"/>
  <c r="G22" i="1"/>
  <c r="H22" i="1" s="1"/>
  <c r="F45" i="1"/>
  <c r="F76" i="1"/>
  <c r="F185" i="1"/>
  <c r="F150" i="1"/>
  <c r="F342" i="1"/>
  <c r="F325" i="1"/>
  <c r="F259" i="1"/>
  <c r="F85" i="1"/>
  <c r="F333" i="1"/>
  <c r="F305" i="1"/>
  <c r="F268" i="1"/>
  <c r="F197" i="1"/>
  <c r="F203" i="1"/>
  <c r="F187" i="1"/>
  <c r="F162" i="1"/>
  <c r="F136" i="1"/>
  <c r="F54" i="1"/>
  <c r="F48" i="1"/>
  <c r="F41" i="1"/>
  <c r="F86" i="1"/>
  <c r="F362" i="1"/>
  <c r="G87" i="1"/>
  <c r="H87" i="1" s="1"/>
  <c r="F346" i="1"/>
  <c r="F239" i="1"/>
  <c r="F189" i="1"/>
  <c r="F55" i="1"/>
  <c r="F77" i="1"/>
  <c r="F119" i="1"/>
  <c r="F236" i="1"/>
  <c r="F243" i="1"/>
  <c r="F200" i="1"/>
  <c r="F29" i="1"/>
  <c r="F151" i="1"/>
  <c r="F359" i="1"/>
  <c r="F247" i="1"/>
  <c r="G169" i="1"/>
  <c r="H169" i="1" s="1"/>
  <c r="F62" i="1"/>
  <c r="F23" i="1"/>
  <c r="F84" i="1"/>
  <c r="F159" i="1"/>
  <c r="F323" i="1"/>
  <c r="F331" i="1"/>
  <c r="F361" i="1"/>
  <c r="F315" i="1"/>
  <c r="F349" i="1"/>
  <c r="G314" i="1"/>
  <c r="H314" i="1" s="1"/>
  <c r="F319" i="1"/>
  <c r="F252" i="1"/>
  <c r="G228" i="1"/>
  <c r="H228" i="1" s="1"/>
  <c r="F217" i="1"/>
  <c r="F227" i="1"/>
  <c r="F160" i="1"/>
  <c r="F128" i="1"/>
  <c r="F98" i="1"/>
  <c r="F38" i="1"/>
  <c r="F80" i="1"/>
  <c r="F149" i="1"/>
  <c r="F332" i="1"/>
  <c r="F266" i="1"/>
  <c r="F344" i="1"/>
  <c r="F232" i="1"/>
  <c r="F191" i="1"/>
  <c r="F15" i="1"/>
  <c r="F60" i="1"/>
  <c r="F317" i="1"/>
  <c r="F31" i="1"/>
  <c r="F35" i="1"/>
  <c r="F117" i="1"/>
  <c r="G60" i="1"/>
  <c r="H60" i="1" s="1"/>
  <c r="F155" i="1"/>
  <c r="F309" i="1"/>
  <c r="F274" i="1"/>
  <c r="F127" i="1"/>
  <c r="F353" i="1"/>
  <c r="F276" i="1"/>
  <c r="F238" i="1"/>
  <c r="F194" i="1"/>
  <c r="F184" i="1"/>
  <c r="F113" i="1"/>
  <c r="F124" i="1"/>
  <c r="J191" i="1"/>
  <c r="F231" i="1"/>
  <c r="F208" i="1"/>
  <c r="F313" i="1"/>
  <c r="F357" i="1"/>
  <c r="F312" i="1"/>
  <c r="F294" i="1"/>
  <c r="F289" i="1"/>
  <c r="F176" i="1"/>
  <c r="F178" i="1"/>
  <c r="F171" i="1"/>
  <c r="F120" i="1"/>
  <c r="F14" i="1"/>
  <c r="F88" i="1"/>
  <c r="F40" i="1"/>
  <c r="F74" i="1"/>
  <c r="F49" i="1"/>
  <c r="F240" i="1"/>
  <c r="F287" i="1"/>
  <c r="F228" i="1"/>
  <c r="G142" i="1"/>
  <c r="H142" i="1" s="1"/>
  <c r="F215" i="1"/>
  <c r="F360" i="1"/>
  <c r="F193" i="1"/>
  <c r="F177" i="1"/>
  <c r="F11" i="1"/>
  <c r="F347" i="1"/>
  <c r="F139" i="1"/>
  <c r="F293" i="1"/>
  <c r="F130" i="1"/>
  <c r="F39" i="1"/>
  <c r="F326" i="1"/>
  <c r="F345" i="1"/>
  <c r="F229" i="1"/>
  <c r="F129" i="1"/>
  <c r="G49" i="1"/>
  <c r="H49" i="1" s="1"/>
  <c r="F205" i="1"/>
  <c r="F249" i="1"/>
  <c r="F44" i="1"/>
  <c r="F108" i="1"/>
  <c r="F182" i="1"/>
  <c r="F173" i="1"/>
  <c r="F330" i="1"/>
  <c r="F242" i="1"/>
  <c r="F123" i="1"/>
  <c r="F165" i="1"/>
  <c r="F106" i="1"/>
  <c r="F340" i="1"/>
  <c r="F270" i="1"/>
  <c r="F154" i="1"/>
  <c r="F126" i="1"/>
  <c r="F152" i="1"/>
  <c r="F73" i="1"/>
  <c r="F164" i="1"/>
  <c r="F224" i="1"/>
  <c r="F277" i="1"/>
  <c r="F166" i="1"/>
  <c r="F273" i="1"/>
  <c r="F36" i="1"/>
  <c r="F190" i="1"/>
  <c r="F13" i="1"/>
  <c r="F135" i="1"/>
  <c r="F245" i="1"/>
  <c r="F299" i="1"/>
  <c r="F328" i="1"/>
  <c r="F133" i="1"/>
  <c r="F66" i="1"/>
  <c r="F292" i="1"/>
  <c r="F296" i="1"/>
  <c r="F201" i="1"/>
  <c r="F134" i="1"/>
  <c r="F112" i="1"/>
  <c r="F65" i="1"/>
  <c r="F283" i="1"/>
  <c r="F282" i="1"/>
  <c r="F339" i="1"/>
  <c r="F308" i="1"/>
  <c r="F334" i="1"/>
  <c r="F288" i="1"/>
  <c r="G335" i="1"/>
  <c r="H335" i="1" s="1"/>
  <c r="F356" i="1"/>
  <c r="F335" i="1"/>
  <c r="F351" i="1"/>
  <c r="F286" i="1"/>
  <c r="F262" i="1"/>
  <c r="F233" i="1"/>
  <c r="F192" i="1"/>
  <c r="F206" i="1"/>
  <c r="F147" i="1"/>
  <c r="F118" i="1"/>
  <c r="F78" i="1"/>
  <c r="F121" i="1"/>
  <c r="F24" i="1"/>
  <c r="F42" i="1"/>
  <c r="F122" i="1"/>
  <c r="F68" i="1"/>
  <c r="F63" i="1"/>
  <c r="F51" i="1"/>
  <c r="F358" i="1"/>
  <c r="F180" i="1"/>
  <c r="F131" i="1"/>
  <c r="F338" i="1"/>
  <c r="F226" i="1"/>
  <c r="F212" i="1"/>
  <c r="F156" i="1"/>
  <c r="F275" i="1"/>
  <c r="F264" i="1"/>
  <c r="F109" i="1"/>
  <c r="F279" i="1"/>
  <c r="F172" i="1"/>
  <c r="F321" i="1"/>
  <c r="F350" i="1"/>
  <c r="F348" i="1"/>
  <c r="F320" i="1"/>
  <c r="F324" i="1"/>
  <c r="F337" i="1"/>
  <c r="F260" i="1"/>
  <c r="F246" i="1"/>
  <c r="F297" i="1"/>
  <c r="F271" i="1"/>
  <c r="F280" i="1"/>
  <c r="F263" i="1"/>
  <c r="F255" i="1"/>
  <c r="F168" i="1"/>
  <c r="F235" i="1"/>
  <c r="F163" i="1"/>
  <c r="F102" i="1"/>
  <c r="F104" i="1"/>
  <c r="F46" i="1"/>
  <c r="F181" i="1"/>
  <c r="F94" i="1"/>
  <c r="F25" i="1"/>
  <c r="F57" i="1"/>
  <c r="F234" i="1"/>
  <c r="F115" i="1"/>
  <c r="F303" i="1"/>
  <c r="F218" i="1"/>
  <c r="F250" i="1"/>
  <c r="F37" i="1"/>
  <c r="F28" i="1"/>
  <c r="F47" i="1"/>
  <c r="F91" i="1"/>
  <c r="F284" i="1"/>
  <c r="F355" i="1"/>
  <c r="F59" i="1"/>
  <c r="F99" i="1"/>
  <c r="F116" i="1"/>
  <c r="F43" i="1"/>
  <c r="F174" i="1"/>
  <c r="F196" i="1"/>
  <c r="F251" i="1"/>
  <c r="F272" i="1"/>
  <c r="F301" i="1"/>
  <c r="F93" i="1"/>
  <c r="F90" i="1"/>
  <c r="F143" i="1"/>
  <c r="F145" i="1"/>
  <c r="F89" i="1"/>
  <c r="F316" i="1"/>
  <c r="G279" i="1"/>
  <c r="H279" i="1" s="1"/>
  <c r="F278" i="1"/>
  <c r="G214" i="1"/>
  <c r="H214" i="1" s="1"/>
  <c r="F241" i="1"/>
  <c r="F186" i="1"/>
  <c r="F219" i="1"/>
  <c r="F144" i="1"/>
  <c r="F141" i="1"/>
  <c r="F30" i="1"/>
  <c r="F64" i="1"/>
  <c r="F157" i="1"/>
  <c r="F209" i="1"/>
  <c r="F265" i="1"/>
  <c r="F100" i="1"/>
  <c r="F158" i="1"/>
  <c r="F258" i="1"/>
  <c r="F75" i="1"/>
  <c r="F202" i="1"/>
  <c r="F12" i="1"/>
  <c r="F142" i="1"/>
  <c r="F52" i="1"/>
  <c r="F87" i="1"/>
  <c r="F210" i="1"/>
  <c r="F223" i="1"/>
  <c r="F300" i="1"/>
  <c r="F295" i="1"/>
  <c r="F354" i="1"/>
  <c r="F148" i="1"/>
  <c r="F103" i="1"/>
  <c r="F336" i="1"/>
  <c r="F195" i="1"/>
  <c r="F256" i="1"/>
  <c r="F285" i="1"/>
  <c r="F61" i="1"/>
  <c r="F50" i="1"/>
  <c r="F95" i="1"/>
  <c r="F81" i="1"/>
  <c r="F341" i="1"/>
  <c r="F329" i="1"/>
  <c r="F304" i="1"/>
  <c r="F314" i="1"/>
  <c r="F311" i="1"/>
  <c r="F306" i="1"/>
  <c r="F298" i="1"/>
  <c r="F237" i="1"/>
  <c r="F290" i="1"/>
  <c r="F198" i="1"/>
  <c r="F225" i="1"/>
  <c r="F213" i="1"/>
  <c r="F138" i="1"/>
  <c r="F307" i="1"/>
  <c r="F175" i="1"/>
  <c r="F82" i="1"/>
  <c r="F22" i="1"/>
  <c r="F56" i="1"/>
  <c r="F137" i="1"/>
  <c r="F230" i="1"/>
  <c r="F8" i="1"/>
  <c r="F96" i="1"/>
  <c r="F18" i="1"/>
  <c r="F257" i="1"/>
  <c r="F92" i="1"/>
  <c r="F153" i="1"/>
  <c r="F67" i="1"/>
  <c r="F169" i="1"/>
  <c r="F291" i="1"/>
  <c r="F83" i="1"/>
  <c r="F19" i="1"/>
  <c r="F26" i="1"/>
  <c r="F20" i="1"/>
  <c r="F207" i="1"/>
  <c r="F220" i="1"/>
  <c r="F269" i="1"/>
  <c r="F352" i="1"/>
  <c r="F69" i="1"/>
  <c r="F161" i="1"/>
  <c r="F27" i="1"/>
  <c r="F179" i="1"/>
  <c r="F248" i="1"/>
  <c r="F261" i="1"/>
  <c r="F53" i="1"/>
  <c r="F34" i="1"/>
  <c r="F71" i="1"/>
  <c r="F17" i="1"/>
  <c r="G270" i="1"/>
  <c r="H270" i="1" s="1"/>
  <c r="F9" i="1"/>
  <c r="G257" i="1"/>
  <c r="H257" i="1" s="1"/>
  <c r="F310" i="1"/>
  <c r="F21" i="1"/>
  <c r="F327" i="1"/>
  <c r="F111" i="1"/>
  <c r="F140" i="1"/>
  <c r="F318" i="1"/>
  <c r="F183" i="1"/>
  <c r="F79" i="1"/>
  <c r="F97" i="1"/>
  <c r="G144" i="1"/>
  <c r="H144" i="1" s="1"/>
  <c r="G175" i="1"/>
  <c r="H175" i="1" s="1"/>
  <c r="G289" i="1"/>
  <c r="H289" i="1" s="1"/>
  <c r="G212" i="1"/>
  <c r="H212" i="1" s="1"/>
  <c r="G166" i="1"/>
  <c r="H166" i="1" s="1"/>
  <c r="G360" i="1"/>
  <c r="H360" i="1" s="1"/>
  <c r="G113" i="1"/>
  <c r="H113" i="1" s="1"/>
  <c r="G42" i="1"/>
  <c r="H42" i="1" s="1"/>
  <c r="G151" i="1"/>
  <c r="H151" i="1" s="1"/>
  <c r="G12" i="1"/>
  <c r="H12" i="1" s="1"/>
  <c r="G352" i="1"/>
  <c r="H352" i="1" s="1"/>
  <c r="G340" i="1"/>
  <c r="H340" i="1" s="1"/>
  <c r="G316" i="1"/>
  <c r="H316" i="1" s="1"/>
  <c r="G333" i="1"/>
  <c r="H333" i="1" s="1"/>
  <c r="G187" i="1"/>
  <c r="H187" i="1" s="1"/>
  <c r="G137" i="1"/>
  <c r="H137" i="1" s="1"/>
  <c r="G156" i="1"/>
  <c r="H156" i="1" s="1"/>
  <c r="G341" i="1"/>
  <c r="H341" i="1" s="1"/>
  <c r="G356" i="1"/>
  <c r="H356" i="1" s="1"/>
  <c r="G345" i="1"/>
  <c r="H345" i="1" s="1"/>
  <c r="G272" i="1"/>
  <c r="H272" i="1" s="1"/>
  <c r="G239" i="1"/>
  <c r="H239" i="1" s="1"/>
  <c r="G81" i="1"/>
  <c r="H81" i="1" s="1"/>
  <c r="G265" i="1"/>
  <c r="H265" i="1" s="1"/>
  <c r="G259" i="1"/>
  <c r="H259" i="1" s="1"/>
  <c r="G67" i="1"/>
  <c r="H67" i="1" s="1"/>
  <c r="G173" i="1"/>
  <c r="H173" i="1" s="1"/>
  <c r="J358" i="1"/>
  <c r="G337" i="1"/>
  <c r="H337" i="1" s="1"/>
  <c r="G229" i="1"/>
  <c r="H229" i="1" s="1"/>
  <c r="G162" i="1"/>
  <c r="H162" i="1" s="1"/>
  <c r="G17" i="1"/>
  <c r="H17" i="1" s="1"/>
  <c r="G262" i="1"/>
  <c r="H262" i="1" s="1"/>
  <c r="G202" i="1"/>
  <c r="H202" i="1" s="1"/>
  <c r="G52" i="1"/>
  <c r="H52" i="1" s="1"/>
  <c r="G148" i="1"/>
  <c r="H148" i="1" s="1"/>
  <c r="G312" i="1"/>
  <c r="H312" i="1" s="1"/>
  <c r="G311" i="1"/>
  <c r="H311" i="1" s="1"/>
  <c r="G351" i="1"/>
  <c r="H351" i="1" s="1"/>
  <c r="G329" i="1"/>
  <c r="H329" i="1" s="1"/>
  <c r="G310" i="1"/>
  <c r="H310" i="1" s="1"/>
  <c r="G299" i="1"/>
  <c r="H299" i="1" s="1"/>
  <c r="G320" i="1"/>
  <c r="H320" i="1" s="1"/>
  <c r="G319" i="1"/>
  <c r="H319" i="1" s="1"/>
  <c r="G359" i="1"/>
  <c r="H359" i="1" s="1"/>
  <c r="G330" i="1"/>
  <c r="H330" i="1" s="1"/>
  <c r="G305" i="1"/>
  <c r="H305" i="1" s="1"/>
  <c r="G281" i="1"/>
  <c r="H281" i="1" s="1"/>
  <c r="G277" i="1"/>
  <c r="H277" i="1" s="1"/>
  <c r="G223" i="1"/>
  <c r="H223" i="1" s="1"/>
  <c r="G120" i="1"/>
  <c r="H120" i="1" s="1"/>
  <c r="G82" i="1"/>
  <c r="H82" i="1" s="1"/>
  <c r="G50" i="1"/>
  <c r="H50" i="1" s="1"/>
  <c r="G254" i="1"/>
  <c r="H254" i="1" s="1"/>
  <c r="G287" i="1"/>
  <c r="H287" i="1" s="1"/>
  <c r="G309" i="1"/>
  <c r="H309" i="1" s="1"/>
  <c r="G193" i="1"/>
  <c r="H193" i="1" s="1"/>
  <c r="G69" i="1"/>
  <c r="H69" i="1" s="1"/>
  <c r="G275" i="1"/>
  <c r="H275" i="1" s="1"/>
  <c r="G205" i="1"/>
  <c r="H205" i="1" s="1"/>
  <c r="G35" i="1"/>
  <c r="H35" i="1" s="1"/>
  <c r="G44" i="1"/>
  <c r="H44" i="1" s="1"/>
  <c r="G47" i="1"/>
  <c r="H47" i="1" s="1"/>
  <c r="G63" i="1"/>
  <c r="H63" i="1" s="1"/>
  <c r="G85" i="1"/>
  <c r="H85" i="1" s="1"/>
  <c r="G150" i="1"/>
  <c r="H150" i="1" s="1"/>
  <c r="G317" i="1"/>
  <c r="H317" i="1" s="1"/>
  <c r="G249" i="1"/>
  <c r="H249" i="1" s="1"/>
  <c r="G146" i="1"/>
  <c r="H146" i="1" s="1"/>
  <c r="G293" i="1"/>
  <c r="H293" i="1" s="1"/>
  <c r="G124" i="1"/>
  <c r="H124" i="1" s="1"/>
  <c r="G199" i="1"/>
  <c r="H199" i="1" s="1"/>
  <c r="G321" i="1"/>
  <c r="H321" i="1" s="1"/>
  <c r="G250" i="1"/>
  <c r="H250" i="1" s="1"/>
  <c r="G355" i="1"/>
  <c r="H355" i="1" s="1"/>
  <c r="G191" i="1"/>
  <c r="H191" i="1" s="1"/>
  <c r="G251" i="1"/>
  <c r="H251" i="1" s="1"/>
  <c r="G296" i="1"/>
  <c r="H296" i="1" s="1"/>
  <c r="G218" i="1"/>
  <c r="H218" i="1" s="1"/>
  <c r="G111" i="1"/>
  <c r="H111" i="1" s="1"/>
  <c r="G295" i="1"/>
  <c r="H295" i="1" s="1"/>
  <c r="G70" i="1"/>
  <c r="H70" i="1" s="1"/>
  <c r="G103" i="1"/>
  <c r="H103" i="1" s="1"/>
  <c r="G303" i="1"/>
  <c r="H303" i="1" s="1"/>
  <c r="G33" i="1"/>
  <c r="H33" i="1" s="1"/>
  <c r="G65" i="1"/>
  <c r="H65" i="1" s="1"/>
  <c r="G94" i="1"/>
  <c r="H94" i="1" s="1"/>
  <c r="G66" i="1"/>
  <c r="H66" i="1" s="1"/>
  <c r="G129" i="1"/>
  <c r="H129" i="1" s="1"/>
  <c r="G79" i="1"/>
  <c r="H79" i="1" s="1"/>
  <c r="G128" i="1"/>
  <c r="H128" i="1" s="1"/>
  <c r="G147" i="1"/>
  <c r="H147" i="1" s="1"/>
  <c r="G222" i="1"/>
  <c r="H222" i="1" s="1"/>
  <c r="G256" i="1"/>
  <c r="H256" i="1" s="1"/>
  <c r="G247" i="1"/>
  <c r="H247" i="1" s="1"/>
  <c r="G261" i="1"/>
  <c r="H261" i="1" s="1"/>
  <c r="G61" i="1"/>
  <c r="H61" i="1" s="1"/>
  <c r="G55" i="1"/>
  <c r="H55" i="1" s="1"/>
  <c r="G292" i="1"/>
  <c r="H292" i="1" s="1"/>
  <c r="G53" i="1"/>
  <c r="H53" i="1" s="1"/>
  <c r="G231" i="1"/>
  <c r="H231" i="1" s="1"/>
  <c r="G224" i="1"/>
  <c r="H224" i="1" s="1"/>
  <c r="G138" i="1"/>
  <c r="H138" i="1" s="1"/>
  <c r="G267" i="1"/>
  <c r="H267" i="1" s="1"/>
  <c r="G133" i="1"/>
  <c r="H133" i="1" s="1"/>
  <c r="G313" i="1"/>
  <c r="H313" i="1" s="1"/>
  <c r="G215" i="1"/>
  <c r="H215" i="1" s="1"/>
  <c r="G353" i="1"/>
  <c r="H353" i="1" s="1"/>
  <c r="G246" i="1"/>
  <c r="H246" i="1" s="1"/>
  <c r="G300" i="1"/>
  <c r="H300" i="1" s="1"/>
  <c r="G134" i="1"/>
  <c r="H134" i="1" s="1"/>
  <c r="G197" i="1"/>
  <c r="H197" i="1" s="1"/>
  <c r="G253" i="1"/>
  <c r="H253" i="1" s="1"/>
  <c r="G177" i="1"/>
  <c r="H177" i="1" s="1"/>
  <c r="G10" i="1"/>
  <c r="H10" i="1" s="1"/>
  <c r="G71" i="1"/>
  <c r="H71" i="1" s="1"/>
  <c r="G24" i="1"/>
  <c r="H24" i="1" s="1"/>
  <c r="G89" i="1"/>
  <c r="H89" i="1" s="1"/>
  <c r="G105" i="1"/>
  <c r="H105" i="1" s="1"/>
  <c r="G136" i="1"/>
  <c r="H136" i="1" s="1"/>
  <c r="G174" i="1"/>
  <c r="H174" i="1" s="1"/>
  <c r="G235" i="1"/>
  <c r="H235" i="1" s="1"/>
  <c r="G206" i="1"/>
  <c r="H206" i="1" s="1"/>
  <c r="G241" i="1"/>
  <c r="H241" i="1" s="1"/>
  <c r="G160" i="1"/>
  <c r="H160" i="1" s="1"/>
  <c r="G255" i="1"/>
  <c r="H255" i="1" s="1"/>
  <c r="G290" i="1"/>
  <c r="H290" i="1" s="1"/>
  <c r="G201" i="1"/>
  <c r="H201" i="1" s="1"/>
  <c r="G283" i="1"/>
  <c r="H283" i="1" s="1"/>
  <c r="G339" i="1"/>
  <c r="H339" i="1" s="1"/>
  <c r="G198" i="1"/>
  <c r="H198" i="1" s="1"/>
  <c r="G131" i="1"/>
  <c r="H131" i="1" s="1"/>
  <c r="G196" i="1"/>
  <c r="H196" i="1" s="1"/>
  <c r="G115" i="1"/>
  <c r="H115" i="1" s="1"/>
  <c r="G232" i="1"/>
  <c r="H232" i="1" s="1"/>
  <c r="G107" i="1"/>
  <c r="H107" i="1" s="1"/>
  <c r="G116" i="1"/>
  <c r="H116" i="1" s="1"/>
  <c r="G301" i="1"/>
  <c r="H301" i="1" s="1"/>
  <c r="G331" i="1"/>
  <c r="H331" i="1" s="1"/>
  <c r="G125" i="1"/>
  <c r="H125" i="1" s="1"/>
  <c r="G268" i="1"/>
  <c r="H268" i="1" s="1"/>
  <c r="G119" i="1"/>
  <c r="H119" i="1" s="1"/>
  <c r="G304" i="1"/>
  <c r="H304" i="1" s="1"/>
  <c r="G302" i="1"/>
  <c r="H302" i="1" s="1"/>
  <c r="G39" i="1"/>
  <c r="H39" i="1" s="1"/>
  <c r="G149" i="1"/>
  <c r="H149" i="1" s="1"/>
  <c r="G96" i="1"/>
  <c r="H96" i="1" s="1"/>
  <c r="G114" i="1"/>
  <c r="H114" i="1" s="1"/>
  <c r="G32" i="1"/>
  <c r="H32" i="1" s="1"/>
  <c r="G121" i="1"/>
  <c r="H121" i="1" s="1"/>
  <c r="G130" i="1"/>
  <c r="H130" i="1" s="1"/>
  <c r="G141" i="1"/>
  <c r="H141" i="1" s="1"/>
  <c r="G178" i="1"/>
  <c r="H178" i="1" s="1"/>
  <c r="G168" i="1"/>
  <c r="H168" i="1" s="1"/>
  <c r="G263" i="1"/>
  <c r="H263" i="1" s="1"/>
  <c r="G221" i="1"/>
  <c r="H221" i="1" s="1"/>
  <c r="G220" i="1"/>
  <c r="H220" i="1" s="1"/>
  <c r="G297" i="1"/>
  <c r="H297" i="1" s="1"/>
  <c r="G21" i="1"/>
  <c r="H21" i="1" s="1"/>
  <c r="G210" i="1"/>
  <c r="H210" i="1" s="1"/>
  <c r="G30" i="1"/>
  <c r="H30" i="1" s="1"/>
  <c r="G274" i="1"/>
  <c r="H274" i="1" s="1"/>
  <c r="G123" i="1"/>
  <c r="H123" i="1" s="1"/>
  <c r="G288" i="1"/>
  <c r="H288" i="1" s="1"/>
  <c r="G194" i="1"/>
  <c r="H194" i="1" s="1"/>
  <c r="G98" i="1"/>
  <c r="H98" i="1" s="1"/>
  <c r="G84" i="1"/>
  <c r="H84" i="1" s="1"/>
  <c r="G190" i="1"/>
  <c r="H190" i="1" s="1"/>
  <c r="G117" i="1"/>
  <c r="H117" i="1" s="1"/>
  <c r="G308" i="1"/>
  <c r="H308" i="1" s="1"/>
  <c r="G240" i="1"/>
  <c r="H240" i="1" s="1"/>
  <c r="G62" i="1"/>
  <c r="H62" i="1" s="1"/>
  <c r="G110" i="1"/>
  <c r="H110" i="1" s="1"/>
  <c r="G118" i="1"/>
  <c r="H118" i="1" s="1"/>
  <c r="G185" i="1"/>
  <c r="H185" i="1" s="1"/>
  <c r="G58" i="1"/>
  <c r="H58" i="1" s="1"/>
  <c r="G158" i="1"/>
  <c r="H158" i="1" s="1"/>
  <c r="G90" i="1"/>
  <c r="H90" i="1" s="1"/>
  <c r="G230" i="1"/>
  <c r="H230" i="1" s="1"/>
  <c r="G157" i="1"/>
  <c r="H157" i="1" s="1"/>
  <c r="G40" i="1"/>
  <c r="H40" i="1" s="1"/>
  <c r="G88" i="1"/>
  <c r="H88" i="1" s="1"/>
  <c r="G127" i="1"/>
  <c r="H127" i="1" s="1"/>
  <c r="G171" i="1"/>
  <c r="H171" i="1" s="1"/>
  <c r="G152" i="1"/>
  <c r="H152" i="1" s="1"/>
  <c r="G307" i="1"/>
  <c r="H307" i="1" s="1"/>
  <c r="G161" i="1"/>
  <c r="H161" i="1" s="1"/>
  <c r="G155" i="1"/>
  <c r="H155" i="1" s="1"/>
  <c r="G225" i="1"/>
  <c r="H225" i="1" s="1"/>
  <c r="G176" i="1"/>
  <c r="H176" i="1" s="1"/>
  <c r="G280" i="1"/>
  <c r="H280" i="1" s="1"/>
  <c r="G38" i="1"/>
  <c r="H38" i="1" s="1"/>
  <c r="G20" i="1"/>
  <c r="H20" i="1" s="1"/>
  <c r="G76" i="1"/>
  <c r="H76" i="1" s="1"/>
  <c r="G243" i="1"/>
  <c r="H243" i="1" s="1"/>
  <c r="G182" i="1"/>
  <c r="H182" i="1" s="1"/>
  <c r="G284" i="1"/>
  <c r="H284" i="1" s="1"/>
  <c r="G183" i="1"/>
  <c r="H183" i="1" s="1"/>
  <c r="G101" i="1"/>
  <c r="H101" i="1" s="1"/>
  <c r="G188" i="1"/>
  <c r="H188" i="1" s="1"/>
  <c r="G83" i="1"/>
  <c r="H83" i="1" s="1"/>
  <c r="G59" i="1"/>
  <c r="H59" i="1" s="1"/>
  <c r="G285" i="1"/>
  <c r="H285" i="1" s="1"/>
  <c r="G189" i="1"/>
  <c r="H189" i="1" s="1"/>
  <c r="G242" i="1"/>
  <c r="H242" i="1" s="1"/>
  <c r="G99" i="1"/>
  <c r="H99" i="1" s="1"/>
  <c r="G145" i="1"/>
  <c r="H145" i="1" s="1"/>
  <c r="G234" i="1"/>
  <c r="H234" i="1" s="1"/>
  <c r="G126" i="1"/>
  <c r="H126" i="1" s="1"/>
  <c r="G73" i="1"/>
  <c r="H73" i="1" s="1"/>
  <c r="G25" i="1"/>
  <c r="H25" i="1" s="1"/>
  <c r="G15" i="1"/>
  <c r="H15" i="1" s="1"/>
  <c r="G78" i="1"/>
  <c r="H78" i="1" s="1"/>
  <c r="G18" i="1"/>
  <c r="H18" i="1" s="1"/>
  <c r="G106" i="1"/>
  <c r="H106" i="1" s="1"/>
  <c r="G48" i="1"/>
  <c r="H48" i="1" s="1"/>
  <c r="G186" i="1"/>
  <c r="H186" i="1" s="1"/>
  <c r="G195" i="1"/>
  <c r="H195" i="1" s="1"/>
  <c r="G227" i="1"/>
  <c r="H227" i="1" s="1"/>
  <c r="G217" i="1"/>
  <c r="H217" i="1" s="1"/>
  <c r="G271" i="1"/>
  <c r="H271" i="1" s="1"/>
  <c r="G236" i="1"/>
  <c r="H236" i="1" s="1"/>
  <c r="G278" i="1"/>
  <c r="H278" i="1" s="1"/>
  <c r="G298" i="1"/>
  <c r="H298" i="1" s="1"/>
  <c r="G294" i="1"/>
  <c r="H294" i="1" s="1"/>
  <c r="G361" i="1"/>
  <c r="H361" i="1" s="1"/>
  <c r="G322" i="1"/>
  <c r="H322" i="1" s="1"/>
  <c r="G349" i="1"/>
  <c r="H349" i="1" s="1"/>
  <c r="G350" i="1"/>
  <c r="H350" i="1" s="1"/>
  <c r="G326" i="1"/>
  <c r="H326" i="1" s="1"/>
  <c r="G31" i="1"/>
  <c r="H31" i="1" s="1"/>
  <c r="G28" i="1"/>
  <c r="H28" i="1" s="1"/>
  <c r="G216" i="1"/>
  <c r="H216" i="1" s="1"/>
  <c r="G180" i="1"/>
  <c r="H180" i="1" s="1"/>
  <c r="G93" i="1"/>
  <c r="H93" i="1" s="1"/>
  <c r="G165" i="1"/>
  <c r="H165" i="1" s="1"/>
  <c r="G75" i="1"/>
  <c r="H75" i="1" s="1"/>
  <c r="G154" i="1"/>
  <c r="H154" i="1" s="1"/>
  <c r="G51" i="1"/>
  <c r="H51" i="1" s="1"/>
  <c r="G273" i="1"/>
  <c r="H273" i="1" s="1"/>
  <c r="G159" i="1"/>
  <c r="H159" i="1" s="1"/>
  <c r="G219" i="1"/>
  <c r="H219" i="1" s="1"/>
  <c r="G77" i="1"/>
  <c r="H77" i="1" s="1"/>
  <c r="G260" i="1"/>
  <c r="H260" i="1" s="1"/>
  <c r="G153" i="1"/>
  <c r="H153" i="1" s="1"/>
  <c r="J341" i="1"/>
  <c r="G276" i="1"/>
  <c r="H276" i="1" s="1"/>
  <c r="G252" i="1"/>
  <c r="H252" i="1" s="1"/>
  <c r="G226" i="1"/>
  <c r="H226" i="1" s="1"/>
  <c r="G269" i="1"/>
  <c r="H269" i="1" s="1"/>
  <c r="G86" i="1"/>
  <c r="H86" i="1" s="1"/>
  <c r="G14" i="1"/>
  <c r="H14" i="1" s="1"/>
  <c r="G34" i="1"/>
  <c r="H34" i="1" s="1"/>
  <c r="G56" i="1"/>
  <c r="H56" i="1" s="1"/>
  <c r="G97" i="1"/>
  <c r="H97" i="1" s="1"/>
  <c r="G139" i="1"/>
  <c r="H139" i="1" s="1"/>
  <c r="G104" i="1"/>
  <c r="H104" i="1" s="1"/>
  <c r="G163" i="1"/>
  <c r="H163" i="1" s="1"/>
  <c r="G170" i="1"/>
  <c r="H170" i="1" s="1"/>
  <c r="G184" i="1"/>
  <c r="H184" i="1" s="1"/>
  <c r="G264" i="1"/>
  <c r="H264" i="1" s="1"/>
  <c r="G179" i="1"/>
  <c r="H179" i="1" s="1"/>
  <c r="G233" i="1"/>
  <c r="H233" i="1" s="1"/>
  <c r="G248" i="1"/>
  <c r="H248" i="1" s="1"/>
  <c r="G306" i="1"/>
  <c r="H306" i="1" s="1"/>
  <c r="J337" i="1"/>
  <c r="G324" i="1"/>
  <c r="H324" i="1" s="1"/>
  <c r="G362" i="1"/>
  <c r="H362" i="1" s="1"/>
  <c r="G348" i="1"/>
  <c r="H348" i="1" s="1"/>
  <c r="G286" i="1"/>
  <c r="H286" i="1" s="1"/>
  <c r="G244" i="1"/>
  <c r="H244" i="1" s="1"/>
  <c r="G238" i="1"/>
  <c r="H238" i="1" s="1"/>
  <c r="G112" i="1"/>
  <c r="H112" i="1" s="1"/>
  <c r="G72" i="1"/>
  <c r="H72" i="1" s="1"/>
  <c r="G181" i="1"/>
  <c r="H181" i="1" s="1"/>
  <c r="G122" i="1"/>
  <c r="H122" i="1" s="1"/>
  <c r="G80" i="1"/>
  <c r="H80" i="1" s="1"/>
  <c r="G200" i="1"/>
  <c r="H200" i="1" s="1"/>
  <c r="G315" i="1"/>
  <c r="H315" i="1" s="1"/>
  <c r="G258" i="1"/>
  <c r="H258" i="1" s="1"/>
  <c r="G143" i="1"/>
  <c r="H143" i="1" s="1"/>
  <c r="G68" i="1"/>
  <c r="H68" i="1" s="1"/>
  <c r="G342" i="1"/>
  <c r="H342" i="1" s="1"/>
  <c r="G328" i="1"/>
  <c r="H328" i="1" s="1"/>
  <c r="G357" i="1"/>
  <c r="H357" i="1" s="1"/>
  <c r="G338" i="1"/>
  <c r="H338" i="1" s="1"/>
  <c r="G336" i="1"/>
  <c r="H336" i="1" s="1"/>
  <c r="G327" i="1"/>
  <c r="H327" i="1" s="1"/>
  <c r="G332" i="1"/>
  <c r="H332" i="1" s="1"/>
  <c r="G346" i="1"/>
  <c r="H346" i="1" s="1"/>
  <c r="G282" i="1"/>
  <c r="H282" i="1" s="1"/>
  <c r="G291" i="1"/>
  <c r="H291" i="1" s="1"/>
  <c r="G204" i="1"/>
  <c r="H204" i="1" s="1"/>
  <c r="G95" i="1"/>
  <c r="H95" i="1" s="1"/>
  <c r="G135" i="1"/>
  <c r="H135" i="1" s="1"/>
  <c r="G64" i="1"/>
  <c r="H64" i="1" s="1"/>
  <c r="G209" i="1"/>
  <c r="H209" i="1" s="1"/>
  <c r="G57" i="1"/>
  <c r="H57" i="1" s="1"/>
  <c r="G102" i="1"/>
  <c r="H102" i="1" s="1"/>
  <c r="G245" i="1"/>
  <c r="H245" i="1" s="1"/>
  <c r="G207" i="1"/>
  <c r="H207" i="1" s="1"/>
  <c r="G318" i="1"/>
  <c r="H318" i="1" s="1"/>
  <c r="G266" i="1"/>
  <c r="H266" i="1" s="1"/>
  <c r="G172" i="1"/>
  <c r="H172" i="1" s="1"/>
  <c r="G344" i="1"/>
  <c r="H344" i="1" s="1"/>
  <c r="G334" i="1"/>
  <c r="H334" i="1" s="1"/>
  <c r="G358" i="1"/>
  <c r="H358" i="1" s="1"/>
  <c r="G354" i="1"/>
  <c r="H354" i="1" s="1"/>
  <c r="G237" i="1"/>
  <c r="H237" i="1" s="1"/>
  <c r="G192" i="1"/>
  <c r="H192" i="1" s="1"/>
  <c r="G41" i="1"/>
  <c r="H41" i="1" s="1"/>
  <c r="G16" i="1"/>
  <c r="H16" i="1" s="1"/>
  <c r="G132" i="1"/>
  <c r="H132" i="1" s="1"/>
  <c r="G325" i="1"/>
  <c r="H325" i="1" s="1"/>
  <c r="G36" i="1"/>
  <c r="H36" i="1" s="1"/>
  <c r="G37" i="1"/>
  <c r="H37" i="1" s="1"/>
  <c r="G140" i="1"/>
  <c r="H140" i="1" s="1"/>
  <c r="G19" i="1"/>
  <c r="H19" i="1" s="1"/>
  <c r="G29" i="1"/>
  <c r="H29" i="1" s="1"/>
  <c r="G91" i="1"/>
  <c r="H91" i="1" s="1"/>
  <c r="G108" i="1"/>
  <c r="H108" i="1" s="1"/>
  <c r="G54" i="1"/>
  <c r="H54" i="1" s="1"/>
  <c r="G11" i="1"/>
  <c r="H11" i="1" s="1"/>
  <c r="G26" i="1"/>
  <c r="H26" i="1" s="1"/>
  <c r="G23" i="1"/>
  <c r="H23" i="1" s="1"/>
  <c r="G208" i="1"/>
  <c r="H208" i="1" s="1"/>
  <c r="G164" i="1"/>
  <c r="H164" i="1" s="1"/>
  <c r="G100" i="1"/>
  <c r="H100" i="1" s="1"/>
  <c r="G347" i="1"/>
  <c r="H347" i="1" s="1"/>
  <c r="G27" i="1"/>
  <c r="H27" i="1" s="1"/>
  <c r="G13" i="1"/>
  <c r="H13" i="1" s="1"/>
  <c r="G109" i="1"/>
  <c r="H109" i="1" s="1"/>
  <c r="G167" i="1"/>
  <c r="H167" i="1" s="1"/>
  <c r="G211" i="1"/>
  <c r="H211" i="1" s="1"/>
  <c r="G213" i="1"/>
  <c r="H213" i="1" s="1"/>
  <c r="G203" i="1"/>
  <c r="H203" i="1" s="1"/>
  <c r="G92" i="1"/>
  <c r="H92" i="1" s="1"/>
  <c r="G45" i="1"/>
  <c r="H45" i="1" s="1"/>
  <c r="G43" i="1"/>
  <c r="H43" i="1" s="1"/>
  <c r="G46" i="1"/>
  <c r="H46" i="1" s="1"/>
  <c r="H50" i="4"/>
  <c r="D50" i="4"/>
  <c r="H30" i="4"/>
  <c r="D30" i="4"/>
  <c r="D7" i="3"/>
  <c r="N9" i="3"/>
  <c r="H49" i="4"/>
  <c r="D49" i="4"/>
  <c r="H29" i="4"/>
  <c r="D29" i="4"/>
  <c r="H48" i="4"/>
  <c r="D48" i="4"/>
  <c r="H28" i="4"/>
  <c r="D28" i="4"/>
  <c r="D27" i="4"/>
  <c r="H27" i="4"/>
  <c r="H47" i="4"/>
  <c r="D47" i="4"/>
  <c r="H46" i="4"/>
  <c r="H26" i="4"/>
  <c r="H25" i="4"/>
  <c r="D25" i="4"/>
  <c r="D8" i="3"/>
  <c r="F2" i="3"/>
  <c r="H45" i="4"/>
  <c r="J45" i="4" s="1"/>
  <c r="D45" i="4"/>
  <c r="F45" i="4" s="1"/>
  <c r="D9" i="3"/>
  <c r="D23" i="4"/>
  <c r="D43" i="4" s="1"/>
  <c r="L53" i="4"/>
  <c r="H51" i="4"/>
  <c r="L6" i="4"/>
  <c r="K6" i="4"/>
  <c r="K5" i="4"/>
  <c r="B39" i="4"/>
  <c r="B36" i="4"/>
  <c r="K2" i="4"/>
  <c r="K23" i="4" s="1"/>
  <c r="K43" i="4" s="1"/>
  <c r="H23" i="4"/>
  <c r="H43" i="4" s="1"/>
  <c r="L4" i="4"/>
  <c r="M25" i="4" s="1"/>
  <c r="B55" i="4"/>
  <c r="B54" i="4"/>
  <c r="B53" i="4"/>
  <c r="B52" i="4"/>
  <c r="K51" i="4"/>
  <c r="B51" i="4"/>
  <c r="B50" i="4"/>
  <c r="B49" i="4"/>
  <c r="B48" i="4"/>
  <c r="B47" i="4"/>
  <c r="B46" i="4"/>
  <c r="B45" i="4"/>
  <c r="H44" i="4"/>
  <c r="J44" i="4" s="1"/>
  <c r="B44" i="4"/>
  <c r="N43" i="4"/>
  <c r="C23" i="4"/>
  <c r="C43" i="4" s="1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4" i="4"/>
  <c r="L3" i="4"/>
  <c r="M24" i="4" s="1"/>
  <c r="K3" i="4"/>
  <c r="L23" i="3"/>
  <c r="D10" i="3"/>
  <c r="N2" i="3"/>
  <c r="H2" i="3"/>
  <c r="N8" i="3"/>
  <c r="N10" i="3"/>
  <c r="O8" i="3" l="1"/>
  <c r="O10" i="3"/>
  <c r="O9" i="3"/>
  <c r="J365" i="1"/>
  <c r="H365" i="1"/>
  <c r="M36" i="4"/>
  <c r="L34" i="4"/>
  <c r="L35" i="4"/>
  <c r="K54" i="4"/>
  <c r="D46" i="4"/>
  <c r="L46" i="4" s="1"/>
  <c r="K55" i="4"/>
  <c r="L5" i="4"/>
  <c r="L26" i="4" s="1"/>
  <c r="L2" i="4"/>
  <c r="L23" i="4" s="1"/>
  <c r="L43" i="4" s="1"/>
  <c r="L25" i="4"/>
  <c r="K47" i="4"/>
  <c r="L33" i="4"/>
  <c r="L29" i="4"/>
  <c r="L32" i="4"/>
  <c r="G23" i="4"/>
  <c r="G43" i="4" s="1"/>
  <c r="L50" i="4"/>
  <c r="L24" i="4"/>
  <c r="L28" i="4"/>
  <c r="K53" i="4"/>
  <c r="K49" i="4"/>
  <c r="K44" i="4"/>
  <c r="K48" i="4"/>
  <c r="K45" i="4"/>
  <c r="L47" i="4"/>
  <c r="L27" i="4"/>
  <c r="L48" i="4"/>
  <c r="G56" i="4"/>
  <c r="D26" i="4"/>
  <c r="K52" i="4"/>
  <c r="L45" i="4"/>
  <c r="N45" i="4" s="1"/>
  <c r="K50" i="4"/>
  <c r="L49" i="4"/>
  <c r="L54" i="4"/>
  <c r="L51" i="4"/>
  <c r="C56" i="4"/>
  <c r="L30" i="4"/>
  <c r="K46" i="4"/>
  <c r="L44" i="4"/>
  <c r="N44" i="4" s="1"/>
  <c r="L31" i="4"/>
  <c r="H56" i="4"/>
  <c r="O7" i="3"/>
  <c r="C23" i="3"/>
  <c r="N23" i="3" s="1"/>
  <c r="N7" i="3"/>
  <c r="J367" i="1" l="1"/>
  <c r="K7" i="1" s="1"/>
  <c r="J368" i="1"/>
  <c r="D56" i="4"/>
  <c r="L56" i="4" s="1"/>
  <c r="K56" i="4"/>
  <c r="D23" i="3"/>
  <c r="K363" i="1" l="1"/>
  <c r="L363" i="1" s="1"/>
  <c r="M363" i="1" s="1"/>
  <c r="N363" i="1" s="1"/>
  <c r="O363" i="1" s="1"/>
  <c r="O23" i="3"/>
  <c r="E7" i="3"/>
  <c r="F15" i="3"/>
  <c r="G15" i="3" s="1"/>
  <c r="F19" i="3"/>
  <c r="G19" i="3" s="1"/>
  <c r="F17" i="3"/>
  <c r="G17" i="3" s="1"/>
  <c r="F12" i="3"/>
  <c r="G12" i="3" s="1"/>
  <c r="F14" i="3"/>
  <c r="G14" i="3" s="1"/>
  <c r="F16" i="3"/>
  <c r="G16" i="3" s="1"/>
  <c r="F18" i="3"/>
  <c r="G18" i="3" s="1"/>
  <c r="F20" i="3"/>
  <c r="G20" i="3" s="1"/>
  <c r="F13" i="3"/>
  <c r="G13" i="3" s="1"/>
  <c r="F21" i="3"/>
  <c r="G21" i="3" s="1"/>
  <c r="F11" i="3"/>
  <c r="G11" i="3" s="1"/>
  <c r="E11" i="3"/>
  <c r="E12" i="3"/>
  <c r="E20" i="3"/>
  <c r="E15" i="3"/>
  <c r="E16" i="3"/>
  <c r="E19" i="3"/>
  <c r="E10" i="3"/>
  <c r="E9" i="3"/>
  <c r="E8" i="3"/>
  <c r="E14" i="3"/>
  <c r="E13" i="3"/>
  <c r="E17" i="3"/>
  <c r="E21" i="3"/>
  <c r="E18" i="3"/>
  <c r="K317" i="1"/>
  <c r="L317" i="1" s="1"/>
  <c r="M317" i="1" s="1"/>
  <c r="N317" i="1" s="1"/>
  <c r="O317" i="1" s="1"/>
  <c r="K308" i="1"/>
  <c r="L308" i="1" s="1"/>
  <c r="M308" i="1" s="1"/>
  <c r="N308" i="1" s="1"/>
  <c r="O308" i="1" s="1"/>
  <c r="K313" i="1"/>
  <c r="L313" i="1" s="1"/>
  <c r="M313" i="1" s="1"/>
  <c r="N313" i="1" s="1"/>
  <c r="O313" i="1" s="1"/>
  <c r="K300" i="1"/>
  <c r="L300" i="1" s="1"/>
  <c r="M300" i="1" s="1"/>
  <c r="N300" i="1" s="1"/>
  <c r="O300" i="1" s="1"/>
  <c r="K284" i="1"/>
  <c r="L284" i="1" s="1"/>
  <c r="M284" i="1" s="1"/>
  <c r="N284" i="1" s="1"/>
  <c r="O284" i="1" s="1"/>
  <c r="K266" i="1"/>
  <c r="L266" i="1" s="1"/>
  <c r="M266" i="1" s="1"/>
  <c r="N266" i="1" s="1"/>
  <c r="O266" i="1" s="1"/>
  <c r="K250" i="1"/>
  <c r="L250" i="1" s="1"/>
  <c r="M250" i="1" s="1"/>
  <c r="N250" i="1" s="1"/>
  <c r="O250" i="1" s="1"/>
  <c r="K318" i="1"/>
  <c r="L318" i="1" s="1"/>
  <c r="M318" i="1" s="1"/>
  <c r="N318" i="1" s="1"/>
  <c r="O318" i="1" s="1"/>
  <c r="K349" i="1"/>
  <c r="L349" i="1" s="1"/>
  <c r="M349" i="1" s="1"/>
  <c r="N349" i="1" s="1"/>
  <c r="O349" i="1" s="1"/>
  <c r="K246" i="1"/>
  <c r="L246" i="1" s="1"/>
  <c r="M246" i="1" s="1"/>
  <c r="N246" i="1" s="1"/>
  <c r="O246" i="1" s="1"/>
  <c r="K310" i="1"/>
  <c r="L310" i="1" s="1"/>
  <c r="M310" i="1" s="1"/>
  <c r="N310" i="1" s="1"/>
  <c r="O310" i="1" s="1"/>
  <c r="K277" i="1"/>
  <c r="L277" i="1" s="1"/>
  <c r="M277" i="1" s="1"/>
  <c r="N277" i="1" s="1"/>
  <c r="O277" i="1" s="1"/>
  <c r="K269" i="1"/>
  <c r="L269" i="1" s="1"/>
  <c r="M269" i="1" s="1"/>
  <c r="N269" i="1" s="1"/>
  <c r="O269" i="1" s="1"/>
  <c r="K253" i="1"/>
  <c r="L253" i="1" s="1"/>
  <c r="M253" i="1" s="1"/>
  <c r="N253" i="1" s="1"/>
  <c r="O253" i="1" s="1"/>
  <c r="K254" i="1"/>
  <c r="L254" i="1" s="1"/>
  <c r="M254" i="1" s="1"/>
  <c r="N254" i="1" s="1"/>
  <c r="O254" i="1" s="1"/>
  <c r="K261" i="1"/>
  <c r="L261" i="1" s="1"/>
  <c r="M261" i="1" s="1"/>
  <c r="N261" i="1" s="1"/>
  <c r="O261" i="1" s="1"/>
  <c r="K185" i="1"/>
  <c r="L185" i="1" s="1"/>
  <c r="M185" i="1" s="1"/>
  <c r="N185" i="1" s="1"/>
  <c r="O185" i="1" s="1"/>
  <c r="K142" i="1"/>
  <c r="L142" i="1" s="1"/>
  <c r="M142" i="1" s="1"/>
  <c r="N142" i="1" s="1"/>
  <c r="O142" i="1" s="1"/>
  <c r="K193" i="1"/>
  <c r="L193" i="1" s="1"/>
  <c r="M193" i="1" s="1"/>
  <c r="N193" i="1" s="1"/>
  <c r="O193" i="1" s="1"/>
  <c r="K103" i="1"/>
  <c r="L103" i="1" s="1"/>
  <c r="M103" i="1" s="1"/>
  <c r="N103" i="1" s="1"/>
  <c r="O103" i="1" s="1"/>
  <c r="K192" i="1"/>
  <c r="L192" i="1" s="1"/>
  <c r="M192" i="1" s="1"/>
  <c r="N192" i="1" s="1"/>
  <c r="O192" i="1" s="1"/>
  <c r="K153" i="1"/>
  <c r="L153" i="1" s="1"/>
  <c r="M153" i="1" s="1"/>
  <c r="N153" i="1" s="1"/>
  <c r="O153" i="1" s="1"/>
  <c r="K119" i="1"/>
  <c r="L119" i="1" s="1"/>
  <c r="M119" i="1" s="1"/>
  <c r="N119" i="1" s="1"/>
  <c r="O119" i="1" s="1"/>
  <c r="K111" i="1"/>
  <c r="L111" i="1" s="1"/>
  <c r="M111" i="1" s="1"/>
  <c r="N111" i="1" s="1"/>
  <c r="O111" i="1" s="1"/>
  <c r="K127" i="1"/>
  <c r="L127" i="1" s="1"/>
  <c r="M127" i="1" s="1"/>
  <c r="N127" i="1" s="1"/>
  <c r="O127" i="1" s="1"/>
  <c r="K14" i="1"/>
  <c r="L14" i="1" s="1"/>
  <c r="M14" i="1" s="1"/>
  <c r="N14" i="1" s="1"/>
  <c r="O14" i="1" s="1"/>
  <c r="K31" i="1"/>
  <c r="L31" i="1" s="1"/>
  <c r="M31" i="1" s="1"/>
  <c r="N31" i="1" s="1"/>
  <c r="O31" i="1" s="1"/>
  <c r="K55" i="1"/>
  <c r="L55" i="1" s="1"/>
  <c r="M55" i="1" s="1"/>
  <c r="N55" i="1" s="1"/>
  <c r="O55" i="1" s="1"/>
  <c r="K22" i="1"/>
  <c r="L22" i="1" s="1"/>
  <c r="M22" i="1" s="1"/>
  <c r="N22" i="1" s="1"/>
  <c r="O22" i="1" s="1"/>
  <c r="K15" i="1"/>
  <c r="L15" i="1" s="1"/>
  <c r="M15" i="1" s="1"/>
  <c r="N15" i="1" s="1"/>
  <c r="O15" i="1" s="1"/>
  <c r="C4" i="1"/>
  <c r="K23" i="1"/>
  <c r="L23" i="1" s="1"/>
  <c r="M23" i="1" s="1"/>
  <c r="N23" i="1" s="1"/>
  <c r="O23" i="1" s="1"/>
  <c r="K63" i="1"/>
  <c r="L63" i="1" s="1"/>
  <c r="M63" i="1" s="1"/>
  <c r="N63" i="1" s="1"/>
  <c r="O63" i="1" s="1"/>
  <c r="K135" i="1"/>
  <c r="L135" i="1" s="1"/>
  <c r="M135" i="1" s="1"/>
  <c r="N135" i="1" s="1"/>
  <c r="O135" i="1" s="1"/>
  <c r="L7" i="1"/>
  <c r="M7" i="1" s="1"/>
  <c r="K47" i="1"/>
  <c r="L47" i="1" s="1"/>
  <c r="M47" i="1" s="1"/>
  <c r="N47" i="1" s="1"/>
  <c r="O47" i="1" s="1"/>
  <c r="K126" i="1"/>
  <c r="L126" i="1" s="1"/>
  <c r="M126" i="1" s="1"/>
  <c r="N126" i="1" s="1"/>
  <c r="O126" i="1" s="1"/>
  <c r="K168" i="1"/>
  <c r="L168" i="1" s="1"/>
  <c r="M168" i="1" s="1"/>
  <c r="N168" i="1" s="1"/>
  <c r="O168" i="1" s="1"/>
  <c r="K52" i="1"/>
  <c r="L52" i="1" s="1"/>
  <c r="M52" i="1" s="1"/>
  <c r="N52" i="1" s="1"/>
  <c r="O52" i="1" s="1"/>
  <c r="K132" i="1"/>
  <c r="L132" i="1" s="1"/>
  <c r="M132" i="1" s="1"/>
  <c r="N132" i="1" s="1"/>
  <c r="O132" i="1" s="1"/>
  <c r="K21" i="1"/>
  <c r="L21" i="1" s="1"/>
  <c r="M21" i="1" s="1"/>
  <c r="N21" i="1" s="1"/>
  <c r="O21" i="1" s="1"/>
  <c r="K79" i="1"/>
  <c r="L79" i="1" s="1"/>
  <c r="M79" i="1" s="1"/>
  <c r="N79" i="1" s="1"/>
  <c r="O79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107" i="1"/>
  <c r="L107" i="1" s="1"/>
  <c r="M107" i="1" s="1"/>
  <c r="N107" i="1" s="1"/>
  <c r="O107" i="1" s="1"/>
  <c r="K118" i="1"/>
  <c r="L118" i="1" s="1"/>
  <c r="M118" i="1" s="1"/>
  <c r="N118" i="1" s="1"/>
  <c r="O118" i="1" s="1"/>
  <c r="K141" i="1"/>
  <c r="L141" i="1" s="1"/>
  <c r="M141" i="1" s="1"/>
  <c r="N141" i="1" s="1"/>
  <c r="O141" i="1" s="1"/>
  <c r="K125" i="1"/>
  <c r="L125" i="1" s="1"/>
  <c r="M125" i="1" s="1"/>
  <c r="N125" i="1" s="1"/>
  <c r="O125" i="1" s="1"/>
  <c r="K82" i="1"/>
  <c r="L82" i="1" s="1"/>
  <c r="M82" i="1" s="1"/>
  <c r="N82" i="1" s="1"/>
  <c r="O82" i="1" s="1"/>
  <c r="K123" i="1"/>
  <c r="L123" i="1" s="1"/>
  <c r="M123" i="1" s="1"/>
  <c r="N123" i="1" s="1"/>
  <c r="O123" i="1" s="1"/>
  <c r="K148" i="1"/>
  <c r="L148" i="1" s="1"/>
  <c r="M148" i="1" s="1"/>
  <c r="N148" i="1" s="1"/>
  <c r="O148" i="1" s="1"/>
  <c r="K240" i="1"/>
  <c r="L240" i="1" s="1"/>
  <c r="M240" i="1" s="1"/>
  <c r="N240" i="1" s="1"/>
  <c r="O240" i="1" s="1"/>
  <c r="K221" i="1"/>
  <c r="L221" i="1" s="1"/>
  <c r="M221" i="1" s="1"/>
  <c r="N221" i="1" s="1"/>
  <c r="O221" i="1" s="1"/>
  <c r="K188" i="1"/>
  <c r="L188" i="1" s="1"/>
  <c r="M188" i="1" s="1"/>
  <c r="N188" i="1" s="1"/>
  <c r="O188" i="1" s="1"/>
  <c r="K217" i="1"/>
  <c r="L217" i="1" s="1"/>
  <c r="M217" i="1" s="1"/>
  <c r="N217" i="1" s="1"/>
  <c r="O217" i="1" s="1"/>
  <c r="K216" i="1"/>
  <c r="L216" i="1" s="1"/>
  <c r="M216" i="1" s="1"/>
  <c r="N216" i="1" s="1"/>
  <c r="O216" i="1" s="1"/>
  <c r="K282" i="1"/>
  <c r="L282" i="1" s="1"/>
  <c r="M282" i="1" s="1"/>
  <c r="N282" i="1" s="1"/>
  <c r="O282" i="1" s="1"/>
  <c r="K267" i="1"/>
  <c r="L267" i="1" s="1"/>
  <c r="M267" i="1" s="1"/>
  <c r="N267" i="1" s="1"/>
  <c r="O267" i="1" s="1"/>
  <c r="K323" i="1"/>
  <c r="L323" i="1" s="1"/>
  <c r="M323" i="1" s="1"/>
  <c r="N323" i="1" s="1"/>
  <c r="O323" i="1" s="1"/>
  <c r="K332" i="1"/>
  <c r="L332" i="1" s="1"/>
  <c r="M332" i="1" s="1"/>
  <c r="N332" i="1" s="1"/>
  <c r="O332" i="1" s="1"/>
  <c r="K340" i="1"/>
  <c r="L340" i="1" s="1"/>
  <c r="M340" i="1" s="1"/>
  <c r="N340" i="1" s="1"/>
  <c r="O340" i="1" s="1"/>
  <c r="K78" i="1"/>
  <c r="L78" i="1" s="1"/>
  <c r="M78" i="1" s="1"/>
  <c r="N78" i="1" s="1"/>
  <c r="O78" i="1" s="1"/>
  <c r="K37" i="1"/>
  <c r="L37" i="1" s="1"/>
  <c r="M37" i="1" s="1"/>
  <c r="N37" i="1" s="1"/>
  <c r="O37" i="1" s="1"/>
  <c r="K13" i="1"/>
  <c r="L13" i="1" s="1"/>
  <c r="M13" i="1" s="1"/>
  <c r="N13" i="1" s="1"/>
  <c r="O13" i="1" s="1"/>
  <c r="K76" i="1"/>
  <c r="L76" i="1" s="1"/>
  <c r="M76" i="1" s="1"/>
  <c r="N76" i="1" s="1"/>
  <c r="O76" i="1" s="1"/>
  <c r="K182" i="1"/>
  <c r="L182" i="1" s="1"/>
  <c r="M182" i="1" s="1"/>
  <c r="N182" i="1" s="1"/>
  <c r="O182" i="1" s="1"/>
  <c r="K99" i="1"/>
  <c r="L99" i="1" s="1"/>
  <c r="M99" i="1" s="1"/>
  <c r="N99" i="1" s="1"/>
  <c r="O99" i="1" s="1"/>
  <c r="K152" i="1"/>
  <c r="L152" i="1" s="1"/>
  <c r="M152" i="1" s="1"/>
  <c r="N152" i="1" s="1"/>
  <c r="O152" i="1" s="1"/>
  <c r="K156" i="1"/>
  <c r="L156" i="1" s="1"/>
  <c r="M156" i="1" s="1"/>
  <c r="N156" i="1" s="1"/>
  <c r="O156" i="1" s="1"/>
  <c r="K208" i="1"/>
  <c r="L208" i="1" s="1"/>
  <c r="M208" i="1" s="1"/>
  <c r="N208" i="1" s="1"/>
  <c r="O208" i="1" s="1"/>
  <c r="K237" i="1"/>
  <c r="L237" i="1" s="1"/>
  <c r="M237" i="1" s="1"/>
  <c r="N237" i="1" s="1"/>
  <c r="O237" i="1" s="1"/>
  <c r="K224" i="1"/>
  <c r="L224" i="1" s="1"/>
  <c r="M224" i="1" s="1"/>
  <c r="N224" i="1" s="1"/>
  <c r="O224" i="1" s="1"/>
  <c r="K295" i="1"/>
  <c r="L295" i="1" s="1"/>
  <c r="M295" i="1" s="1"/>
  <c r="N295" i="1" s="1"/>
  <c r="O295" i="1" s="1"/>
  <c r="K232" i="1"/>
  <c r="L232" i="1" s="1"/>
  <c r="M232" i="1" s="1"/>
  <c r="N232" i="1" s="1"/>
  <c r="O232" i="1" s="1"/>
  <c r="K252" i="1"/>
  <c r="L252" i="1" s="1"/>
  <c r="M252" i="1" s="1"/>
  <c r="N252" i="1" s="1"/>
  <c r="O252" i="1" s="1"/>
  <c r="K309" i="1"/>
  <c r="L309" i="1" s="1"/>
  <c r="M309" i="1" s="1"/>
  <c r="N309" i="1" s="1"/>
  <c r="O309" i="1" s="1"/>
  <c r="K328" i="1"/>
  <c r="L328" i="1" s="1"/>
  <c r="M328" i="1" s="1"/>
  <c r="N328" i="1" s="1"/>
  <c r="O328" i="1" s="1"/>
  <c r="K326" i="1"/>
  <c r="L326" i="1" s="1"/>
  <c r="M326" i="1" s="1"/>
  <c r="N326" i="1" s="1"/>
  <c r="O326" i="1" s="1"/>
  <c r="K150" i="1"/>
  <c r="L150" i="1" s="1"/>
  <c r="M150" i="1" s="1"/>
  <c r="N150" i="1" s="1"/>
  <c r="O150" i="1" s="1"/>
  <c r="K347" i="1"/>
  <c r="L347" i="1" s="1"/>
  <c r="M347" i="1" s="1"/>
  <c r="N347" i="1" s="1"/>
  <c r="O347" i="1" s="1"/>
  <c r="K134" i="1"/>
  <c r="L134" i="1" s="1"/>
  <c r="M134" i="1" s="1"/>
  <c r="N134" i="1" s="1"/>
  <c r="O134" i="1" s="1"/>
  <c r="K226" i="1"/>
  <c r="L226" i="1" s="1"/>
  <c r="M226" i="1" s="1"/>
  <c r="N226" i="1" s="1"/>
  <c r="O226" i="1" s="1"/>
  <c r="K292" i="1"/>
  <c r="L292" i="1" s="1"/>
  <c r="M292" i="1" s="1"/>
  <c r="N292" i="1" s="1"/>
  <c r="O292" i="1" s="1"/>
  <c r="K356" i="1"/>
  <c r="L356" i="1" s="1"/>
  <c r="M356" i="1" s="1"/>
  <c r="N356" i="1" s="1"/>
  <c r="O356" i="1" s="1"/>
  <c r="K84" i="1"/>
  <c r="L84" i="1" s="1"/>
  <c r="M84" i="1" s="1"/>
  <c r="N84" i="1" s="1"/>
  <c r="O84" i="1" s="1"/>
  <c r="K92" i="1"/>
  <c r="L92" i="1" s="1"/>
  <c r="M92" i="1" s="1"/>
  <c r="N92" i="1" s="1"/>
  <c r="O92" i="1" s="1"/>
  <c r="K133" i="1"/>
  <c r="L133" i="1" s="1"/>
  <c r="M133" i="1" s="1"/>
  <c r="N133" i="1" s="1"/>
  <c r="O133" i="1" s="1"/>
  <c r="K93" i="1"/>
  <c r="L93" i="1" s="1"/>
  <c r="M93" i="1" s="1"/>
  <c r="N93" i="1" s="1"/>
  <c r="O93" i="1" s="1"/>
  <c r="K91" i="1"/>
  <c r="L91" i="1" s="1"/>
  <c r="M91" i="1" s="1"/>
  <c r="N91" i="1" s="1"/>
  <c r="O91" i="1" s="1"/>
  <c r="K201" i="1"/>
  <c r="L201" i="1" s="1"/>
  <c r="M201" i="1" s="1"/>
  <c r="N201" i="1" s="1"/>
  <c r="O201" i="1" s="1"/>
  <c r="K288" i="1"/>
  <c r="L288" i="1" s="1"/>
  <c r="M288" i="1" s="1"/>
  <c r="N288" i="1" s="1"/>
  <c r="O288" i="1" s="1"/>
  <c r="K173" i="1"/>
  <c r="L173" i="1" s="1"/>
  <c r="M173" i="1" s="1"/>
  <c r="N173" i="1" s="1"/>
  <c r="O173" i="1" s="1"/>
  <c r="K172" i="1"/>
  <c r="L172" i="1" s="1"/>
  <c r="M172" i="1" s="1"/>
  <c r="N172" i="1" s="1"/>
  <c r="O172" i="1" s="1"/>
  <c r="K262" i="1"/>
  <c r="L262" i="1" s="1"/>
  <c r="M262" i="1" s="1"/>
  <c r="N262" i="1" s="1"/>
  <c r="O262" i="1" s="1"/>
  <c r="K274" i="1"/>
  <c r="L274" i="1" s="1"/>
  <c r="M274" i="1" s="1"/>
  <c r="N274" i="1" s="1"/>
  <c r="O274" i="1" s="1"/>
  <c r="K199" i="1"/>
  <c r="L199" i="1" s="1"/>
  <c r="M199" i="1" s="1"/>
  <c r="N199" i="1" s="1"/>
  <c r="O199" i="1" s="1"/>
  <c r="K234" i="1"/>
  <c r="L234" i="1" s="1"/>
  <c r="M234" i="1" s="1"/>
  <c r="N234" i="1" s="1"/>
  <c r="O234" i="1" s="1"/>
  <c r="K243" i="1"/>
  <c r="L243" i="1" s="1"/>
  <c r="M243" i="1" s="1"/>
  <c r="N243" i="1" s="1"/>
  <c r="O243" i="1" s="1"/>
  <c r="K258" i="1"/>
  <c r="L258" i="1" s="1"/>
  <c r="M258" i="1" s="1"/>
  <c r="N258" i="1" s="1"/>
  <c r="O258" i="1" s="1"/>
  <c r="K276" i="1"/>
  <c r="L276" i="1" s="1"/>
  <c r="M276" i="1" s="1"/>
  <c r="N276" i="1" s="1"/>
  <c r="O276" i="1" s="1"/>
  <c r="K293" i="1"/>
  <c r="L293" i="1" s="1"/>
  <c r="M293" i="1" s="1"/>
  <c r="N293" i="1" s="1"/>
  <c r="O293" i="1" s="1"/>
  <c r="K283" i="1"/>
  <c r="L283" i="1" s="1"/>
  <c r="M283" i="1" s="1"/>
  <c r="N283" i="1" s="1"/>
  <c r="O283" i="1" s="1"/>
  <c r="K325" i="1"/>
  <c r="L325" i="1" s="1"/>
  <c r="M325" i="1" s="1"/>
  <c r="N325" i="1" s="1"/>
  <c r="O325" i="1" s="1"/>
  <c r="K355" i="1"/>
  <c r="L355" i="1" s="1"/>
  <c r="M355" i="1" s="1"/>
  <c r="N355" i="1" s="1"/>
  <c r="O355" i="1" s="1"/>
  <c r="K177" i="1"/>
  <c r="L177" i="1" s="1"/>
  <c r="M177" i="1" s="1"/>
  <c r="N177" i="1" s="1"/>
  <c r="O177" i="1" s="1"/>
  <c r="K210" i="1"/>
  <c r="L210" i="1" s="1"/>
  <c r="M210" i="1" s="1"/>
  <c r="N210" i="1" s="1"/>
  <c r="O210" i="1" s="1"/>
  <c r="K335" i="1"/>
  <c r="L335" i="1" s="1"/>
  <c r="M335" i="1" s="1"/>
  <c r="N335" i="1" s="1"/>
  <c r="O335" i="1" s="1"/>
  <c r="K39" i="1"/>
  <c r="L39" i="1" s="1"/>
  <c r="M39" i="1" s="1"/>
  <c r="N39" i="1" s="1"/>
  <c r="O39" i="1" s="1"/>
  <c r="K28" i="1"/>
  <c r="L28" i="1" s="1"/>
  <c r="M28" i="1" s="1"/>
  <c r="N28" i="1" s="1"/>
  <c r="O28" i="1" s="1"/>
  <c r="K87" i="1"/>
  <c r="L87" i="1" s="1"/>
  <c r="M87" i="1" s="1"/>
  <c r="N87" i="1" s="1"/>
  <c r="O87" i="1" s="1"/>
  <c r="K85" i="1"/>
  <c r="L85" i="1" s="1"/>
  <c r="M85" i="1" s="1"/>
  <c r="N85" i="1" s="1"/>
  <c r="O85" i="1" s="1"/>
  <c r="K62" i="1"/>
  <c r="L62" i="1" s="1"/>
  <c r="M62" i="1" s="1"/>
  <c r="N62" i="1" s="1"/>
  <c r="O62" i="1" s="1"/>
  <c r="K100" i="1"/>
  <c r="L100" i="1" s="1"/>
  <c r="M100" i="1" s="1"/>
  <c r="N100" i="1" s="1"/>
  <c r="O100" i="1" s="1"/>
  <c r="K110" i="1"/>
  <c r="L110" i="1" s="1"/>
  <c r="M110" i="1" s="1"/>
  <c r="N110" i="1" s="1"/>
  <c r="O110" i="1" s="1"/>
  <c r="K108" i="1"/>
  <c r="L108" i="1" s="1"/>
  <c r="M108" i="1" s="1"/>
  <c r="N108" i="1" s="1"/>
  <c r="O108" i="1" s="1"/>
  <c r="K176" i="1"/>
  <c r="L176" i="1" s="1"/>
  <c r="M176" i="1" s="1"/>
  <c r="N176" i="1" s="1"/>
  <c r="O176" i="1" s="1"/>
  <c r="K164" i="1"/>
  <c r="L164" i="1" s="1"/>
  <c r="M164" i="1" s="1"/>
  <c r="N164" i="1" s="1"/>
  <c r="O164" i="1" s="1"/>
  <c r="K184" i="1"/>
  <c r="L184" i="1" s="1"/>
  <c r="M184" i="1" s="1"/>
  <c r="N184" i="1" s="1"/>
  <c r="O184" i="1" s="1"/>
  <c r="K202" i="1"/>
  <c r="L202" i="1" s="1"/>
  <c r="M202" i="1" s="1"/>
  <c r="N202" i="1" s="1"/>
  <c r="O202" i="1" s="1"/>
  <c r="K205" i="1"/>
  <c r="L205" i="1" s="1"/>
  <c r="M205" i="1" s="1"/>
  <c r="N205" i="1" s="1"/>
  <c r="O205" i="1" s="1"/>
  <c r="K316" i="1"/>
  <c r="L316" i="1" s="1"/>
  <c r="M316" i="1" s="1"/>
  <c r="N316" i="1" s="1"/>
  <c r="O316" i="1" s="1"/>
  <c r="K260" i="1"/>
  <c r="L260" i="1" s="1"/>
  <c r="M260" i="1" s="1"/>
  <c r="N260" i="1" s="1"/>
  <c r="O260" i="1" s="1"/>
  <c r="K200" i="1"/>
  <c r="L200" i="1" s="1"/>
  <c r="M200" i="1" s="1"/>
  <c r="N200" i="1" s="1"/>
  <c r="O200" i="1" s="1"/>
  <c r="K320" i="1"/>
  <c r="L320" i="1" s="1"/>
  <c r="M320" i="1" s="1"/>
  <c r="N320" i="1" s="1"/>
  <c r="O320" i="1" s="1"/>
  <c r="K333" i="1"/>
  <c r="L333" i="1" s="1"/>
  <c r="M333" i="1" s="1"/>
  <c r="N333" i="1" s="1"/>
  <c r="O333" i="1" s="1"/>
  <c r="K189" i="1"/>
  <c r="L189" i="1" s="1"/>
  <c r="M189" i="1" s="1"/>
  <c r="N189" i="1" s="1"/>
  <c r="O189" i="1" s="1"/>
  <c r="K69" i="1"/>
  <c r="L69" i="1" s="1"/>
  <c r="M69" i="1" s="1"/>
  <c r="N69" i="1" s="1"/>
  <c r="O69" i="1" s="1"/>
  <c r="K20" i="1"/>
  <c r="L20" i="1" s="1"/>
  <c r="M20" i="1" s="1"/>
  <c r="N20" i="1" s="1"/>
  <c r="O20" i="1" s="1"/>
  <c r="K124" i="1"/>
  <c r="L124" i="1" s="1"/>
  <c r="M124" i="1" s="1"/>
  <c r="N124" i="1" s="1"/>
  <c r="O124" i="1" s="1"/>
  <c r="K231" i="1"/>
  <c r="L231" i="1" s="1"/>
  <c r="M231" i="1" s="1"/>
  <c r="N231" i="1" s="1"/>
  <c r="O231" i="1" s="1"/>
  <c r="K259" i="1"/>
  <c r="L259" i="1" s="1"/>
  <c r="M259" i="1" s="1"/>
  <c r="N259" i="1" s="1"/>
  <c r="O259" i="1" s="1"/>
  <c r="K190" i="1"/>
  <c r="L190" i="1" s="1"/>
  <c r="M190" i="1" s="1"/>
  <c r="N190" i="1" s="1"/>
  <c r="O190" i="1" s="1"/>
  <c r="K303" i="1"/>
  <c r="L303" i="1" s="1"/>
  <c r="M303" i="1" s="1"/>
  <c r="N303" i="1" s="1"/>
  <c r="O303" i="1" s="1"/>
  <c r="K71" i="1"/>
  <c r="L71" i="1" s="1"/>
  <c r="M71" i="1" s="1"/>
  <c r="N71" i="1" s="1"/>
  <c r="O71" i="1" s="1"/>
  <c r="K44" i="1"/>
  <c r="L44" i="1" s="1"/>
  <c r="M44" i="1" s="1"/>
  <c r="N44" i="1" s="1"/>
  <c r="O44" i="1" s="1"/>
  <c r="K12" i="1"/>
  <c r="L12" i="1" s="1"/>
  <c r="M12" i="1" s="1"/>
  <c r="N12" i="1" s="1"/>
  <c r="O12" i="1" s="1"/>
  <c r="K36" i="1"/>
  <c r="L36" i="1" s="1"/>
  <c r="M36" i="1" s="1"/>
  <c r="N36" i="1" s="1"/>
  <c r="O36" i="1" s="1"/>
  <c r="K68" i="1"/>
  <c r="L68" i="1" s="1"/>
  <c r="M68" i="1" s="1"/>
  <c r="N68" i="1" s="1"/>
  <c r="O68" i="1" s="1"/>
  <c r="K116" i="1"/>
  <c r="L116" i="1" s="1"/>
  <c r="M116" i="1" s="1"/>
  <c r="N116" i="1" s="1"/>
  <c r="O116" i="1" s="1"/>
  <c r="K109" i="1"/>
  <c r="L109" i="1" s="1"/>
  <c r="M109" i="1" s="1"/>
  <c r="N109" i="1" s="1"/>
  <c r="O109" i="1" s="1"/>
  <c r="K140" i="1"/>
  <c r="L140" i="1" s="1"/>
  <c r="M140" i="1" s="1"/>
  <c r="N140" i="1" s="1"/>
  <c r="O140" i="1" s="1"/>
  <c r="K166" i="1"/>
  <c r="L166" i="1" s="1"/>
  <c r="M166" i="1" s="1"/>
  <c r="N166" i="1" s="1"/>
  <c r="O166" i="1" s="1"/>
  <c r="K215" i="1"/>
  <c r="L215" i="1" s="1"/>
  <c r="M215" i="1" s="1"/>
  <c r="N215" i="1" s="1"/>
  <c r="O215" i="1" s="1"/>
  <c r="K242" i="1"/>
  <c r="L242" i="1" s="1"/>
  <c r="M242" i="1" s="1"/>
  <c r="N242" i="1" s="1"/>
  <c r="O242" i="1" s="1"/>
  <c r="K245" i="1"/>
  <c r="L245" i="1" s="1"/>
  <c r="M245" i="1" s="1"/>
  <c r="N245" i="1" s="1"/>
  <c r="O245" i="1" s="1"/>
  <c r="K304" i="1"/>
  <c r="L304" i="1" s="1"/>
  <c r="M304" i="1" s="1"/>
  <c r="N304" i="1" s="1"/>
  <c r="O304" i="1" s="1"/>
  <c r="K312" i="1"/>
  <c r="L312" i="1" s="1"/>
  <c r="M312" i="1" s="1"/>
  <c r="N312" i="1" s="1"/>
  <c r="O312" i="1" s="1"/>
  <c r="K285" i="1"/>
  <c r="L285" i="1" s="1"/>
  <c r="M285" i="1" s="1"/>
  <c r="N285" i="1" s="1"/>
  <c r="O285" i="1" s="1"/>
  <c r="K327" i="1"/>
  <c r="L327" i="1" s="1"/>
  <c r="M327" i="1" s="1"/>
  <c r="N327" i="1" s="1"/>
  <c r="O327" i="1" s="1"/>
  <c r="K315" i="1"/>
  <c r="L315" i="1" s="1"/>
  <c r="M315" i="1" s="1"/>
  <c r="N315" i="1" s="1"/>
  <c r="O315" i="1" s="1"/>
  <c r="K61" i="1"/>
  <c r="L61" i="1" s="1"/>
  <c r="M61" i="1" s="1"/>
  <c r="N61" i="1" s="1"/>
  <c r="O61" i="1" s="1"/>
  <c r="K38" i="1"/>
  <c r="L38" i="1" s="1"/>
  <c r="M38" i="1" s="1"/>
  <c r="N38" i="1" s="1"/>
  <c r="O38" i="1" s="1"/>
  <c r="K131" i="1"/>
  <c r="L131" i="1" s="1"/>
  <c r="M131" i="1" s="1"/>
  <c r="N131" i="1" s="1"/>
  <c r="O131" i="1" s="1"/>
  <c r="K218" i="1"/>
  <c r="L218" i="1" s="1"/>
  <c r="M218" i="1" s="1"/>
  <c r="N218" i="1" s="1"/>
  <c r="O218" i="1" s="1"/>
  <c r="K287" i="1"/>
  <c r="L287" i="1" s="1"/>
  <c r="M287" i="1" s="1"/>
  <c r="N287" i="1" s="1"/>
  <c r="O287" i="1" s="1"/>
  <c r="K302" i="1"/>
  <c r="L302" i="1" s="1"/>
  <c r="M302" i="1" s="1"/>
  <c r="N302" i="1" s="1"/>
  <c r="O302" i="1" s="1"/>
  <c r="K294" i="1"/>
  <c r="L294" i="1" s="1"/>
  <c r="M294" i="1" s="1"/>
  <c r="N294" i="1" s="1"/>
  <c r="O294" i="1" s="1"/>
  <c r="K30" i="1"/>
  <c r="L30" i="1" s="1"/>
  <c r="M30" i="1" s="1"/>
  <c r="N30" i="1" s="1"/>
  <c r="O30" i="1" s="1"/>
  <c r="K60" i="1"/>
  <c r="L60" i="1" s="1"/>
  <c r="M60" i="1" s="1"/>
  <c r="N60" i="1" s="1"/>
  <c r="O60" i="1" s="1"/>
  <c r="K46" i="1"/>
  <c r="L46" i="1" s="1"/>
  <c r="M46" i="1" s="1"/>
  <c r="N46" i="1" s="1"/>
  <c r="O46" i="1" s="1"/>
  <c r="K102" i="1"/>
  <c r="L102" i="1" s="1"/>
  <c r="M102" i="1" s="1"/>
  <c r="N102" i="1" s="1"/>
  <c r="O102" i="1" s="1"/>
  <c r="K54" i="1"/>
  <c r="L54" i="1" s="1"/>
  <c r="M54" i="1" s="1"/>
  <c r="N54" i="1" s="1"/>
  <c r="O54" i="1" s="1"/>
  <c r="K70" i="1"/>
  <c r="L70" i="1" s="1"/>
  <c r="M70" i="1" s="1"/>
  <c r="N70" i="1" s="1"/>
  <c r="O70" i="1" s="1"/>
  <c r="K101" i="1"/>
  <c r="L101" i="1" s="1"/>
  <c r="M101" i="1" s="1"/>
  <c r="N101" i="1" s="1"/>
  <c r="O101" i="1" s="1"/>
  <c r="K115" i="1"/>
  <c r="L115" i="1" s="1"/>
  <c r="M115" i="1" s="1"/>
  <c r="N115" i="1" s="1"/>
  <c r="O115" i="1" s="1"/>
  <c r="K151" i="1"/>
  <c r="L151" i="1" s="1"/>
  <c r="M151" i="1" s="1"/>
  <c r="N151" i="1" s="1"/>
  <c r="O151" i="1" s="1"/>
  <c r="K167" i="1"/>
  <c r="L167" i="1" s="1"/>
  <c r="M167" i="1" s="1"/>
  <c r="N167" i="1" s="1"/>
  <c r="O167" i="1" s="1"/>
  <c r="K159" i="1"/>
  <c r="L159" i="1" s="1"/>
  <c r="M159" i="1" s="1"/>
  <c r="N159" i="1" s="1"/>
  <c r="O159" i="1" s="1"/>
  <c r="K279" i="1"/>
  <c r="L279" i="1" s="1"/>
  <c r="M279" i="1" s="1"/>
  <c r="N279" i="1" s="1"/>
  <c r="O279" i="1" s="1"/>
  <c r="K275" i="1"/>
  <c r="L275" i="1" s="1"/>
  <c r="M275" i="1" s="1"/>
  <c r="N275" i="1" s="1"/>
  <c r="O275" i="1" s="1"/>
  <c r="K207" i="1"/>
  <c r="L207" i="1" s="1"/>
  <c r="M207" i="1" s="1"/>
  <c r="N207" i="1" s="1"/>
  <c r="O207" i="1" s="1"/>
  <c r="K191" i="1"/>
  <c r="L191" i="1" s="1"/>
  <c r="M191" i="1" s="1"/>
  <c r="N191" i="1" s="1"/>
  <c r="O191" i="1" s="1"/>
  <c r="K268" i="1"/>
  <c r="L268" i="1" s="1"/>
  <c r="M268" i="1" s="1"/>
  <c r="N268" i="1" s="1"/>
  <c r="O268" i="1" s="1"/>
  <c r="K251" i="1"/>
  <c r="L251" i="1" s="1"/>
  <c r="M251" i="1" s="1"/>
  <c r="N251" i="1" s="1"/>
  <c r="O251" i="1" s="1"/>
  <c r="K301" i="1"/>
  <c r="L301" i="1" s="1"/>
  <c r="M301" i="1" s="1"/>
  <c r="N301" i="1" s="1"/>
  <c r="O301" i="1" s="1"/>
  <c r="K341" i="1"/>
  <c r="L341" i="1" s="1"/>
  <c r="M341" i="1" s="1"/>
  <c r="N341" i="1" s="1"/>
  <c r="O341" i="1" s="1"/>
  <c r="K286" i="1"/>
  <c r="L286" i="1" s="1"/>
  <c r="M286" i="1" s="1"/>
  <c r="N286" i="1" s="1"/>
  <c r="O286" i="1" s="1"/>
  <c r="K339" i="1"/>
  <c r="L339" i="1" s="1"/>
  <c r="M339" i="1" s="1"/>
  <c r="N339" i="1" s="1"/>
  <c r="O339" i="1" s="1"/>
  <c r="K331" i="1"/>
  <c r="L331" i="1" s="1"/>
  <c r="M331" i="1" s="1"/>
  <c r="N331" i="1" s="1"/>
  <c r="O331" i="1" s="1"/>
  <c r="K53" i="1"/>
  <c r="L53" i="1" s="1"/>
  <c r="M53" i="1" s="1"/>
  <c r="N53" i="1" s="1"/>
  <c r="O53" i="1" s="1"/>
  <c r="K117" i="1"/>
  <c r="L117" i="1" s="1"/>
  <c r="M117" i="1" s="1"/>
  <c r="N117" i="1" s="1"/>
  <c r="O117" i="1" s="1"/>
  <c r="K83" i="1"/>
  <c r="L83" i="1" s="1"/>
  <c r="M83" i="1" s="1"/>
  <c r="N83" i="1" s="1"/>
  <c r="O83" i="1" s="1"/>
  <c r="K183" i="1"/>
  <c r="L183" i="1" s="1"/>
  <c r="M183" i="1" s="1"/>
  <c r="N183" i="1" s="1"/>
  <c r="O183" i="1" s="1"/>
  <c r="K324" i="1"/>
  <c r="L324" i="1" s="1"/>
  <c r="M324" i="1" s="1"/>
  <c r="N324" i="1" s="1"/>
  <c r="O324" i="1" s="1"/>
  <c r="K357" i="1"/>
  <c r="L357" i="1" s="1"/>
  <c r="M357" i="1" s="1"/>
  <c r="N357" i="1" s="1"/>
  <c r="O357" i="1" s="1"/>
  <c r="K160" i="1"/>
  <c r="L160" i="1" s="1"/>
  <c r="M160" i="1" s="1"/>
  <c r="N160" i="1" s="1"/>
  <c r="O160" i="1" s="1"/>
  <c r="K29" i="1"/>
  <c r="L29" i="1" s="1"/>
  <c r="M29" i="1" s="1"/>
  <c r="N29" i="1" s="1"/>
  <c r="O29" i="1" s="1"/>
  <c r="K144" i="1"/>
  <c r="L144" i="1" s="1"/>
  <c r="M144" i="1" s="1"/>
  <c r="N144" i="1" s="1"/>
  <c r="O144" i="1" s="1"/>
  <c r="K197" i="1"/>
  <c r="L197" i="1" s="1"/>
  <c r="M197" i="1" s="1"/>
  <c r="N197" i="1" s="1"/>
  <c r="O197" i="1" s="1"/>
  <c r="K348" i="1"/>
  <c r="L348" i="1" s="1"/>
  <c r="M348" i="1" s="1"/>
  <c r="N348" i="1" s="1"/>
  <c r="O348" i="1" s="1"/>
  <c r="K272" i="1"/>
  <c r="L272" i="1" s="1"/>
  <c r="M272" i="1" s="1"/>
  <c r="N272" i="1" s="1"/>
  <c r="O272" i="1" s="1"/>
  <c r="K175" i="1"/>
  <c r="L175" i="1" s="1"/>
  <c r="M175" i="1" s="1"/>
  <c r="N175" i="1" s="1"/>
  <c r="O175" i="1" s="1"/>
  <c r="K137" i="1"/>
  <c r="L137" i="1" s="1"/>
  <c r="M137" i="1" s="1"/>
  <c r="N137" i="1" s="1"/>
  <c r="O137" i="1" s="1"/>
  <c r="K163" i="1"/>
  <c r="L163" i="1" s="1"/>
  <c r="M163" i="1" s="1"/>
  <c r="N163" i="1" s="1"/>
  <c r="O163" i="1" s="1"/>
  <c r="K280" i="1"/>
  <c r="L280" i="1" s="1"/>
  <c r="M280" i="1" s="1"/>
  <c r="N280" i="1" s="1"/>
  <c r="O280" i="1" s="1"/>
  <c r="K350" i="1"/>
  <c r="L350" i="1" s="1"/>
  <c r="M350" i="1" s="1"/>
  <c r="N350" i="1" s="1"/>
  <c r="O350" i="1" s="1"/>
  <c r="K337" i="1"/>
  <c r="L337" i="1" s="1"/>
  <c r="M337" i="1" s="1"/>
  <c r="N337" i="1" s="1"/>
  <c r="O337" i="1" s="1"/>
  <c r="K307" i="1"/>
  <c r="L307" i="1" s="1"/>
  <c r="M307" i="1" s="1"/>
  <c r="N307" i="1" s="1"/>
  <c r="O307" i="1" s="1"/>
  <c r="K96" i="1"/>
  <c r="L96" i="1" s="1"/>
  <c r="M96" i="1" s="1"/>
  <c r="N96" i="1" s="1"/>
  <c r="O96" i="1" s="1"/>
  <c r="K353" i="1"/>
  <c r="L353" i="1" s="1"/>
  <c r="M353" i="1" s="1"/>
  <c r="N353" i="1" s="1"/>
  <c r="O353" i="1" s="1"/>
  <c r="K187" i="1"/>
  <c r="L187" i="1" s="1"/>
  <c r="M187" i="1" s="1"/>
  <c r="N187" i="1" s="1"/>
  <c r="O187" i="1" s="1"/>
  <c r="K94" i="1"/>
  <c r="L94" i="1" s="1"/>
  <c r="M94" i="1" s="1"/>
  <c r="N94" i="1" s="1"/>
  <c r="O94" i="1" s="1"/>
  <c r="K57" i="1"/>
  <c r="L57" i="1" s="1"/>
  <c r="M57" i="1" s="1"/>
  <c r="N57" i="1" s="1"/>
  <c r="O57" i="1" s="1"/>
  <c r="K322" i="1"/>
  <c r="L322" i="1" s="1"/>
  <c r="M322" i="1" s="1"/>
  <c r="N322" i="1" s="1"/>
  <c r="O322" i="1" s="1"/>
  <c r="K170" i="1"/>
  <c r="L170" i="1" s="1"/>
  <c r="M170" i="1" s="1"/>
  <c r="N170" i="1" s="1"/>
  <c r="O170" i="1" s="1"/>
  <c r="K247" i="1"/>
  <c r="L247" i="1" s="1"/>
  <c r="M247" i="1" s="1"/>
  <c r="N247" i="1" s="1"/>
  <c r="O247" i="1" s="1"/>
  <c r="K227" i="1"/>
  <c r="L227" i="1" s="1"/>
  <c r="M227" i="1" s="1"/>
  <c r="N227" i="1" s="1"/>
  <c r="O227" i="1" s="1"/>
  <c r="K65" i="1"/>
  <c r="L65" i="1" s="1"/>
  <c r="M65" i="1" s="1"/>
  <c r="N65" i="1" s="1"/>
  <c r="O65" i="1" s="1"/>
  <c r="K338" i="1"/>
  <c r="L338" i="1" s="1"/>
  <c r="M338" i="1" s="1"/>
  <c r="N338" i="1" s="1"/>
  <c r="O338" i="1" s="1"/>
  <c r="K128" i="1"/>
  <c r="L128" i="1" s="1"/>
  <c r="M128" i="1" s="1"/>
  <c r="N128" i="1" s="1"/>
  <c r="O128" i="1" s="1"/>
  <c r="K42" i="1"/>
  <c r="L42" i="1" s="1"/>
  <c r="M42" i="1" s="1"/>
  <c r="N42" i="1" s="1"/>
  <c r="O42" i="1" s="1"/>
  <c r="K120" i="1"/>
  <c r="L120" i="1" s="1"/>
  <c r="M120" i="1" s="1"/>
  <c r="N120" i="1" s="1"/>
  <c r="O120" i="1" s="1"/>
  <c r="K106" i="1"/>
  <c r="L106" i="1" s="1"/>
  <c r="M106" i="1" s="1"/>
  <c r="N106" i="1" s="1"/>
  <c r="O106" i="1" s="1"/>
  <c r="K49" i="1"/>
  <c r="L49" i="1" s="1"/>
  <c r="M49" i="1" s="1"/>
  <c r="N49" i="1" s="1"/>
  <c r="O49" i="1" s="1"/>
  <c r="K342" i="1"/>
  <c r="L342" i="1" s="1"/>
  <c r="M342" i="1" s="1"/>
  <c r="N342" i="1" s="1"/>
  <c r="O342" i="1" s="1"/>
  <c r="K95" i="1"/>
  <c r="L95" i="1" s="1"/>
  <c r="M95" i="1" s="1"/>
  <c r="N95" i="1" s="1"/>
  <c r="O95" i="1" s="1"/>
  <c r="K72" i="1"/>
  <c r="L72" i="1" s="1"/>
  <c r="M72" i="1" s="1"/>
  <c r="N72" i="1" s="1"/>
  <c r="O72" i="1" s="1"/>
  <c r="K51" i="1"/>
  <c r="L51" i="1" s="1"/>
  <c r="M51" i="1" s="1"/>
  <c r="N51" i="1" s="1"/>
  <c r="O51" i="1" s="1"/>
  <c r="K180" i="1"/>
  <c r="L180" i="1" s="1"/>
  <c r="M180" i="1" s="1"/>
  <c r="N180" i="1" s="1"/>
  <c r="O180" i="1" s="1"/>
  <c r="K297" i="1"/>
  <c r="L297" i="1" s="1"/>
  <c r="M297" i="1" s="1"/>
  <c r="N297" i="1" s="1"/>
  <c r="O297" i="1" s="1"/>
  <c r="K8" i="1"/>
  <c r="L8" i="1" s="1"/>
  <c r="M8" i="1" s="1"/>
  <c r="N8" i="1" s="1"/>
  <c r="O8" i="1" s="1"/>
  <c r="K273" i="1"/>
  <c r="L273" i="1" s="1"/>
  <c r="M273" i="1" s="1"/>
  <c r="N273" i="1" s="1"/>
  <c r="O273" i="1" s="1"/>
  <c r="K138" i="1"/>
  <c r="L138" i="1" s="1"/>
  <c r="M138" i="1" s="1"/>
  <c r="N138" i="1" s="1"/>
  <c r="O138" i="1" s="1"/>
  <c r="K26" i="1"/>
  <c r="L26" i="1" s="1"/>
  <c r="M26" i="1" s="1"/>
  <c r="N26" i="1" s="1"/>
  <c r="O26" i="1" s="1"/>
  <c r="K230" i="1"/>
  <c r="L230" i="1" s="1"/>
  <c r="M230" i="1" s="1"/>
  <c r="N230" i="1" s="1"/>
  <c r="O230" i="1" s="1"/>
  <c r="K314" i="1"/>
  <c r="L314" i="1" s="1"/>
  <c r="M314" i="1" s="1"/>
  <c r="N314" i="1" s="1"/>
  <c r="O314" i="1" s="1"/>
  <c r="K169" i="1"/>
  <c r="L169" i="1" s="1"/>
  <c r="M169" i="1" s="1"/>
  <c r="N169" i="1" s="1"/>
  <c r="O169" i="1" s="1"/>
  <c r="K64" i="1"/>
  <c r="L64" i="1" s="1"/>
  <c r="M64" i="1" s="1"/>
  <c r="N64" i="1" s="1"/>
  <c r="O64" i="1" s="1"/>
  <c r="K249" i="1"/>
  <c r="L249" i="1" s="1"/>
  <c r="M249" i="1" s="1"/>
  <c r="N249" i="1" s="1"/>
  <c r="O249" i="1" s="1"/>
  <c r="K73" i="1"/>
  <c r="L73" i="1" s="1"/>
  <c r="M73" i="1" s="1"/>
  <c r="N73" i="1" s="1"/>
  <c r="O73" i="1" s="1"/>
  <c r="K311" i="1"/>
  <c r="L311" i="1" s="1"/>
  <c r="M311" i="1" s="1"/>
  <c r="N311" i="1" s="1"/>
  <c r="O311" i="1" s="1"/>
  <c r="K56" i="1"/>
  <c r="L56" i="1" s="1"/>
  <c r="M56" i="1" s="1"/>
  <c r="N56" i="1" s="1"/>
  <c r="O56" i="1" s="1"/>
  <c r="K257" i="1"/>
  <c r="L257" i="1" s="1"/>
  <c r="M257" i="1" s="1"/>
  <c r="N257" i="1" s="1"/>
  <c r="O257" i="1" s="1"/>
  <c r="K165" i="1"/>
  <c r="L165" i="1" s="1"/>
  <c r="M165" i="1" s="1"/>
  <c r="N165" i="1" s="1"/>
  <c r="O165" i="1" s="1"/>
  <c r="K121" i="1"/>
  <c r="L121" i="1" s="1"/>
  <c r="M121" i="1" s="1"/>
  <c r="N121" i="1" s="1"/>
  <c r="O121" i="1" s="1"/>
  <c r="K80" i="1"/>
  <c r="L80" i="1" s="1"/>
  <c r="M80" i="1" s="1"/>
  <c r="N80" i="1" s="1"/>
  <c r="O80" i="1" s="1"/>
  <c r="K334" i="1"/>
  <c r="L334" i="1" s="1"/>
  <c r="M334" i="1" s="1"/>
  <c r="N334" i="1" s="1"/>
  <c r="O334" i="1" s="1"/>
  <c r="K291" i="1"/>
  <c r="L291" i="1" s="1"/>
  <c r="M291" i="1" s="1"/>
  <c r="N291" i="1" s="1"/>
  <c r="O291" i="1" s="1"/>
  <c r="K290" i="1"/>
  <c r="L290" i="1" s="1"/>
  <c r="M290" i="1" s="1"/>
  <c r="N290" i="1" s="1"/>
  <c r="O290" i="1" s="1"/>
  <c r="K40" i="1"/>
  <c r="L40" i="1" s="1"/>
  <c r="M40" i="1" s="1"/>
  <c r="N40" i="1" s="1"/>
  <c r="O40" i="1" s="1"/>
  <c r="K171" i="1"/>
  <c r="L171" i="1" s="1"/>
  <c r="M171" i="1" s="1"/>
  <c r="N171" i="1" s="1"/>
  <c r="O171" i="1" s="1"/>
  <c r="K19" i="1"/>
  <c r="L19" i="1" s="1"/>
  <c r="M19" i="1" s="1"/>
  <c r="N19" i="1" s="1"/>
  <c r="O19" i="1" s="1"/>
  <c r="K248" i="1"/>
  <c r="L248" i="1" s="1"/>
  <c r="M248" i="1" s="1"/>
  <c r="N248" i="1" s="1"/>
  <c r="O248" i="1" s="1"/>
  <c r="K351" i="1"/>
  <c r="L351" i="1" s="1"/>
  <c r="M351" i="1" s="1"/>
  <c r="N351" i="1" s="1"/>
  <c r="O351" i="1" s="1"/>
  <c r="K352" i="1"/>
  <c r="L352" i="1" s="1"/>
  <c r="M352" i="1" s="1"/>
  <c r="N352" i="1" s="1"/>
  <c r="O352" i="1" s="1"/>
  <c r="K158" i="1"/>
  <c r="L158" i="1" s="1"/>
  <c r="M158" i="1" s="1"/>
  <c r="N158" i="1" s="1"/>
  <c r="O158" i="1" s="1"/>
  <c r="K81" i="1"/>
  <c r="L81" i="1" s="1"/>
  <c r="M81" i="1" s="1"/>
  <c r="N81" i="1" s="1"/>
  <c r="O81" i="1" s="1"/>
  <c r="K241" i="1"/>
  <c r="L241" i="1" s="1"/>
  <c r="M241" i="1" s="1"/>
  <c r="N241" i="1" s="1"/>
  <c r="O241" i="1" s="1"/>
  <c r="K139" i="1"/>
  <c r="L139" i="1" s="1"/>
  <c r="M139" i="1" s="1"/>
  <c r="N139" i="1" s="1"/>
  <c r="O139" i="1" s="1"/>
  <c r="K319" i="1"/>
  <c r="L319" i="1" s="1"/>
  <c r="M319" i="1" s="1"/>
  <c r="N319" i="1" s="1"/>
  <c r="O319" i="1" s="1"/>
  <c r="K17" i="1"/>
  <c r="L17" i="1" s="1"/>
  <c r="M17" i="1" s="1"/>
  <c r="N17" i="1" s="1"/>
  <c r="O17" i="1" s="1"/>
  <c r="K299" i="1"/>
  <c r="L299" i="1" s="1"/>
  <c r="M299" i="1" s="1"/>
  <c r="N299" i="1" s="1"/>
  <c r="O299" i="1" s="1"/>
  <c r="K112" i="1"/>
  <c r="L112" i="1" s="1"/>
  <c r="M112" i="1" s="1"/>
  <c r="N112" i="1" s="1"/>
  <c r="O112" i="1" s="1"/>
  <c r="K214" i="1"/>
  <c r="L214" i="1" s="1"/>
  <c r="M214" i="1" s="1"/>
  <c r="N214" i="1" s="1"/>
  <c r="O214" i="1" s="1"/>
  <c r="K265" i="1"/>
  <c r="L265" i="1" s="1"/>
  <c r="M265" i="1" s="1"/>
  <c r="N265" i="1" s="1"/>
  <c r="O265" i="1" s="1"/>
  <c r="K198" i="1"/>
  <c r="L198" i="1" s="1"/>
  <c r="M198" i="1" s="1"/>
  <c r="N198" i="1" s="1"/>
  <c r="O198" i="1" s="1"/>
  <c r="K178" i="1"/>
  <c r="L178" i="1" s="1"/>
  <c r="M178" i="1" s="1"/>
  <c r="N178" i="1" s="1"/>
  <c r="O178" i="1" s="1"/>
  <c r="K113" i="1"/>
  <c r="L113" i="1" s="1"/>
  <c r="M113" i="1" s="1"/>
  <c r="N113" i="1" s="1"/>
  <c r="O113" i="1" s="1"/>
  <c r="K114" i="1"/>
  <c r="L114" i="1" s="1"/>
  <c r="M114" i="1" s="1"/>
  <c r="N114" i="1" s="1"/>
  <c r="O114" i="1" s="1"/>
  <c r="K33" i="1"/>
  <c r="L33" i="1" s="1"/>
  <c r="M33" i="1" s="1"/>
  <c r="N33" i="1" s="1"/>
  <c r="O33" i="1" s="1"/>
  <c r="K270" i="1"/>
  <c r="L270" i="1" s="1"/>
  <c r="M270" i="1" s="1"/>
  <c r="N270" i="1" s="1"/>
  <c r="O270" i="1" s="1"/>
  <c r="K196" i="1"/>
  <c r="L196" i="1" s="1"/>
  <c r="M196" i="1" s="1"/>
  <c r="N196" i="1" s="1"/>
  <c r="O196" i="1" s="1"/>
  <c r="K154" i="1"/>
  <c r="L154" i="1" s="1"/>
  <c r="M154" i="1" s="1"/>
  <c r="N154" i="1" s="1"/>
  <c r="O154" i="1" s="1"/>
  <c r="K58" i="1"/>
  <c r="L58" i="1" s="1"/>
  <c r="M58" i="1" s="1"/>
  <c r="N58" i="1" s="1"/>
  <c r="O58" i="1" s="1"/>
  <c r="K90" i="1"/>
  <c r="L90" i="1" s="1"/>
  <c r="M90" i="1" s="1"/>
  <c r="N90" i="1" s="1"/>
  <c r="O90" i="1" s="1"/>
  <c r="K321" i="1"/>
  <c r="L321" i="1" s="1"/>
  <c r="M321" i="1" s="1"/>
  <c r="N321" i="1" s="1"/>
  <c r="O321" i="1" s="1"/>
  <c r="K145" i="1"/>
  <c r="L145" i="1" s="1"/>
  <c r="M145" i="1" s="1"/>
  <c r="N145" i="1" s="1"/>
  <c r="O145" i="1" s="1"/>
  <c r="K186" i="1"/>
  <c r="L186" i="1" s="1"/>
  <c r="M186" i="1" s="1"/>
  <c r="N186" i="1" s="1"/>
  <c r="O186" i="1" s="1"/>
  <c r="K35" i="1"/>
  <c r="L35" i="1" s="1"/>
  <c r="M35" i="1" s="1"/>
  <c r="N35" i="1" s="1"/>
  <c r="O35" i="1" s="1"/>
  <c r="K344" i="1"/>
  <c r="L344" i="1" s="1"/>
  <c r="M344" i="1" s="1"/>
  <c r="N344" i="1" s="1"/>
  <c r="O344" i="1" s="1"/>
  <c r="K298" i="1"/>
  <c r="L298" i="1" s="1"/>
  <c r="M298" i="1" s="1"/>
  <c r="N298" i="1" s="1"/>
  <c r="O298" i="1" s="1"/>
  <c r="K223" i="1"/>
  <c r="L223" i="1" s="1"/>
  <c r="M223" i="1" s="1"/>
  <c r="N223" i="1" s="1"/>
  <c r="O223" i="1" s="1"/>
  <c r="K211" i="1"/>
  <c r="L211" i="1" s="1"/>
  <c r="M211" i="1" s="1"/>
  <c r="N211" i="1" s="1"/>
  <c r="O211" i="1" s="1"/>
  <c r="K256" i="1"/>
  <c r="L256" i="1" s="1"/>
  <c r="M256" i="1" s="1"/>
  <c r="N256" i="1" s="1"/>
  <c r="O256" i="1" s="1"/>
  <c r="K204" i="1"/>
  <c r="L204" i="1" s="1"/>
  <c r="M204" i="1" s="1"/>
  <c r="N204" i="1" s="1"/>
  <c r="O204" i="1" s="1"/>
  <c r="K209" i="1"/>
  <c r="L209" i="1" s="1"/>
  <c r="M209" i="1" s="1"/>
  <c r="N209" i="1" s="1"/>
  <c r="O209" i="1" s="1"/>
  <c r="K41" i="1"/>
  <c r="L41" i="1" s="1"/>
  <c r="M41" i="1" s="1"/>
  <c r="N41" i="1" s="1"/>
  <c r="O41" i="1" s="1"/>
  <c r="K354" i="1"/>
  <c r="L354" i="1" s="1"/>
  <c r="M354" i="1" s="1"/>
  <c r="N354" i="1" s="1"/>
  <c r="O354" i="1" s="1"/>
  <c r="K143" i="1"/>
  <c r="L143" i="1" s="1"/>
  <c r="M143" i="1" s="1"/>
  <c r="N143" i="1" s="1"/>
  <c r="O143" i="1" s="1"/>
  <c r="K24" i="1"/>
  <c r="L24" i="1" s="1"/>
  <c r="M24" i="1" s="1"/>
  <c r="N24" i="1" s="1"/>
  <c r="O24" i="1" s="1"/>
  <c r="K104" i="1"/>
  <c r="L104" i="1" s="1"/>
  <c r="M104" i="1" s="1"/>
  <c r="N104" i="1" s="1"/>
  <c r="O104" i="1" s="1"/>
  <c r="K343" i="1"/>
  <c r="L343" i="1" s="1"/>
  <c r="M343" i="1" s="1"/>
  <c r="N343" i="1" s="1"/>
  <c r="O343" i="1" s="1"/>
  <c r="K67" i="1"/>
  <c r="L67" i="1" s="1"/>
  <c r="M67" i="1" s="1"/>
  <c r="N67" i="1" s="1"/>
  <c r="O67" i="1" s="1"/>
  <c r="K74" i="1"/>
  <c r="L74" i="1" s="1"/>
  <c r="M74" i="1" s="1"/>
  <c r="N74" i="1" s="1"/>
  <c r="O74" i="1" s="1"/>
  <c r="K9" i="1"/>
  <c r="L9" i="1" s="1"/>
  <c r="M9" i="1" s="1"/>
  <c r="N9" i="1" s="1"/>
  <c r="O9" i="1" s="1"/>
  <c r="K346" i="1"/>
  <c r="L346" i="1" s="1"/>
  <c r="M346" i="1" s="1"/>
  <c r="N346" i="1" s="1"/>
  <c r="O346" i="1" s="1"/>
  <c r="K130" i="1"/>
  <c r="L130" i="1" s="1"/>
  <c r="M130" i="1" s="1"/>
  <c r="N130" i="1" s="1"/>
  <c r="O130" i="1" s="1"/>
  <c r="K281" i="1"/>
  <c r="L281" i="1" s="1"/>
  <c r="M281" i="1" s="1"/>
  <c r="N281" i="1" s="1"/>
  <c r="O281" i="1" s="1"/>
  <c r="K238" i="1"/>
  <c r="L238" i="1" s="1"/>
  <c r="M238" i="1" s="1"/>
  <c r="N238" i="1" s="1"/>
  <c r="O238" i="1" s="1"/>
  <c r="K235" i="1"/>
  <c r="L235" i="1" s="1"/>
  <c r="M235" i="1" s="1"/>
  <c r="N235" i="1" s="1"/>
  <c r="O235" i="1" s="1"/>
  <c r="K233" i="1"/>
  <c r="L233" i="1" s="1"/>
  <c r="M233" i="1" s="1"/>
  <c r="N233" i="1" s="1"/>
  <c r="O233" i="1" s="1"/>
  <c r="K174" i="1"/>
  <c r="L174" i="1" s="1"/>
  <c r="M174" i="1" s="1"/>
  <c r="N174" i="1" s="1"/>
  <c r="O174" i="1" s="1"/>
  <c r="K50" i="1"/>
  <c r="L50" i="1" s="1"/>
  <c r="M50" i="1" s="1"/>
  <c r="N50" i="1" s="1"/>
  <c r="O50" i="1" s="1"/>
  <c r="K149" i="1"/>
  <c r="L149" i="1" s="1"/>
  <c r="M149" i="1" s="1"/>
  <c r="N149" i="1" s="1"/>
  <c r="O149" i="1" s="1"/>
  <c r="K18" i="1"/>
  <c r="L18" i="1" s="1"/>
  <c r="M18" i="1" s="1"/>
  <c r="N18" i="1" s="1"/>
  <c r="O18" i="1" s="1"/>
  <c r="K264" i="1"/>
  <c r="L264" i="1" s="1"/>
  <c r="M264" i="1" s="1"/>
  <c r="N264" i="1" s="1"/>
  <c r="O264" i="1" s="1"/>
  <c r="K98" i="1"/>
  <c r="L98" i="1" s="1"/>
  <c r="M98" i="1" s="1"/>
  <c r="N98" i="1" s="1"/>
  <c r="O98" i="1" s="1"/>
  <c r="K122" i="1"/>
  <c r="L122" i="1" s="1"/>
  <c r="M122" i="1" s="1"/>
  <c r="N122" i="1" s="1"/>
  <c r="O122" i="1" s="1"/>
  <c r="K195" i="1"/>
  <c r="L195" i="1" s="1"/>
  <c r="M195" i="1" s="1"/>
  <c r="N195" i="1" s="1"/>
  <c r="O195" i="1" s="1"/>
  <c r="K206" i="1"/>
  <c r="L206" i="1" s="1"/>
  <c r="M206" i="1" s="1"/>
  <c r="N206" i="1" s="1"/>
  <c r="O206" i="1" s="1"/>
  <c r="K34" i="1"/>
  <c r="L34" i="1" s="1"/>
  <c r="M34" i="1" s="1"/>
  <c r="N34" i="1" s="1"/>
  <c r="O34" i="1" s="1"/>
  <c r="K244" i="1"/>
  <c r="L244" i="1" s="1"/>
  <c r="M244" i="1" s="1"/>
  <c r="N244" i="1" s="1"/>
  <c r="O244" i="1" s="1"/>
  <c r="K147" i="1"/>
  <c r="L147" i="1" s="1"/>
  <c r="M147" i="1" s="1"/>
  <c r="N147" i="1" s="1"/>
  <c r="O147" i="1" s="1"/>
  <c r="K289" i="1"/>
  <c r="L289" i="1" s="1"/>
  <c r="M289" i="1" s="1"/>
  <c r="N289" i="1" s="1"/>
  <c r="O289" i="1" s="1"/>
  <c r="K225" i="1"/>
  <c r="L225" i="1" s="1"/>
  <c r="M225" i="1" s="1"/>
  <c r="N225" i="1" s="1"/>
  <c r="O225" i="1" s="1"/>
  <c r="K88" i="1"/>
  <c r="L88" i="1" s="1"/>
  <c r="M88" i="1" s="1"/>
  <c r="N88" i="1" s="1"/>
  <c r="O88" i="1" s="1"/>
  <c r="K361" i="1"/>
  <c r="L361" i="1" s="1"/>
  <c r="M361" i="1" s="1"/>
  <c r="N361" i="1" s="1"/>
  <c r="O361" i="1" s="1"/>
  <c r="K305" i="1"/>
  <c r="L305" i="1" s="1"/>
  <c r="M305" i="1" s="1"/>
  <c r="N305" i="1" s="1"/>
  <c r="O305" i="1" s="1"/>
  <c r="K27" i="1"/>
  <c r="L27" i="1" s="1"/>
  <c r="M27" i="1" s="1"/>
  <c r="N27" i="1" s="1"/>
  <c r="O27" i="1" s="1"/>
  <c r="K329" i="1"/>
  <c r="L329" i="1" s="1"/>
  <c r="M329" i="1" s="1"/>
  <c r="N329" i="1" s="1"/>
  <c r="O329" i="1" s="1"/>
  <c r="K296" i="1"/>
  <c r="L296" i="1" s="1"/>
  <c r="M296" i="1" s="1"/>
  <c r="N296" i="1" s="1"/>
  <c r="O296" i="1" s="1"/>
  <c r="K97" i="1"/>
  <c r="L97" i="1" s="1"/>
  <c r="M97" i="1" s="1"/>
  <c r="N97" i="1" s="1"/>
  <c r="O97" i="1" s="1"/>
  <c r="K162" i="1"/>
  <c r="L162" i="1" s="1"/>
  <c r="M162" i="1" s="1"/>
  <c r="N162" i="1" s="1"/>
  <c r="O162" i="1" s="1"/>
  <c r="K66" i="1"/>
  <c r="L66" i="1" s="1"/>
  <c r="M66" i="1" s="1"/>
  <c r="N66" i="1" s="1"/>
  <c r="O66" i="1" s="1"/>
  <c r="K16" i="1"/>
  <c r="L16" i="1" s="1"/>
  <c r="M16" i="1" s="1"/>
  <c r="N16" i="1" s="1"/>
  <c r="O16" i="1" s="1"/>
  <c r="K362" i="1"/>
  <c r="L362" i="1" s="1"/>
  <c r="M362" i="1" s="1"/>
  <c r="N362" i="1" s="1"/>
  <c r="O362" i="1" s="1"/>
  <c r="K212" i="1"/>
  <c r="L212" i="1" s="1"/>
  <c r="M212" i="1" s="1"/>
  <c r="N212" i="1" s="1"/>
  <c r="O212" i="1" s="1"/>
  <c r="K263" i="1"/>
  <c r="L263" i="1" s="1"/>
  <c r="M263" i="1" s="1"/>
  <c r="N263" i="1" s="1"/>
  <c r="O263" i="1" s="1"/>
  <c r="K358" i="1"/>
  <c r="L358" i="1" s="1"/>
  <c r="M358" i="1" s="1"/>
  <c r="N358" i="1" s="1"/>
  <c r="O358" i="1" s="1"/>
  <c r="K136" i="1"/>
  <c r="L136" i="1" s="1"/>
  <c r="M136" i="1" s="1"/>
  <c r="N136" i="1" s="1"/>
  <c r="O136" i="1" s="1"/>
  <c r="K157" i="1"/>
  <c r="L157" i="1" s="1"/>
  <c r="M157" i="1" s="1"/>
  <c r="N157" i="1" s="1"/>
  <c r="O157" i="1" s="1"/>
  <c r="K25" i="1"/>
  <c r="L25" i="1" s="1"/>
  <c r="M25" i="1" s="1"/>
  <c r="N25" i="1" s="1"/>
  <c r="O25" i="1" s="1"/>
  <c r="K336" i="1"/>
  <c r="L336" i="1" s="1"/>
  <c r="M336" i="1" s="1"/>
  <c r="N336" i="1" s="1"/>
  <c r="O336" i="1" s="1"/>
  <c r="K345" i="1"/>
  <c r="L345" i="1" s="1"/>
  <c r="M345" i="1" s="1"/>
  <c r="N345" i="1" s="1"/>
  <c r="O345" i="1" s="1"/>
  <c r="K220" i="1"/>
  <c r="L220" i="1" s="1"/>
  <c r="M220" i="1" s="1"/>
  <c r="N220" i="1" s="1"/>
  <c r="O220" i="1" s="1"/>
  <c r="K105" i="1"/>
  <c r="L105" i="1" s="1"/>
  <c r="M105" i="1" s="1"/>
  <c r="N105" i="1" s="1"/>
  <c r="O105" i="1" s="1"/>
  <c r="K203" i="1"/>
  <c r="L203" i="1" s="1"/>
  <c r="M203" i="1" s="1"/>
  <c r="N203" i="1" s="1"/>
  <c r="O203" i="1" s="1"/>
  <c r="K32" i="1"/>
  <c r="L32" i="1" s="1"/>
  <c r="M32" i="1" s="1"/>
  <c r="N32" i="1" s="1"/>
  <c r="O32" i="1" s="1"/>
  <c r="K219" i="1"/>
  <c r="L219" i="1" s="1"/>
  <c r="M219" i="1" s="1"/>
  <c r="N219" i="1" s="1"/>
  <c r="O219" i="1" s="1"/>
  <c r="K181" i="1"/>
  <c r="L181" i="1" s="1"/>
  <c r="M181" i="1" s="1"/>
  <c r="N181" i="1" s="1"/>
  <c r="O181" i="1" s="1"/>
  <c r="K359" i="1"/>
  <c r="L359" i="1" s="1"/>
  <c r="M359" i="1" s="1"/>
  <c r="N359" i="1" s="1"/>
  <c r="O359" i="1" s="1"/>
  <c r="K43" i="1"/>
  <c r="L43" i="1" s="1"/>
  <c r="M43" i="1" s="1"/>
  <c r="N43" i="1" s="1"/>
  <c r="O43" i="1" s="1"/>
  <c r="K75" i="1"/>
  <c r="L75" i="1" s="1"/>
  <c r="M75" i="1" s="1"/>
  <c r="N75" i="1" s="1"/>
  <c r="O75" i="1" s="1"/>
  <c r="K306" i="1"/>
  <c r="L306" i="1" s="1"/>
  <c r="M306" i="1" s="1"/>
  <c r="N306" i="1" s="1"/>
  <c r="O306" i="1" s="1"/>
  <c r="K48" i="1"/>
  <c r="L48" i="1" s="1"/>
  <c r="M48" i="1" s="1"/>
  <c r="N48" i="1" s="1"/>
  <c r="O48" i="1" s="1"/>
  <c r="K360" i="1"/>
  <c r="L360" i="1" s="1"/>
  <c r="M360" i="1" s="1"/>
  <c r="N360" i="1" s="1"/>
  <c r="O360" i="1" s="1"/>
  <c r="K89" i="1"/>
  <c r="L89" i="1" s="1"/>
  <c r="M89" i="1" s="1"/>
  <c r="N89" i="1" s="1"/>
  <c r="O89" i="1" s="1"/>
  <c r="K255" i="1"/>
  <c r="L255" i="1" s="1"/>
  <c r="M255" i="1" s="1"/>
  <c r="N255" i="1" s="1"/>
  <c r="O255" i="1" s="1"/>
  <c r="K229" i="1"/>
  <c r="L229" i="1" s="1"/>
  <c r="M229" i="1" s="1"/>
  <c r="N229" i="1" s="1"/>
  <c r="O229" i="1" s="1"/>
  <c r="K194" i="1"/>
  <c r="L194" i="1" s="1"/>
  <c r="M194" i="1" s="1"/>
  <c r="N194" i="1" s="1"/>
  <c r="O194" i="1" s="1"/>
  <c r="K11" i="1"/>
  <c r="L11" i="1" s="1"/>
  <c r="M11" i="1" s="1"/>
  <c r="N11" i="1" s="1"/>
  <c r="O11" i="1" s="1"/>
  <c r="K10" i="1"/>
  <c r="L10" i="1" s="1"/>
  <c r="M10" i="1" s="1"/>
  <c r="N10" i="1" s="1"/>
  <c r="O10" i="1" s="1"/>
  <c r="K278" i="1"/>
  <c r="L278" i="1" s="1"/>
  <c r="M278" i="1" s="1"/>
  <c r="N278" i="1" s="1"/>
  <c r="O278" i="1" s="1"/>
  <c r="K179" i="1"/>
  <c r="L179" i="1" s="1"/>
  <c r="M179" i="1" s="1"/>
  <c r="N179" i="1" s="1"/>
  <c r="O179" i="1" s="1"/>
  <c r="K155" i="1"/>
  <c r="L155" i="1" s="1"/>
  <c r="M155" i="1" s="1"/>
  <c r="N155" i="1" s="1"/>
  <c r="O155" i="1" s="1"/>
  <c r="K129" i="1"/>
  <c r="L129" i="1" s="1"/>
  <c r="M129" i="1" s="1"/>
  <c r="N129" i="1" s="1"/>
  <c r="O129" i="1" s="1"/>
  <c r="K222" i="1"/>
  <c r="L222" i="1" s="1"/>
  <c r="M222" i="1" s="1"/>
  <c r="N222" i="1" s="1"/>
  <c r="O222" i="1" s="1"/>
  <c r="K271" i="1"/>
  <c r="L271" i="1" s="1"/>
  <c r="M271" i="1" s="1"/>
  <c r="N271" i="1" s="1"/>
  <c r="O271" i="1" s="1"/>
  <c r="K236" i="1"/>
  <c r="L236" i="1" s="1"/>
  <c r="M236" i="1" s="1"/>
  <c r="N236" i="1" s="1"/>
  <c r="O236" i="1" s="1"/>
  <c r="K213" i="1"/>
  <c r="L213" i="1" s="1"/>
  <c r="M213" i="1" s="1"/>
  <c r="N213" i="1" s="1"/>
  <c r="O213" i="1" s="1"/>
  <c r="K228" i="1"/>
  <c r="L228" i="1" s="1"/>
  <c r="M228" i="1" s="1"/>
  <c r="N228" i="1" s="1"/>
  <c r="O228" i="1" s="1"/>
  <c r="K59" i="1"/>
  <c r="L59" i="1" s="1"/>
  <c r="M59" i="1" s="1"/>
  <c r="N59" i="1" s="1"/>
  <c r="O59" i="1" s="1"/>
  <c r="K330" i="1"/>
  <c r="L330" i="1" s="1"/>
  <c r="M330" i="1" s="1"/>
  <c r="N330" i="1" s="1"/>
  <c r="O330" i="1" s="1"/>
  <c r="K86" i="1"/>
  <c r="L86" i="1" s="1"/>
  <c r="M86" i="1" s="1"/>
  <c r="N86" i="1" s="1"/>
  <c r="O86" i="1" s="1"/>
  <c r="K146" i="1"/>
  <c r="L146" i="1" s="1"/>
  <c r="M146" i="1" s="1"/>
  <c r="N146" i="1" s="1"/>
  <c r="O146" i="1" s="1"/>
  <c r="K161" i="1"/>
  <c r="L161" i="1" s="1"/>
  <c r="M161" i="1" s="1"/>
  <c r="N161" i="1" s="1"/>
  <c r="O161" i="1" s="1"/>
  <c r="K239" i="1"/>
  <c r="L239" i="1" s="1"/>
  <c r="M239" i="1" s="1"/>
  <c r="N239" i="1" s="1"/>
  <c r="O239" i="1" s="1"/>
  <c r="F8" i="3"/>
  <c r="G8" i="3" s="1"/>
  <c r="F9" i="3"/>
  <c r="G9" i="3" s="1"/>
  <c r="F10" i="3"/>
  <c r="G10" i="3" s="1"/>
  <c r="F7" i="3"/>
  <c r="G7" i="3" s="1"/>
  <c r="E23" i="3"/>
  <c r="H16" i="3" l="1"/>
  <c r="I16" i="3" s="1"/>
  <c r="H14" i="3"/>
  <c r="I14" i="3" s="1"/>
  <c r="H12" i="3"/>
  <c r="I12" i="3" s="1"/>
  <c r="H11" i="3"/>
  <c r="I11" i="3" s="1"/>
  <c r="H17" i="3"/>
  <c r="I17" i="3" s="1"/>
  <c r="H21" i="3"/>
  <c r="I21" i="3" s="1"/>
  <c r="H19" i="3"/>
  <c r="I19" i="3" s="1"/>
  <c r="H13" i="3"/>
  <c r="I13" i="3" s="1"/>
  <c r="H15" i="3"/>
  <c r="I15" i="3" s="1"/>
  <c r="K23" i="3"/>
  <c r="H20" i="3"/>
  <c r="I20" i="3" s="1"/>
  <c r="H18" i="3"/>
  <c r="I18" i="3" s="1"/>
  <c r="L365" i="1"/>
  <c r="H10" i="3"/>
  <c r="I10" i="3" s="1"/>
  <c r="H8" i="3"/>
  <c r="I8" i="3" s="1"/>
  <c r="H9" i="3"/>
  <c r="I9" i="3" s="1"/>
  <c r="M365" i="1"/>
  <c r="G23" i="3"/>
  <c r="H7" i="3"/>
  <c r="N7" i="1" l="1"/>
  <c r="N365" i="1" s="1"/>
  <c r="O365" i="1" s="1"/>
  <c r="H23" i="3"/>
  <c r="I23" i="3" s="1"/>
  <c r="J13" i="3" s="1"/>
  <c r="I7" i="3"/>
  <c r="J7" i="3" l="1"/>
  <c r="J16" i="3"/>
  <c r="J10" i="3"/>
  <c r="J14" i="3"/>
  <c r="J12" i="3"/>
  <c r="J11" i="3"/>
  <c r="J20" i="3"/>
  <c r="J15" i="3"/>
  <c r="J9" i="3"/>
  <c r="J8" i="3"/>
  <c r="J21" i="3"/>
  <c r="J18" i="3"/>
  <c r="J19" i="3"/>
  <c r="J17" i="3"/>
  <c r="P365" i="1"/>
  <c r="P363" i="1"/>
  <c r="O7" i="1"/>
  <c r="J23" i="3"/>
  <c r="P7" i="1" l="1"/>
  <c r="P32" i="1"/>
  <c r="P46" i="1"/>
  <c r="P199" i="1"/>
  <c r="P23" i="1"/>
  <c r="P358" i="1"/>
  <c r="P265" i="1"/>
  <c r="P272" i="1"/>
  <c r="P69" i="1"/>
  <c r="P37" i="1"/>
  <c r="P264" i="1"/>
  <c r="P346" i="1"/>
  <c r="P348" i="1"/>
  <c r="P188" i="1"/>
  <c r="P220" i="1"/>
  <c r="P270" i="1"/>
  <c r="P337" i="1"/>
  <c r="P303" i="1"/>
  <c r="P156" i="1"/>
  <c r="P284" i="1"/>
  <c r="P271" i="1"/>
  <c r="P74" i="1"/>
  <c r="P297" i="1"/>
  <c r="P302" i="1"/>
  <c r="P173" i="1"/>
  <c r="P55" i="1"/>
  <c r="P73" i="1"/>
  <c r="P87" i="1"/>
  <c r="P222" i="1"/>
  <c r="P67" i="1"/>
  <c r="P180" i="1"/>
  <c r="P287" i="1"/>
  <c r="P288" i="1"/>
  <c r="P86" i="1"/>
  <c r="P235" i="1"/>
  <c r="P314" i="1"/>
  <c r="P54" i="1"/>
  <c r="P243" i="1"/>
  <c r="P135" i="1"/>
  <c r="P330" i="1"/>
  <c r="P238" i="1"/>
  <c r="P230" i="1"/>
  <c r="P102" i="1"/>
  <c r="P234" i="1"/>
  <c r="P63" i="1"/>
  <c r="P187" i="1"/>
  <c r="P125" i="1"/>
  <c r="P244" i="1"/>
  <c r="P84" i="1"/>
  <c r="P77" i="1"/>
  <c r="P207" i="1"/>
  <c r="P339" i="1"/>
  <c r="P171" i="1"/>
  <c r="P355" i="1"/>
  <c r="P59" i="1"/>
  <c r="P208" i="1"/>
  <c r="P328" i="1"/>
  <c r="P64" i="1"/>
  <c r="P189" i="1"/>
  <c r="P258" i="1"/>
  <c r="P275" i="1"/>
  <c r="P257" i="1"/>
  <c r="P281" i="1"/>
  <c r="P38" i="1"/>
  <c r="P93" i="1"/>
  <c r="P111" i="1"/>
  <c r="P296" i="1"/>
  <c r="P81" i="1"/>
  <c r="P183" i="1"/>
  <c r="P202" i="1"/>
  <c r="P217" i="1"/>
  <c r="P241" i="1"/>
  <c r="P354" i="1"/>
  <c r="P251" i="1"/>
  <c r="P168" i="1"/>
  <c r="P212" i="1"/>
  <c r="P112" i="1"/>
  <c r="P197" i="1"/>
  <c r="P333" i="1"/>
  <c r="P340" i="1"/>
  <c r="P97" i="1"/>
  <c r="P194" i="1"/>
  <c r="P209" i="1"/>
  <c r="P120" i="1"/>
  <c r="P285" i="1"/>
  <c r="P356" i="1"/>
  <c r="P103" i="1"/>
  <c r="P273" i="1"/>
  <c r="P262" i="1"/>
  <c r="P229" i="1"/>
  <c r="P204" i="1"/>
  <c r="P42" i="1"/>
  <c r="P312" i="1"/>
  <c r="P292" i="1"/>
  <c r="P31" i="1"/>
  <c r="P129" i="1"/>
  <c r="P343" i="1"/>
  <c r="P51" i="1"/>
  <c r="P218" i="1"/>
  <c r="P201" i="1"/>
  <c r="P14" i="1"/>
  <c r="P155" i="1"/>
  <c r="P104" i="1"/>
  <c r="P72" i="1"/>
  <c r="P131" i="1"/>
  <c r="P91" i="1"/>
  <c r="P127" i="1"/>
  <c r="P128" i="1"/>
  <c r="P226" i="1"/>
  <c r="P142" i="1"/>
  <c r="P89" i="1"/>
  <c r="P338" i="1"/>
  <c r="P245" i="1"/>
  <c r="P134" i="1"/>
  <c r="P185" i="1"/>
  <c r="P321" i="1"/>
  <c r="P246" i="1"/>
  <c r="P36" i="1"/>
  <c r="P298" i="1"/>
  <c r="P215" i="1"/>
  <c r="P250" i="1"/>
  <c r="P41" i="1"/>
  <c r="P327" i="1"/>
  <c r="P80" i="1"/>
  <c r="P71" i="1"/>
  <c r="P335" i="1"/>
  <c r="P110" i="1"/>
  <c r="P100" i="1"/>
  <c r="P203" i="1"/>
  <c r="P237" i="1"/>
  <c r="P149" i="1"/>
  <c r="P35" i="1"/>
  <c r="P269" i="1"/>
  <c r="P47" i="1"/>
  <c r="P233" i="1"/>
  <c r="P40" i="1"/>
  <c r="P242" i="1"/>
  <c r="P347" i="1"/>
  <c r="P261" i="1"/>
  <c r="P147" i="1"/>
  <c r="P290" i="1"/>
  <c r="P301" i="1"/>
  <c r="P85" i="1"/>
  <c r="P141" i="1"/>
  <c r="P56" i="1"/>
  <c r="P344" i="1"/>
  <c r="P30" i="1"/>
  <c r="P153" i="1"/>
  <c r="P27" i="1"/>
  <c r="P352" i="1"/>
  <c r="P117" i="1"/>
  <c r="P164" i="1"/>
  <c r="P221" i="1"/>
  <c r="P58" i="1"/>
  <c r="P43" i="1"/>
  <c r="P186" i="1"/>
  <c r="P322" i="1"/>
  <c r="P109" i="1"/>
  <c r="P309" i="1"/>
  <c r="P277" i="1"/>
  <c r="P247" i="1"/>
  <c r="P326" i="1"/>
  <c r="P359" i="1"/>
  <c r="P145" i="1"/>
  <c r="P57" i="1"/>
  <c r="P116" i="1"/>
  <c r="P252" i="1"/>
  <c r="P193" i="1"/>
  <c r="P255" i="1"/>
  <c r="P256" i="1"/>
  <c r="P304" i="1"/>
  <c r="P211" i="1"/>
  <c r="P90" i="1"/>
  <c r="P349" i="1"/>
  <c r="P48" i="1"/>
  <c r="P92" i="1"/>
  <c r="P192" i="1"/>
  <c r="P39" i="1"/>
  <c r="P195" i="1"/>
  <c r="P24" i="1"/>
  <c r="P223" i="1"/>
  <c r="P96" i="1"/>
  <c r="P75" i="1"/>
  <c r="P174" i="1"/>
  <c r="P158" i="1"/>
  <c r="P70" i="1"/>
  <c r="P122" i="1"/>
  <c r="P79" i="1"/>
  <c r="P279" i="1"/>
  <c r="P353" i="1"/>
  <c r="P12" i="1"/>
  <c r="P224" i="1"/>
  <c r="P318" i="1"/>
  <c r="P18" i="1"/>
  <c r="P311" i="1"/>
  <c r="P167" i="1"/>
  <c r="P325" i="1"/>
  <c r="P52" i="1"/>
  <c r="P306" i="1"/>
  <c r="P196" i="1"/>
  <c r="P166" i="1"/>
  <c r="P266" i="1"/>
  <c r="P34" i="1"/>
  <c r="P334" i="1"/>
  <c r="P268" i="1"/>
  <c r="P28" i="1"/>
  <c r="P107" i="1"/>
  <c r="P95" i="1"/>
  <c r="P345" i="1"/>
  <c r="P33" i="1"/>
  <c r="P350" i="1"/>
  <c r="P190" i="1"/>
  <c r="P152" i="1"/>
  <c r="P300" i="1"/>
  <c r="P83" i="1"/>
  <c r="P78" i="1"/>
  <c r="P336" i="1"/>
  <c r="P114" i="1"/>
  <c r="P280" i="1"/>
  <c r="P259" i="1"/>
  <c r="P99" i="1"/>
  <c r="P310" i="1"/>
  <c r="P181" i="1"/>
  <c r="P94" i="1"/>
  <c r="P68" i="1"/>
  <c r="P232" i="1"/>
  <c r="P219" i="1"/>
  <c r="P295" i="1"/>
  <c r="P227" i="1"/>
  <c r="P11" i="1"/>
  <c r="P206" i="1"/>
  <c r="P253" i="1"/>
  <c r="P88" i="1"/>
  <c r="P82" i="1"/>
  <c r="P154" i="1"/>
  <c r="P140" i="1"/>
  <c r="P276" i="1"/>
  <c r="P169" i="1"/>
  <c r="P165" i="1"/>
  <c r="P98" i="1"/>
  <c r="P21" i="1"/>
  <c r="P175" i="1"/>
  <c r="P20" i="1"/>
  <c r="P13" i="1"/>
  <c r="P228" i="1"/>
  <c r="P130" i="1"/>
  <c r="P138" i="1"/>
  <c r="P60" i="1"/>
  <c r="P274" i="1"/>
  <c r="P119" i="1"/>
  <c r="P263" i="1"/>
  <c r="P214" i="1"/>
  <c r="P184" i="1"/>
  <c r="P239" i="1"/>
  <c r="P50" i="1"/>
  <c r="P249" i="1"/>
  <c r="P115" i="1"/>
  <c r="P293" i="1"/>
  <c r="P126" i="1"/>
  <c r="P213" i="1"/>
  <c r="P362" i="1"/>
  <c r="P299" i="1"/>
  <c r="P144" i="1"/>
  <c r="P320" i="1"/>
  <c r="P332" i="1"/>
  <c r="P179" i="1"/>
  <c r="P151" i="1"/>
  <c r="P118" i="1"/>
  <c r="P16" i="1"/>
  <c r="P17" i="1"/>
  <c r="P29" i="1"/>
  <c r="P200" i="1"/>
  <c r="P323" i="1"/>
  <c r="P313" i="1"/>
  <c r="P25" i="1"/>
  <c r="P113" i="1"/>
  <c r="P163" i="1"/>
  <c r="P231" i="1"/>
  <c r="P182" i="1"/>
  <c r="P308" i="1"/>
  <c r="P157" i="1"/>
  <c r="P178" i="1"/>
  <c r="P137" i="1"/>
  <c r="P124" i="1"/>
  <c r="P76" i="1"/>
  <c r="P317" i="1"/>
  <c r="P62" i="1"/>
  <c r="P49" i="1"/>
  <c r="P105" i="1"/>
  <c r="P198" i="1"/>
  <c r="P45" i="1"/>
  <c r="P123" i="1"/>
  <c r="P286" i="1"/>
  <c r="P159" i="1"/>
  <c r="P324" i="1"/>
  <c r="P205" i="1"/>
  <c r="P216" i="1"/>
  <c r="P278" i="1"/>
  <c r="P143" i="1"/>
  <c r="P342" i="1"/>
  <c r="P61" i="1"/>
  <c r="P133" i="1"/>
  <c r="P254" i="1"/>
  <c r="P329" i="1"/>
  <c r="P291" i="1"/>
  <c r="P283" i="1"/>
  <c r="P236" i="1"/>
  <c r="P9" i="1"/>
  <c r="P8" i="1"/>
  <c r="P294" i="1"/>
  <c r="P172" i="1"/>
  <c r="P22" i="1"/>
  <c r="P10" i="1"/>
  <c r="P305" i="1"/>
  <c r="P351" i="1"/>
  <c r="P53" i="1"/>
  <c r="P176" i="1"/>
  <c r="P240" i="1"/>
  <c r="P289" i="1"/>
  <c r="P315" i="1"/>
  <c r="P15" i="1"/>
  <c r="P361" i="1"/>
  <c r="P248" i="1"/>
  <c r="P331" i="1"/>
  <c r="P108" i="1"/>
  <c r="P148" i="1"/>
  <c r="P360" i="1"/>
  <c r="P66" i="1"/>
  <c r="P319" i="1"/>
  <c r="P160" i="1"/>
  <c r="P260" i="1"/>
  <c r="P267" i="1"/>
  <c r="P136" i="1"/>
  <c r="P162" i="1"/>
  <c r="P139" i="1"/>
  <c r="P357" i="1"/>
  <c r="P316" i="1"/>
  <c r="P282" i="1"/>
  <c r="P341" i="1"/>
  <c r="P150" i="1"/>
  <c r="P106" i="1"/>
  <c r="P191" i="1"/>
  <c r="P121" i="1"/>
  <c r="P19" i="1"/>
  <c r="P225" i="1"/>
  <c r="P132" i="1"/>
  <c r="P44" i="1"/>
  <c r="P307" i="1"/>
  <c r="P170" i="1"/>
  <c r="P161" i="1"/>
  <c r="P101" i="1"/>
  <c r="P146" i="1"/>
  <c r="P65" i="1"/>
  <c r="P210" i="1"/>
  <c r="P26" i="1"/>
  <c r="P177" i="1"/>
  <c r="Q365" i="1" l="1"/>
</calcChain>
</file>

<file path=xl/sharedStrings.xml><?xml version="1.0" encoding="utf-8"?>
<sst xmlns="http://schemas.openxmlformats.org/spreadsheetml/2006/main" count="500" uniqueCount="448">
  <si>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</si>
  <si>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</si>
  <si>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</si>
  <si>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</si>
  <si>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</si>
  <si>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</si>
  <si>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</si>
  <si>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</si>
  <si>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</si>
  <si>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</si>
  <si>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</si>
  <si>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</si>
  <si>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</si>
  <si>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</si>
  <si>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</si>
  <si>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</si>
  <si>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</si>
  <si>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</si>
  <si>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</si>
  <si>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</si>
  <si>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</si>
  <si>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</si>
  <si>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</si>
  <si>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</si>
  <si>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</si>
  <si>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</si>
  <si>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</si>
  <si>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</si>
  <si>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</si>
  <si>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</si>
  <si>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</si>
  <si>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</si>
  <si>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</si>
  <si>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</si>
  <si>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</si>
  <si>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</si>
  <si>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</si>
  <si>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</si>
  <si>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</si>
  <si>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</si>
  <si>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</si>
  <si>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</si>
  <si>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</si>
  <si>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</si>
  <si>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</si>
  <si>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</si>
  <si>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</si>
  <si>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</si>
  <si>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</si>
  <si>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</si>
  <si>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</si>
  <si>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</si>
  <si>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</si>
  <si>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</si>
  <si>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</si>
  <si>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</si>
  <si>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</si>
  <si>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</si>
  <si>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</si>
  <si>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</si>
  <si>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</si>
  <si>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</si>
  <si>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</si>
  <si>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</si>
  <si>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</si>
  <si>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</si>
  <si>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</si>
  <si>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</si>
  <si>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</si>
  <si>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</si>
  <si>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</si>
  <si>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</si>
  <si>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</si>
  <si>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</si>
  <si>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</si>
  <si>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</si>
  <si>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</si>
  <si>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</si>
  <si>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</si>
  <si>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</si>
  <si>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</si>
  <si>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</si>
  <si>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</si>
  <si>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</si>
  <si>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</si>
  <si>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</si>
  <si>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</si>
  <si>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</si>
  <si>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</si>
  <si>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</si>
  <si>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</si>
  <si>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</si>
  <si>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</si>
  <si>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</si>
  <si>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</si>
  <si>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</si>
  <si>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</si>
  <si>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</si>
  <si>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</si>
  <si>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</si>
  <si>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</si>
  <si>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</si>
  <si>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</si>
  <si>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</si>
  <si>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</si>
  <si>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</si>
  <si>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</si>
  <si>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</si>
  <si>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</si>
  <si>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</si>
  <si>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</si>
  <si>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</si>
  <si>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</si>
  <si>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</si>
  <si>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</si>
  <si>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</si>
  <si>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</si>
  <si>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</si>
  <si>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</si>
  <si>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</si>
  <si>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</si>
  <si>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</si>
  <si>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</si>
  <si>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</si>
  <si>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</si>
  <si>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</si>
  <si>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</si>
  <si>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</si>
  <si>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</si>
  <si>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</si>
  <si>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</si>
  <si>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</si>
  <si>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</si>
  <si>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</si>
  <si>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</si>
  <si>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</si>
  <si>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</si>
  <si>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</si>
  <si>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</si>
  <si>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</si>
  <si>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</si>
  <si>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</si>
  <si>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</si>
  <si>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</si>
  <si>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</si>
  <si>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</si>
  <si>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</si>
  <si>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</si>
  <si>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</si>
  <si>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</si>
  <si>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</si>
  <si>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</si>
  <si>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</si>
  <si>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</si>
  <si>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</si>
  <si>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</si>
  <si>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</si>
  <si>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</si>
  <si>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</si>
  <si>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</si>
  <si>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</si>
  <si>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</si>
  <si>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</si>
  <si>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</si>
  <si>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</si>
  <si>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</si>
  <si>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</si>
  <si>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</si>
  <si>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</si>
  <si>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</si>
  <si>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</si>
  <si>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</si>
  <si>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</si>
  <si>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</si>
  <si>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</si>
  <si>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</si>
  <si>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</si>
  <si>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</si>
  <si>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</si>
  <si>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</si>
  <si>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</si>
  <si>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</si>
  <si>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</si>
  <si>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</si>
  <si>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</si>
  <si>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</si>
  <si>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</si>
  <si>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</si>
  <si>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</si>
  <si>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</si>
  <si>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</si>
  <si>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</si>
  <si>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</si>
  <si>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</si>
  <si>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</si>
  <si>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</si>
  <si>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</si>
  <si>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</si>
  <si>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</si>
  <si>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</si>
  <si>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</si>
  <si>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</si>
  <si>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</si>
  <si>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</si>
  <si>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</si>
  <si>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</si>
  <si>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</si>
  <si>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</si>
  <si>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</si>
  <si>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</si>
  <si>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</si>
  <si>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</si>
  <si>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</si>
  <si>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</si>
  <si>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</si>
  <si>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</si>
  <si>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</si>
  <si>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</si>
  <si>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</si>
  <si>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</si>
  <si>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</si>
  <si>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</si>
  <si>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</si>
  <si>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</si>
  <si>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</si>
  <si>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</si>
  <si>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</si>
  <si>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</si>
  <si>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</si>
  <si>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</si>
  <si>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</si>
  <si>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</si>
  <si>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</si>
  <si>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</si>
  <si>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</si>
  <si>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</si>
  <si>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</si>
  <si>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</si>
  <si>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</si>
  <si>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</si>
  <si>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</si>
  <si>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</si>
  <si>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</si>
  <si>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</si>
  <si>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</si>
  <si>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</si>
  <si>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</si>
  <si>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</si>
  <si>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</si>
  <si>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</si>
  <si>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</si>
  <si>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</si>
  <si>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</si>
  <si>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</si>
  <si>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</si>
  <si>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</si>
  <si>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</si>
  <si>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</si>
  <si>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</si>
  <si>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</si>
  <si>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</si>
  <si>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</si>
  <si>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</si>
  <si>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</si>
  <si>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</si>
  <si>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</si>
  <si>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</si>
  <si>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</si>
  <si>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</si>
  <si>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</si>
  <si>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</si>
  <si>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</si>
  <si>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</si>
  <si>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</si>
  <si>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</si>
  <si>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</si>
  <si>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</si>
  <si>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</si>
  <si>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</si>
  <si>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</si>
  <si>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</si>
  <si>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</si>
  <si>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</si>
  <si>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</si>
  <si>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</si>
  <si>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</si>
  <si>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</si>
  <si>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</si>
  <si>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</si>
  <si>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</si>
  <si>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</si>
  <si>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</si>
  <si>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</si>
  <si>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</si>
  <si>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</si>
  <si>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</si>
  <si>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</si>
  <si>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</si>
  <si>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</si>
  <si>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</si>
  <si>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</si>
  <si>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</si>
  <si>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</si>
  <si>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</si>
  <si>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</si>
  <si>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</si>
  <si>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</si>
  <si>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</si>
  <si>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</si>
  <si>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</si>
  <si>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</si>
  <si>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</si>
  <si>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</si>
  <si>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</si>
  <si>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</si>
  <si>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</si>
  <si>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</si>
  <si>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</si>
  <si>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</si>
  <si>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</si>
  <si>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</si>
  <si>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</si>
  <si>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</si>
  <si>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</si>
  <si>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</si>
  <si>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</si>
  <si>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</si>
  <si>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</si>
  <si>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</si>
  <si>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</si>
  <si>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</si>
  <si>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</si>
  <si>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</si>
  <si>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</si>
  <si>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</si>
  <si>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</si>
  <si>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</si>
  <si>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</si>
  <si>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</si>
  <si>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</si>
  <si>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</si>
  <si>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</si>
  <si>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</si>
  <si>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</si>
  <si>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</si>
  <si>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</si>
  <si>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</si>
  <si>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</si>
  <si>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</si>
  <si>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</si>
  <si>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</si>
  <si>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</si>
  <si>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</si>
  <si>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</si>
  <si>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</si>
  <si>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</si>
  <si>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</si>
  <si>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</si>
  <si>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</si>
  <si>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</si>
  <si>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</si>
  <si>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</si>
  <si>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</si>
  <si>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</si>
  <si>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</si>
  <si>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</si>
  <si>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</si>
  <si>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</si>
  <si>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</si>
  <si>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</si>
  <si>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</si>
  <si>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</si>
  <si>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</si>
  <si>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</si>
  <si>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</si>
  <si>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</si>
  <si>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</si>
  <si>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</si>
  <si>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</si>
  <si>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</si>
  <si>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</si>
  <si>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</si>
  <si>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</si>
  <si>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</si>
  <si>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</si>
  <si>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</si>
  <si>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</si>
  <si>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</si>
  <si>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</si>
  <si>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</si>
  <si>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</si>
  <si>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</si>
  <si>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</si>
  <si>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</si>
  <si>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Innlandet</t>
  </si>
  <si>
    <t>Agder</t>
  </si>
  <si>
    <t>Vestland</t>
  </si>
  <si>
    <t>Trøndelag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</si>
  <si>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</si>
  <si>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</si>
  <si>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</si>
  <si>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</si>
  <si>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</si>
  <si>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</si>
  <si>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</si>
  <si>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</si>
  <si>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</si>
  <si>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</si>
  <si>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</si>
  <si>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</si>
  <si>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</si>
  <si>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</si>
  <si>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</si>
  <si>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</si>
  <si>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</si>
  <si>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</si>
  <si>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</si>
  <si>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</si>
  <si>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</si>
  <si>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Korreksjon av inntektsutjevning</t>
  </si>
  <si>
    <t>for lavere skattesats formue</t>
  </si>
  <si>
    <t>Skatt 2023</t>
  </si>
  <si>
    <t>Anslag RNB2024</t>
  </si>
  <si>
    <t>Anslag NB2024</t>
  </si>
  <si>
    <t>endring 23-24</t>
  </si>
  <si>
    <t>Folketall 1.1.2024</t>
  </si>
  <si>
    <t>Bø</t>
  </si>
  <si>
    <t>Våler (Østfold)</t>
  </si>
  <si>
    <t>Østfold</t>
  </si>
  <si>
    <t>Akershus</t>
  </si>
  <si>
    <t>Buskerud</t>
  </si>
  <si>
    <t>Vestfold</t>
  </si>
  <si>
    <t>Telemark</t>
  </si>
  <si>
    <t>Troms</t>
  </si>
  <si>
    <t>Finnmark</t>
  </si>
  <si>
    <t>Skatter 2024</t>
  </si>
  <si>
    <t>Netto utjevn. 24</t>
  </si>
  <si>
    <t>2024   2)</t>
  </si>
  <si>
    <t>Endring fra 2023</t>
  </si>
  <si>
    <t>1.1.2024</t>
  </si>
  <si>
    <t>Skatt 2024</t>
  </si>
  <si>
    <t>Skatt og netto skatteutjevning 2024</t>
  </si>
  <si>
    <t>Ålesund*</t>
  </si>
  <si>
    <t>Haram*</t>
  </si>
  <si>
    <t>2022 -</t>
  </si>
  <si>
    <t>Jan-Mars</t>
  </si>
  <si>
    <t>Utbetales/trekkes ved 5. termin rammetilskudd i mai.</t>
  </si>
  <si>
    <t xml:space="preserve">*Skatteinntekter for Ålesund og Haram kommune er korrigert for tidligere skatteår som blir bokført i 2024. Haram kommune skal ha en andel av disse skatteinntektene. Andelen skatteinntekter for tidligere år er fordelt med 12,84 prosent til Haram, og 87,16 prosent til Ålesund kommune.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</si>
</sst>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0"/>
      <color rgb="FF000000"/>
      <name val="DepCentury Old Style"/>
      <family val="1"/>
    </font>
    <font>
      <i/>
      <sz val="11"/>
      <color theme="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17" fillId="3" borderId="3" xfId="2" applyFont="1" applyFill="1" applyBorder="1" applyAlignment="1">
      <alignment horizontal="center"/>
    </xf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5" borderId="0" xfId="0" applyFont="1" applyFill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4" fontId="29" fillId="0" borderId="4" xfId="0" applyNumberFormat="1" applyFont="1" applyBorder="1"/>
    <xf numFmtId="3" fontId="31" fillId="2" borderId="0" xfId="3" applyNumberFormat="1" applyFont="1" applyFill="1" applyBorder="1"/>
    <xf numFmtId="4" fontId="31" fillId="2" borderId="0" xfId="1" applyNumberFormat="1" applyFont="1" applyFill="1" applyBorder="1"/>
    <xf numFmtId="10" fontId="28" fillId="0" borderId="0" xfId="0" applyNumberFormat="1" applyFont="1"/>
    <xf numFmtId="0" fontId="32" fillId="2" borderId="0" xfId="0" applyFont="1" applyFill="1" applyAlignment="1">
      <alignment horizontal="right"/>
    </xf>
    <xf numFmtId="0" fontId="31" fillId="2" borderId="0" xfId="2" applyFont="1" applyFill="1"/>
    <xf numFmtId="167" fontId="31" fillId="2" borderId="0" xfId="5" applyNumberFormat="1" applyFont="1" applyFill="1"/>
    <xf numFmtId="0" fontId="32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7" fillId="3" borderId="8" xfId="2" applyFont="1" applyFill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167" fontId="28" fillId="5" borderId="0" xfId="0" applyNumberFormat="1" applyFont="1" applyFill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4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5" fillId="0" borderId="0" xfId="11" applyNumberFormat="1" applyFont="1"/>
    <xf numFmtId="164" fontId="36" fillId="0" borderId="0" xfId="0" applyNumberFormat="1" applyFont="1"/>
    <xf numFmtId="167" fontId="35" fillId="0" borderId="0" xfId="5" applyNumberFormat="1" applyFont="1"/>
    <xf numFmtId="164" fontId="19" fillId="0" borderId="0" xfId="1" applyNumberFormat="1" applyFont="1" applyBorder="1"/>
    <xf numFmtId="164" fontId="37" fillId="0" borderId="0" xfId="1" applyNumberFormat="1" applyFont="1" applyBorder="1"/>
    <xf numFmtId="164" fontId="35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8" fillId="0" borderId="0" xfId="0" applyFont="1"/>
    <xf numFmtId="3" fontId="38" fillId="0" borderId="0" xfId="0" applyNumberFormat="1" applyFont="1"/>
    <xf numFmtId="0" fontId="39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0" fillId="0" borderId="0" xfId="0" applyNumberFormat="1" applyFont="1" applyAlignment="1">
      <alignment horizontal="right"/>
    </xf>
    <xf numFmtId="164" fontId="41" fillId="0" borderId="0" xfId="11" applyNumberFormat="1" applyFont="1" applyFill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1" fillId="2" borderId="0" xfId="0" applyFont="1" applyFill="1"/>
    <xf numFmtId="3" fontId="33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0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3" fontId="11" fillId="0" borderId="0" xfId="7" applyNumberFormat="1" applyFont="1" applyAlignment="1">
      <alignment horizontal="right" indent="1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39" fillId="0" borderId="3" xfId="0" applyFont="1" applyBorder="1"/>
    <xf numFmtId="0" fontId="42" fillId="0" borderId="0" xfId="0" applyFont="1" applyAlignment="1">
      <alignment horizontal="center"/>
    </xf>
    <xf numFmtId="0" fontId="42" fillId="5" borderId="0" xfId="0" applyFont="1" applyFill="1" applyAlignment="1">
      <alignment horizontal="center"/>
    </xf>
    <xf numFmtId="0" fontId="0" fillId="5" borderId="0" xfId="0" applyFill="1"/>
    <xf numFmtId="0" fontId="42" fillId="12" borderId="0" xfId="0" applyFont="1" applyFill="1" applyAlignment="1">
      <alignment horizontal="center"/>
    </xf>
    <xf numFmtId="0" fontId="0" fillId="12" borderId="0" xfId="0" applyFill="1"/>
    <xf numFmtId="0" fontId="0" fillId="13" borderId="0" xfId="0" applyFill="1"/>
    <xf numFmtId="0" fontId="33" fillId="0" borderId="4" xfId="0" applyFont="1" applyBorder="1"/>
    <xf numFmtId="168" fontId="10" fillId="0" borderId="4" xfId="1" applyNumberFormat="1" applyFont="1" applyBorder="1"/>
    <xf numFmtId="9" fontId="33" fillId="0" borderId="4" xfId="5" applyFont="1" applyBorder="1"/>
    <xf numFmtId="3" fontId="7" fillId="0" borderId="4" xfId="2" applyNumberFormat="1" applyFont="1" applyBorder="1"/>
    <xf numFmtId="3" fontId="10" fillId="0" borderId="4" xfId="2" applyNumberFormat="1" applyFont="1" applyBorder="1"/>
    <xf numFmtId="164" fontId="33" fillId="0" borderId="4" xfId="0" applyNumberFormat="1" applyFont="1" applyBorder="1"/>
    <xf numFmtId="167" fontId="33" fillId="0" borderId="4" xfId="5" applyNumberFormat="1" applyFont="1" applyBorder="1"/>
    <xf numFmtId="3" fontId="0" fillId="5" borderId="0" xfId="0" applyNumberFormat="1" applyFill="1"/>
    <xf numFmtId="168" fontId="24" fillId="5" borderId="0" xfId="1" applyNumberFormat="1" applyFont="1" applyFill="1" applyBorder="1"/>
    <xf numFmtId="9" fontId="28" fillId="5" borderId="0" xfId="5" applyFont="1" applyFill="1"/>
    <xf numFmtId="3" fontId="24" fillId="5" borderId="0" xfId="2" applyNumberFormat="1" applyFont="1" applyFill="1"/>
    <xf numFmtId="164" fontId="24" fillId="5" borderId="0" xfId="1" applyNumberFormat="1" applyFont="1" applyFill="1"/>
    <xf numFmtId="164" fontId="28" fillId="5" borderId="0" xfId="0" applyNumberFormat="1" applyFont="1" applyFill="1"/>
    <xf numFmtId="167" fontId="28" fillId="5" borderId="0" xfId="5" applyNumberFormat="1" applyFont="1" applyFill="1"/>
    <xf numFmtId="3" fontId="24" fillId="5" borderId="0" xfId="8" applyNumberFormat="1" applyFont="1" applyFill="1" applyBorder="1" applyAlignment="1" applyProtection="1">
      <alignment horizontal="right"/>
    </xf>
    <xf numFmtId="3" fontId="0" fillId="5" borderId="9" xfId="0" applyNumberFormat="1" applyFill="1" applyBorder="1"/>
    <xf numFmtId="170" fontId="0" fillId="5" borderId="0" xfId="0" applyNumberFormat="1" applyFill="1"/>
    <xf numFmtId="167" fontId="0" fillId="0" borderId="11" xfId="5" applyNumberFormat="1" applyFont="1" applyBorder="1"/>
    <xf numFmtId="0" fontId="0" fillId="14" borderId="0" xfId="0" applyFill="1"/>
    <xf numFmtId="0" fontId="43" fillId="0" borderId="0" xfId="0" applyFont="1"/>
    <xf numFmtId="170" fontId="29" fillId="5" borderId="0" xfId="1" applyNumberFormat="1" applyFont="1" applyFill="1"/>
    <xf numFmtId="0" fontId="14" fillId="5" borderId="0" xfId="2" applyFont="1" applyFill="1"/>
    <xf numFmtId="0" fontId="15" fillId="5" borderId="0" xfId="2" applyFont="1" applyFill="1"/>
    <xf numFmtId="164" fontId="7" fillId="0" borderId="0" xfId="7" applyNumberFormat="1" applyFont="1" applyFill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9" fillId="5" borderId="0" xfId="0" applyNumberFormat="1" applyFont="1" applyFill="1"/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komm!$C$31:$C$57</c:f>
              <c:strCache>
                <c:ptCount val="27"/>
                <c:pt idx="0">
                  <c:v>Kristiansund</c:v>
                </c:pt>
                <c:pt idx="1">
                  <c:v>Molde</c:v>
                </c:pt>
                <c:pt idx="2">
                  <c:v>Ålesund*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  <c:pt idx="26">
                  <c:v>Haram*</c:v>
                </c:pt>
              </c:strCache>
            </c:strRef>
          </c:cat>
          <c:val>
            <c:numRef>
              <c:f>komm!$F$31:$F$57</c:f>
              <c:numCache>
                <c:formatCode>0%</c:formatCode>
                <c:ptCount val="27"/>
                <c:pt idx="0">
                  <c:v>0.88805139865507898</c:v>
                </c:pt>
                <c:pt idx="1">
                  <c:v>0.96876704315634177</c:v>
                </c:pt>
                <c:pt idx="2">
                  <c:v>1.0119710205684311</c:v>
                </c:pt>
                <c:pt idx="3">
                  <c:v>0.92295797087673237</c:v>
                </c:pt>
                <c:pt idx="4">
                  <c:v>1.0190509755057668</c:v>
                </c:pt>
                <c:pt idx="5">
                  <c:v>1.1815346508076192</c:v>
                </c:pt>
                <c:pt idx="6">
                  <c:v>0.94922662145868542</c:v>
                </c:pt>
                <c:pt idx="7">
                  <c:v>0.79624753194268116</c:v>
                </c:pt>
                <c:pt idx="8">
                  <c:v>0.84683039585889286</c:v>
                </c:pt>
                <c:pt idx="9">
                  <c:v>0.92103800981298034</c:v>
                </c:pt>
                <c:pt idx="10">
                  <c:v>0.77665651716358242</c:v>
                </c:pt>
                <c:pt idx="11">
                  <c:v>0.84513001775119756</c:v>
                </c:pt>
                <c:pt idx="12">
                  <c:v>0.94089671676595554</c:v>
                </c:pt>
                <c:pt idx="13">
                  <c:v>0.91167920833391214</c:v>
                </c:pt>
                <c:pt idx="14">
                  <c:v>0.87425215352317331</c:v>
                </c:pt>
                <c:pt idx="15">
                  <c:v>0.95667756431448892</c:v>
                </c:pt>
                <c:pt idx="16">
                  <c:v>0.90199177303486755</c:v>
                </c:pt>
                <c:pt idx="17">
                  <c:v>0.76399044575133146</c:v>
                </c:pt>
                <c:pt idx="18">
                  <c:v>0.78989415331936885</c:v>
                </c:pt>
                <c:pt idx="19">
                  <c:v>0.98764845285892011</c:v>
                </c:pt>
                <c:pt idx="20">
                  <c:v>0.83128037880077221</c:v>
                </c:pt>
                <c:pt idx="21">
                  <c:v>0.92226235857410033</c:v>
                </c:pt>
                <c:pt idx="22">
                  <c:v>0.86932288235451638</c:v>
                </c:pt>
                <c:pt idx="23">
                  <c:v>0.77045785885277351</c:v>
                </c:pt>
                <c:pt idx="24">
                  <c:v>0.97759551018113855</c:v>
                </c:pt>
                <c:pt idx="25">
                  <c:v>0.82741685587226532</c:v>
                </c:pt>
                <c:pt idx="26">
                  <c:v>0.87059162915494137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komm!$C$31:$C$57</c:f>
              <c:strCache>
                <c:ptCount val="27"/>
                <c:pt idx="0">
                  <c:v>Kristiansund</c:v>
                </c:pt>
                <c:pt idx="1">
                  <c:v>Molde</c:v>
                </c:pt>
                <c:pt idx="2">
                  <c:v>Ålesund*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  <c:pt idx="26">
                  <c:v>Haram*</c:v>
                </c:pt>
              </c:strCache>
            </c:strRef>
          </c:cat>
          <c:val>
            <c:numRef>
              <c:f>komm!$P$31:$P$57</c:f>
              <c:numCache>
                <c:formatCode>0.0\ %</c:formatCode>
                <c:ptCount val="27"/>
                <c:pt idx="0">
                  <c:v>0.94836720771988636</c:v>
                </c:pt>
                <c:pt idx="1">
                  <c:v>0.97646080040962235</c:v>
                </c:pt>
                <c:pt idx="2">
                  <c:v>0.99374239137445797</c:v>
                </c:pt>
                <c:pt idx="3">
                  <c:v>0.95813717149777855</c:v>
                </c:pt>
                <c:pt idx="4">
                  <c:v>0.98977171670847519</c:v>
                </c:pt>
                <c:pt idx="5">
                  <c:v>1.0615678434701332</c:v>
                </c:pt>
                <c:pt idx="6">
                  <c:v>0.96864463173055992</c:v>
                </c:pt>
                <c:pt idx="7">
                  <c:v>0.94377701438426642</c:v>
                </c:pt>
                <c:pt idx="8">
                  <c:v>0.94630615758007708</c:v>
                </c:pt>
                <c:pt idx="9">
                  <c:v>0.95736918707227792</c:v>
                </c:pt>
                <c:pt idx="10">
                  <c:v>0.94279746364531158</c:v>
                </c:pt>
                <c:pt idx="11">
                  <c:v>0.94622113867469226</c:v>
                </c:pt>
                <c:pt idx="12">
                  <c:v>0.96531266985346786</c:v>
                </c:pt>
                <c:pt idx="13">
                  <c:v>0.9536256664806505</c:v>
                </c:pt>
                <c:pt idx="14">
                  <c:v>0.94767724546329113</c:v>
                </c:pt>
                <c:pt idx="15">
                  <c:v>0.97162500887288128</c:v>
                </c:pt>
                <c:pt idx="16">
                  <c:v>0.9497506923610326</c:v>
                </c:pt>
                <c:pt idx="17">
                  <c:v>0.94216416007469894</c:v>
                </c:pt>
                <c:pt idx="18">
                  <c:v>0.94345934545310084</c:v>
                </c:pt>
                <c:pt idx="19">
                  <c:v>0.98401336429065367</c:v>
                </c:pt>
                <c:pt idx="20">
                  <c:v>0.94552865672717101</c:v>
                </c:pt>
                <c:pt idx="21">
                  <c:v>0.95785892657672589</c:v>
                </c:pt>
                <c:pt idx="22">
                  <c:v>0.94743078190485808</c:v>
                </c:pt>
                <c:pt idx="23">
                  <c:v>0.94248753072977109</c:v>
                </c:pt>
                <c:pt idx="24">
                  <c:v>0.97999218721954096</c:v>
                </c:pt>
                <c:pt idx="25">
                  <c:v>0.94533548058074568</c:v>
                </c:pt>
                <c:pt idx="26">
                  <c:v>0.94749421924487942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komm!$C$325:$C$345</c:f>
              <c:strCache>
                <c:ptCount val="21"/>
                <c:pt idx="0">
                  <c:v>Tromsø</c:v>
                </c:pt>
                <c:pt idx="1">
                  <c:v>Harstad</c:v>
                </c:pt>
                <c:pt idx="2">
                  <c:v>Kvæfjord</c:v>
                </c:pt>
                <c:pt idx="3">
                  <c:v>Tjeldsund</c:v>
                </c:pt>
                <c:pt idx="4">
                  <c:v>Ibestad</c:v>
                </c:pt>
                <c:pt idx="5">
                  <c:v>Gratangen</c:v>
                </c:pt>
                <c:pt idx="6">
                  <c:v>Lavangen</c:v>
                </c:pt>
                <c:pt idx="7">
                  <c:v>Bardu</c:v>
                </c:pt>
                <c:pt idx="8">
                  <c:v>Salangen</c:v>
                </c:pt>
                <c:pt idx="9">
                  <c:v>Målselv</c:v>
                </c:pt>
                <c:pt idx="10">
                  <c:v>Sørreisa</c:v>
                </c:pt>
                <c:pt idx="11">
                  <c:v>Dyrøy</c:v>
                </c:pt>
                <c:pt idx="12">
                  <c:v>Senja</c:v>
                </c:pt>
                <c:pt idx="13">
                  <c:v>Balsfjord</c:v>
                </c:pt>
                <c:pt idx="14">
                  <c:v>Karlsøy</c:v>
                </c:pt>
                <c:pt idx="15">
                  <c:v>Lyngen</c:v>
                </c:pt>
                <c:pt idx="16">
                  <c:v>Storfjord</c:v>
                </c:pt>
                <c:pt idx="17">
                  <c:v>Kåfjord</c:v>
                </c:pt>
                <c:pt idx="18">
                  <c:v>Skjervøy</c:v>
                </c:pt>
                <c:pt idx="19">
                  <c:v>Nordreisa</c:v>
                </c:pt>
                <c:pt idx="20">
                  <c:v>Kvænangen</c:v>
                </c:pt>
              </c:strCache>
            </c:strRef>
          </c:cat>
          <c:val>
            <c:numRef>
              <c:f>komm!$F$325:$F$345</c:f>
              <c:numCache>
                <c:formatCode>0%</c:formatCode>
                <c:ptCount val="21"/>
                <c:pt idx="0">
                  <c:v>0.99361597470198748</c:v>
                </c:pt>
                <c:pt idx="1">
                  <c:v>0.88346598811984411</c:v>
                </c:pt>
                <c:pt idx="2">
                  <c:v>0.73520891895645502</c:v>
                </c:pt>
                <c:pt idx="3">
                  <c:v>0.78836530157357521</c:v>
                </c:pt>
                <c:pt idx="4">
                  <c:v>0.93795577525387175</c:v>
                </c:pt>
                <c:pt idx="5">
                  <c:v>0.89912674071488885</c:v>
                </c:pt>
                <c:pt idx="6">
                  <c:v>0.63206934952060367</c:v>
                </c:pt>
                <c:pt idx="7">
                  <c:v>1.0298316606296229</c:v>
                </c:pt>
                <c:pt idx="8">
                  <c:v>0.77583736420250204</c:v>
                </c:pt>
                <c:pt idx="9">
                  <c:v>0.92368239809566177</c:v>
                </c:pt>
                <c:pt idx="10">
                  <c:v>0.83270888708178514</c:v>
                </c:pt>
                <c:pt idx="11">
                  <c:v>0.75920638557092757</c:v>
                </c:pt>
                <c:pt idx="12">
                  <c:v>0.90610182599476352</c:v>
                </c:pt>
                <c:pt idx="13">
                  <c:v>0.74480857912235332</c:v>
                </c:pt>
                <c:pt idx="14">
                  <c:v>0.80052870072034155</c:v>
                </c:pt>
                <c:pt idx="15">
                  <c:v>0.76012718531420731</c:v>
                </c:pt>
                <c:pt idx="16">
                  <c:v>0.80418705030324289</c:v>
                </c:pt>
                <c:pt idx="17">
                  <c:v>0.75789658304353991</c:v>
                </c:pt>
                <c:pt idx="18">
                  <c:v>0.82169650623346602</c:v>
                </c:pt>
                <c:pt idx="19">
                  <c:v>0.79926182467127971</c:v>
                </c:pt>
                <c:pt idx="20">
                  <c:v>0.81716884164159231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komm!$C$325:$C$345</c:f>
              <c:strCache>
                <c:ptCount val="21"/>
                <c:pt idx="0">
                  <c:v>Tromsø</c:v>
                </c:pt>
                <c:pt idx="1">
                  <c:v>Harstad</c:v>
                </c:pt>
                <c:pt idx="2">
                  <c:v>Kvæfjord</c:v>
                </c:pt>
                <c:pt idx="3">
                  <c:v>Tjeldsund</c:v>
                </c:pt>
                <c:pt idx="4">
                  <c:v>Ibestad</c:v>
                </c:pt>
                <c:pt idx="5">
                  <c:v>Gratangen</c:v>
                </c:pt>
                <c:pt idx="6">
                  <c:v>Lavangen</c:v>
                </c:pt>
                <c:pt idx="7">
                  <c:v>Bardu</c:v>
                </c:pt>
                <c:pt idx="8">
                  <c:v>Salangen</c:v>
                </c:pt>
                <c:pt idx="9">
                  <c:v>Målselv</c:v>
                </c:pt>
                <c:pt idx="10">
                  <c:v>Sørreisa</c:v>
                </c:pt>
                <c:pt idx="11">
                  <c:v>Dyrøy</c:v>
                </c:pt>
                <c:pt idx="12">
                  <c:v>Senja</c:v>
                </c:pt>
                <c:pt idx="13">
                  <c:v>Balsfjord</c:v>
                </c:pt>
                <c:pt idx="14">
                  <c:v>Karlsøy</c:v>
                </c:pt>
                <c:pt idx="15">
                  <c:v>Lyngen</c:v>
                </c:pt>
                <c:pt idx="16">
                  <c:v>Storfjord</c:v>
                </c:pt>
                <c:pt idx="17">
                  <c:v>Kåfjord</c:v>
                </c:pt>
                <c:pt idx="18">
                  <c:v>Skjervøy</c:v>
                </c:pt>
                <c:pt idx="19">
                  <c:v>Nordreisa</c:v>
                </c:pt>
                <c:pt idx="20">
                  <c:v>Kvænangen</c:v>
                </c:pt>
              </c:strCache>
            </c:strRef>
          </c:cat>
          <c:val>
            <c:numRef>
              <c:f>komm!$P$325:$P$345</c:f>
              <c:numCache>
                <c:formatCode>0.0\ %</c:formatCode>
                <c:ptCount val="21"/>
                <c:pt idx="0">
                  <c:v>0.98640037302788042</c:v>
                </c:pt>
                <c:pt idx="1">
                  <c:v>0.94813793719312456</c:v>
                </c:pt>
                <c:pt idx="2">
                  <c:v>0.94072508373495511</c:v>
                </c:pt>
                <c:pt idx="3">
                  <c:v>0.94338290286581117</c:v>
                </c:pt>
                <c:pt idx="4">
                  <c:v>0.96413629324863437</c:v>
                </c:pt>
                <c:pt idx="5">
                  <c:v>0.94892097482287685</c:v>
                </c:pt>
                <c:pt idx="6">
                  <c:v>0.9355681052631627</c:v>
                </c:pt>
                <c:pt idx="7">
                  <c:v>1.0008866473989348</c:v>
                </c:pt>
                <c:pt idx="8">
                  <c:v>0.94275650599725769</c:v>
                </c:pt>
                <c:pt idx="9">
                  <c:v>0.9584269423853502</c:v>
                </c:pt>
                <c:pt idx="10">
                  <c:v>0.94560008214122171</c:v>
                </c:pt>
                <c:pt idx="11">
                  <c:v>0.94192495706567869</c:v>
                </c:pt>
                <c:pt idx="12">
                  <c:v>0.95139471354499117</c:v>
                </c:pt>
                <c:pt idx="13">
                  <c:v>0.94120506674325022</c:v>
                </c:pt>
                <c:pt idx="14">
                  <c:v>0.94399107282314965</c:v>
                </c:pt>
                <c:pt idx="15">
                  <c:v>0.94197099705284293</c:v>
                </c:pt>
                <c:pt idx="16">
                  <c:v>0.94417399030229454</c:v>
                </c:pt>
                <c:pt idx="17">
                  <c:v>0.94185946693930944</c:v>
                </c:pt>
                <c:pt idx="18">
                  <c:v>0.94504946309880578</c:v>
                </c:pt>
                <c:pt idx="19">
                  <c:v>0.94392772902069644</c:v>
                </c:pt>
                <c:pt idx="20">
                  <c:v>0.94482307986921188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Akershus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komm!$C$111:$C$131</c:f>
              <c:strCache>
                <c:ptCount val="21"/>
                <c:pt idx="0">
                  <c:v>Bærum</c:v>
                </c:pt>
                <c:pt idx="1">
                  <c:v>Asker</c:v>
                </c:pt>
                <c:pt idx="2">
                  <c:v>Lillestrøm</c:v>
                </c:pt>
                <c:pt idx="3">
                  <c:v>Nordre Follo</c:v>
                </c:pt>
                <c:pt idx="4">
                  <c:v>Ullensaker</c:v>
                </c:pt>
                <c:pt idx="5">
                  <c:v>Nesodden</c:v>
                </c:pt>
                <c:pt idx="6">
                  <c:v>Frogn</c:v>
                </c:pt>
                <c:pt idx="7">
                  <c:v>Vestby</c:v>
                </c:pt>
                <c:pt idx="8">
                  <c:v>Ås</c:v>
                </c:pt>
                <c:pt idx="9">
                  <c:v>Enebakk</c:v>
                </c:pt>
                <c:pt idx="10">
                  <c:v>Lørenskog</c:v>
                </c:pt>
                <c:pt idx="11">
                  <c:v>Rælingen</c:v>
                </c:pt>
                <c:pt idx="12">
                  <c:v>Aurskog-Høland</c:v>
                </c:pt>
                <c:pt idx="13">
                  <c:v>Nes</c:v>
                </c:pt>
                <c:pt idx="14">
                  <c:v>Gjerdrum</c:v>
                </c:pt>
                <c:pt idx="15">
                  <c:v>Nittedal</c:v>
                </c:pt>
                <c:pt idx="16">
                  <c:v>Lunner</c:v>
                </c:pt>
                <c:pt idx="17">
                  <c:v>Jevnaker</c:v>
                </c:pt>
                <c:pt idx="18">
                  <c:v>Nannestad</c:v>
                </c:pt>
                <c:pt idx="19">
                  <c:v>Eidsvoll</c:v>
                </c:pt>
                <c:pt idx="20">
                  <c:v>Hurdal</c:v>
                </c:pt>
              </c:strCache>
            </c:strRef>
          </c:cat>
          <c:val>
            <c:numRef>
              <c:f>komm!$F$111:$F$131</c:f>
              <c:numCache>
                <c:formatCode>0%</c:formatCode>
                <c:ptCount val="21"/>
                <c:pt idx="0">
                  <c:v>1.5674694688011379</c:v>
                </c:pt>
                <c:pt idx="1">
                  <c:v>1.277751745390693</c:v>
                </c:pt>
                <c:pt idx="2">
                  <c:v>0.97375703660544799</c:v>
                </c:pt>
                <c:pt idx="3">
                  <c:v>1.0814116171995096</c:v>
                </c:pt>
                <c:pt idx="4">
                  <c:v>0.8619944345296503</c:v>
                </c:pt>
                <c:pt idx="5">
                  <c:v>1.0119183950433364</c:v>
                </c:pt>
                <c:pt idx="6">
                  <c:v>1.1888712544391624</c:v>
                </c:pt>
                <c:pt idx="7">
                  <c:v>0.91990902864919089</c:v>
                </c:pt>
                <c:pt idx="8">
                  <c:v>0.91419957104398031</c:v>
                </c:pt>
                <c:pt idx="9">
                  <c:v>0.82136067850198413</c:v>
                </c:pt>
                <c:pt idx="10">
                  <c:v>0.97356192531144226</c:v>
                </c:pt>
                <c:pt idx="11">
                  <c:v>0.94757141535983092</c:v>
                </c:pt>
                <c:pt idx="12">
                  <c:v>0.76611503507668732</c:v>
                </c:pt>
                <c:pt idx="13">
                  <c:v>0.81356046108573588</c:v>
                </c:pt>
                <c:pt idx="14">
                  <c:v>1.0383264254845366</c:v>
                </c:pt>
                <c:pt idx="15">
                  <c:v>1.0173251837947601</c:v>
                </c:pt>
                <c:pt idx="16">
                  <c:v>0.85076622674404467</c:v>
                </c:pt>
                <c:pt idx="17">
                  <c:v>0.80375236077577517</c:v>
                </c:pt>
                <c:pt idx="18">
                  <c:v>0.79086252127788004</c:v>
                </c:pt>
                <c:pt idx="19">
                  <c:v>0.78654817463190385</c:v>
                </c:pt>
                <c:pt idx="20">
                  <c:v>0.71272838781839187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E-47EB-9B97-92BE19D4A2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komm!$C$111:$C$131</c:f>
              <c:strCache>
                <c:ptCount val="21"/>
                <c:pt idx="0">
                  <c:v>Bærum</c:v>
                </c:pt>
                <c:pt idx="1">
                  <c:v>Asker</c:v>
                </c:pt>
                <c:pt idx="2">
                  <c:v>Lillestrøm</c:v>
                </c:pt>
                <c:pt idx="3">
                  <c:v>Nordre Follo</c:v>
                </c:pt>
                <c:pt idx="4">
                  <c:v>Ullensaker</c:v>
                </c:pt>
                <c:pt idx="5">
                  <c:v>Nesodden</c:v>
                </c:pt>
                <c:pt idx="6">
                  <c:v>Frogn</c:v>
                </c:pt>
                <c:pt idx="7">
                  <c:v>Vestby</c:v>
                </c:pt>
                <c:pt idx="8">
                  <c:v>Ås</c:v>
                </c:pt>
                <c:pt idx="9">
                  <c:v>Enebakk</c:v>
                </c:pt>
                <c:pt idx="10">
                  <c:v>Lørenskog</c:v>
                </c:pt>
                <c:pt idx="11">
                  <c:v>Rælingen</c:v>
                </c:pt>
                <c:pt idx="12">
                  <c:v>Aurskog-Høland</c:v>
                </c:pt>
                <c:pt idx="13">
                  <c:v>Nes</c:v>
                </c:pt>
                <c:pt idx="14">
                  <c:v>Gjerdrum</c:v>
                </c:pt>
                <c:pt idx="15">
                  <c:v>Nittedal</c:v>
                </c:pt>
                <c:pt idx="16">
                  <c:v>Lunner</c:v>
                </c:pt>
                <c:pt idx="17">
                  <c:v>Jevnaker</c:v>
                </c:pt>
                <c:pt idx="18">
                  <c:v>Nannestad</c:v>
                </c:pt>
                <c:pt idx="19">
                  <c:v>Eidsvoll</c:v>
                </c:pt>
                <c:pt idx="20">
                  <c:v>Hurdal</c:v>
                </c:pt>
              </c:strCache>
            </c:strRef>
          </c:cat>
          <c:val>
            <c:numRef>
              <c:f>komm!$P$111:$P$131</c:f>
              <c:numCache>
                <c:formatCode>0.0\ %</c:formatCode>
                <c:ptCount val="21"/>
                <c:pt idx="0">
                  <c:v>1.2159417706675406</c:v>
                </c:pt>
                <c:pt idx="1">
                  <c:v>1.1000546813033627</c:v>
                </c:pt>
                <c:pt idx="2">
                  <c:v>0.97845679778926486</c:v>
                </c:pt>
                <c:pt idx="3">
                  <c:v>1.0215186300268893</c:v>
                </c:pt>
                <c:pt idx="4">
                  <c:v>0.94706435951361478</c:v>
                </c:pt>
                <c:pt idx="5">
                  <c:v>0.99372134116442024</c:v>
                </c:pt>
                <c:pt idx="6">
                  <c:v>1.0645024849227505</c:v>
                </c:pt>
                <c:pt idx="7">
                  <c:v>0.95691759460676185</c:v>
                </c:pt>
                <c:pt idx="8">
                  <c:v>0.95463381156467786</c:v>
                </c:pt>
                <c:pt idx="9">
                  <c:v>0.94503267171223149</c:v>
                </c:pt>
                <c:pt idx="10">
                  <c:v>0.97837875327166246</c:v>
                </c:pt>
                <c:pt idx="11">
                  <c:v>0.96798254929101812</c:v>
                </c:pt>
                <c:pt idx="12">
                  <c:v>0.94227038954096687</c:v>
                </c:pt>
                <c:pt idx="13">
                  <c:v>0.94464266084141923</c:v>
                </c:pt>
                <c:pt idx="14">
                  <c:v>1.0042845533409002</c:v>
                </c:pt>
                <c:pt idx="15">
                  <c:v>0.99588405666498969</c:v>
                </c:pt>
                <c:pt idx="16">
                  <c:v>0.94650294912433464</c:v>
                </c:pt>
                <c:pt idx="17">
                  <c:v>0.94415225582592099</c:v>
                </c:pt>
                <c:pt idx="18">
                  <c:v>0.94350776385102619</c:v>
                </c:pt>
                <c:pt idx="19">
                  <c:v>0.94329204651872767</c:v>
                </c:pt>
                <c:pt idx="20">
                  <c:v>0.93960105717805187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E-47EB-9B97-92BE19D4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Buskerud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komm!$C$132:$C$149</c:f>
              <c:strCache>
                <c:ptCount val="18"/>
                <c:pt idx="0">
                  <c:v>Drammen</c:v>
                </c:pt>
                <c:pt idx="1">
                  <c:v>Kongsberg</c:v>
                </c:pt>
                <c:pt idx="2">
                  <c:v>Ringerike</c:v>
                </c:pt>
                <c:pt idx="3">
                  <c:v>Hole</c:v>
                </c:pt>
                <c:pt idx="4">
                  <c:v>Lier</c:v>
                </c:pt>
                <c:pt idx="5">
                  <c:v>Øvre Eiker</c:v>
                </c:pt>
                <c:pt idx="6">
                  <c:v>Modum</c:v>
                </c:pt>
                <c:pt idx="7">
                  <c:v>Krødsherad</c:v>
                </c:pt>
                <c:pt idx="8">
                  <c:v>Flå</c:v>
                </c:pt>
                <c:pt idx="9">
                  <c:v>Nesbyen</c:v>
                </c:pt>
                <c:pt idx="10">
                  <c:v>Gol</c:v>
                </c:pt>
                <c:pt idx="11">
                  <c:v>Hemsedal</c:v>
                </c:pt>
                <c:pt idx="12">
                  <c:v>Ål</c:v>
                </c:pt>
                <c:pt idx="13">
                  <c:v>Hol</c:v>
                </c:pt>
                <c:pt idx="14">
                  <c:v>Sigdal</c:v>
                </c:pt>
                <c:pt idx="15">
                  <c:v>Flesberg</c:v>
                </c:pt>
                <c:pt idx="16">
                  <c:v>Rollag</c:v>
                </c:pt>
                <c:pt idx="17">
                  <c:v>Nore og Uvdal</c:v>
                </c:pt>
              </c:strCache>
            </c:strRef>
          </c:cat>
          <c:val>
            <c:numRef>
              <c:f>komm!$F$132:$F$149</c:f>
              <c:numCache>
                <c:formatCode>0%</c:formatCode>
                <c:ptCount val="18"/>
                <c:pt idx="0">
                  <c:v>0.90127924365157619</c:v>
                </c:pt>
                <c:pt idx="1">
                  <c:v>1.0011654424093133</c:v>
                </c:pt>
                <c:pt idx="2">
                  <c:v>0.85500771948546783</c:v>
                </c:pt>
                <c:pt idx="3">
                  <c:v>1.0512620154718098</c:v>
                </c:pt>
                <c:pt idx="4">
                  <c:v>1.0561459911121005</c:v>
                </c:pt>
                <c:pt idx="5">
                  <c:v>0.9016021198674703</c:v>
                </c:pt>
                <c:pt idx="6">
                  <c:v>0.77981158601015588</c:v>
                </c:pt>
                <c:pt idx="7">
                  <c:v>1.0033996475554736</c:v>
                </c:pt>
                <c:pt idx="8">
                  <c:v>1.0223528840896325</c:v>
                </c:pt>
                <c:pt idx="9">
                  <c:v>1.0970096833072021</c:v>
                </c:pt>
                <c:pt idx="10">
                  <c:v>0.98945981089148693</c:v>
                </c:pt>
                <c:pt idx="11">
                  <c:v>1.2115108198179649</c:v>
                </c:pt>
                <c:pt idx="12">
                  <c:v>0.99941467672468365</c:v>
                </c:pt>
                <c:pt idx="13">
                  <c:v>1.4033112739172009</c:v>
                </c:pt>
                <c:pt idx="14">
                  <c:v>0.92673480871849256</c:v>
                </c:pt>
                <c:pt idx="15">
                  <c:v>0.89813998148563345</c:v>
                </c:pt>
                <c:pt idx="16">
                  <c:v>0.77733085150168391</c:v>
                </c:pt>
                <c:pt idx="17">
                  <c:v>1.2365668483977335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5-4A8B-B744-D0053C074F21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komm!$C$132:$C$149</c:f>
              <c:strCache>
                <c:ptCount val="18"/>
                <c:pt idx="0">
                  <c:v>Drammen</c:v>
                </c:pt>
                <c:pt idx="1">
                  <c:v>Kongsberg</c:v>
                </c:pt>
                <c:pt idx="2">
                  <c:v>Ringerike</c:v>
                </c:pt>
                <c:pt idx="3">
                  <c:v>Hole</c:v>
                </c:pt>
                <c:pt idx="4">
                  <c:v>Lier</c:v>
                </c:pt>
                <c:pt idx="5">
                  <c:v>Øvre Eiker</c:v>
                </c:pt>
                <c:pt idx="6">
                  <c:v>Modum</c:v>
                </c:pt>
                <c:pt idx="7">
                  <c:v>Krødsherad</c:v>
                </c:pt>
                <c:pt idx="8">
                  <c:v>Flå</c:v>
                </c:pt>
                <c:pt idx="9">
                  <c:v>Nesbyen</c:v>
                </c:pt>
                <c:pt idx="10">
                  <c:v>Gol</c:v>
                </c:pt>
                <c:pt idx="11">
                  <c:v>Hemsedal</c:v>
                </c:pt>
                <c:pt idx="12">
                  <c:v>Ål</c:v>
                </c:pt>
                <c:pt idx="13">
                  <c:v>Hol</c:v>
                </c:pt>
                <c:pt idx="14">
                  <c:v>Sigdal</c:v>
                </c:pt>
                <c:pt idx="15">
                  <c:v>Flesberg</c:v>
                </c:pt>
                <c:pt idx="16">
                  <c:v>Rollag</c:v>
                </c:pt>
                <c:pt idx="17">
                  <c:v>Nore og Uvdal</c:v>
                </c:pt>
              </c:strCache>
            </c:strRef>
          </c:cat>
          <c:val>
            <c:numRef>
              <c:f>komm!$P$132:$P$149</c:f>
              <c:numCache>
                <c:formatCode>0.0\ %</c:formatCode>
                <c:ptCount val="18"/>
                <c:pt idx="0">
                  <c:v>0.9494656806077163</c:v>
                </c:pt>
                <c:pt idx="1">
                  <c:v>0.98942016011081113</c:v>
                </c:pt>
                <c:pt idx="2">
                  <c:v>0.94671502376140559</c:v>
                </c:pt>
                <c:pt idx="3">
                  <c:v>1.0094587893358096</c:v>
                </c:pt>
                <c:pt idx="4">
                  <c:v>1.0114123795919259</c:v>
                </c:pt>
                <c:pt idx="5">
                  <c:v>0.94959483109407383</c:v>
                </c:pt>
                <c:pt idx="6">
                  <c:v>0.94295521708764019</c:v>
                </c:pt>
                <c:pt idx="7">
                  <c:v>0.99031384216927498</c:v>
                </c:pt>
                <c:pt idx="8">
                  <c:v>0.99789513678293862</c:v>
                </c:pt>
                <c:pt idx="9">
                  <c:v>1.0277578564699663</c:v>
                </c:pt>
                <c:pt idx="10">
                  <c:v>0.98473790750368051</c:v>
                </c:pt>
                <c:pt idx="11">
                  <c:v>1.0735583110742717</c:v>
                </c:pt>
                <c:pt idx="12">
                  <c:v>0.98871985383695904</c:v>
                </c:pt>
                <c:pt idx="13">
                  <c:v>1.150278492713966</c:v>
                </c:pt>
                <c:pt idx="14">
                  <c:v>0.95964790663448285</c:v>
                </c:pt>
                <c:pt idx="15">
                  <c:v>0.94887163686141407</c:v>
                </c:pt>
                <c:pt idx="16">
                  <c:v>0.94283118036221658</c:v>
                </c:pt>
                <c:pt idx="17">
                  <c:v>1.0835807225061789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5-4A8B-B744-D0053C07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komm!$C$202:$C$218</c:f>
              <c:strCache>
                <c:ptCount val="17"/>
                <c:pt idx="0">
                  <c:v>Porsgrunn</c:v>
                </c:pt>
                <c:pt idx="1">
                  <c:v>Skien</c:v>
                </c:pt>
                <c:pt idx="2">
                  <c:v>Notodden</c:v>
                </c:pt>
                <c:pt idx="3">
                  <c:v>Siljan</c:v>
                </c:pt>
                <c:pt idx="4">
                  <c:v>Bamble</c:v>
                </c:pt>
                <c:pt idx="5">
                  <c:v>Kragerø</c:v>
                </c:pt>
                <c:pt idx="6">
                  <c:v>Drangedal</c:v>
                </c:pt>
                <c:pt idx="7">
                  <c:v>Nome</c:v>
                </c:pt>
                <c:pt idx="8">
                  <c:v>Midt-Telemark</c:v>
                </c:pt>
                <c:pt idx="9">
                  <c:v>Seljord</c:v>
                </c:pt>
                <c:pt idx="10">
                  <c:v>Hjartdal</c:v>
                </c:pt>
                <c:pt idx="11">
                  <c:v>Tinn</c:v>
                </c:pt>
                <c:pt idx="12">
                  <c:v>Kviteseid</c:v>
                </c:pt>
                <c:pt idx="13">
                  <c:v>Nissedal</c:v>
                </c:pt>
                <c:pt idx="14">
                  <c:v>Fyresdal</c:v>
                </c:pt>
                <c:pt idx="15">
                  <c:v>Tokke</c:v>
                </c:pt>
                <c:pt idx="16">
                  <c:v>Vinje</c:v>
                </c:pt>
              </c:strCache>
            </c:strRef>
          </c:cat>
          <c:val>
            <c:numRef>
              <c:f>komm!$F$202:$F$218</c:f>
              <c:numCache>
                <c:formatCode>0%</c:formatCode>
                <c:ptCount val="17"/>
                <c:pt idx="0">
                  <c:v>0.88257795214858015</c:v>
                </c:pt>
                <c:pt idx="1">
                  <c:v>0.8091917309805835</c:v>
                </c:pt>
                <c:pt idx="2">
                  <c:v>0.8278883840697735</c:v>
                </c:pt>
                <c:pt idx="3">
                  <c:v>0.80363568598408686</c:v>
                </c:pt>
                <c:pt idx="4">
                  <c:v>0.88699513197010138</c:v>
                </c:pt>
                <c:pt idx="5">
                  <c:v>0.7753427413156897</c:v>
                </c:pt>
                <c:pt idx="6">
                  <c:v>0.72193344483937694</c:v>
                </c:pt>
                <c:pt idx="7">
                  <c:v>0.82328726769052629</c:v>
                </c:pt>
                <c:pt idx="8">
                  <c:v>0.73021229288745304</c:v>
                </c:pt>
                <c:pt idx="9">
                  <c:v>0.90646271602939643</c:v>
                </c:pt>
                <c:pt idx="10">
                  <c:v>0.9969566167620304</c:v>
                </c:pt>
                <c:pt idx="11">
                  <c:v>1.2643561180733711</c:v>
                </c:pt>
                <c:pt idx="12">
                  <c:v>0.90769730749805888</c:v>
                </c:pt>
                <c:pt idx="13">
                  <c:v>0.94622958115486255</c:v>
                </c:pt>
                <c:pt idx="14">
                  <c:v>0.92244320806074875</c:v>
                </c:pt>
                <c:pt idx="15">
                  <c:v>1.2950542786398285</c:v>
                </c:pt>
                <c:pt idx="16">
                  <c:v>1.391277794995418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0-4031-B4FF-33F54C8E0D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komm!$C$202:$C$218</c:f>
              <c:strCache>
                <c:ptCount val="17"/>
                <c:pt idx="0">
                  <c:v>Porsgrunn</c:v>
                </c:pt>
                <c:pt idx="1">
                  <c:v>Skien</c:v>
                </c:pt>
                <c:pt idx="2">
                  <c:v>Notodden</c:v>
                </c:pt>
                <c:pt idx="3">
                  <c:v>Siljan</c:v>
                </c:pt>
                <c:pt idx="4">
                  <c:v>Bamble</c:v>
                </c:pt>
                <c:pt idx="5">
                  <c:v>Kragerø</c:v>
                </c:pt>
                <c:pt idx="6">
                  <c:v>Drangedal</c:v>
                </c:pt>
                <c:pt idx="7">
                  <c:v>Nome</c:v>
                </c:pt>
                <c:pt idx="8">
                  <c:v>Midt-Telemark</c:v>
                </c:pt>
                <c:pt idx="9">
                  <c:v>Seljord</c:v>
                </c:pt>
                <c:pt idx="10">
                  <c:v>Hjartdal</c:v>
                </c:pt>
                <c:pt idx="11">
                  <c:v>Tinn</c:v>
                </c:pt>
                <c:pt idx="12">
                  <c:v>Kviteseid</c:v>
                </c:pt>
                <c:pt idx="13">
                  <c:v>Nissedal</c:v>
                </c:pt>
                <c:pt idx="14">
                  <c:v>Fyresdal</c:v>
                </c:pt>
                <c:pt idx="15">
                  <c:v>Tokke</c:v>
                </c:pt>
                <c:pt idx="16">
                  <c:v>Vinje</c:v>
                </c:pt>
              </c:strCache>
            </c:strRef>
          </c:cat>
          <c:val>
            <c:numRef>
              <c:f>komm!$P$202:$P$218</c:f>
              <c:numCache>
                <c:formatCode>0.0\ %</c:formatCode>
                <c:ptCount val="17"/>
                <c:pt idx="0">
                  <c:v>0.94809353539456132</c:v>
                </c:pt>
                <c:pt idx="1">
                  <c:v>0.94442422433616147</c:v>
                </c:pt>
                <c:pt idx="2">
                  <c:v>0.94535905699062106</c:v>
                </c:pt>
                <c:pt idx="3">
                  <c:v>0.9441464220863367</c:v>
                </c:pt>
                <c:pt idx="4">
                  <c:v>0.94831439438563758</c:v>
                </c:pt>
                <c:pt idx="5">
                  <c:v>0.94273177485291682</c:v>
                </c:pt>
                <c:pt idx="6">
                  <c:v>0.9400613100291012</c:v>
                </c:pt>
                <c:pt idx="7">
                  <c:v>0.94512900117165866</c:v>
                </c:pt>
                <c:pt idx="8">
                  <c:v>0.94047525243150498</c:v>
                </c:pt>
                <c:pt idx="9">
                  <c:v>0.95153906955884426</c:v>
                </c:pt>
                <c:pt idx="10">
                  <c:v>0.98773662985189781</c:v>
                </c:pt>
                <c:pt idx="11">
                  <c:v>1.0946964303764339</c:v>
                </c:pt>
                <c:pt idx="12">
                  <c:v>0.95203290614630931</c:v>
                </c:pt>
                <c:pt idx="13">
                  <c:v>0.96744581560903065</c:v>
                </c:pt>
                <c:pt idx="14">
                  <c:v>0.95793126637138526</c:v>
                </c:pt>
                <c:pt idx="15">
                  <c:v>1.1069756946030169</c:v>
                </c:pt>
                <c:pt idx="16">
                  <c:v>1.145465101145253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0-4031-B4FF-33F54C8E0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komm!$C$346:$C$363</c:f>
              <c:strCache>
                <c:ptCount val="18"/>
                <c:pt idx="0">
                  <c:v>Alta</c:v>
                </c:pt>
                <c:pt idx="1">
                  <c:v>Hammerfest</c:v>
                </c:pt>
                <c:pt idx="2">
                  <c:v>Sør-Varanger</c:v>
                </c:pt>
                <c:pt idx="3">
                  <c:v>Vadsø</c:v>
                </c:pt>
                <c:pt idx="4">
                  <c:v>Karasjok</c:v>
                </c:pt>
                <c:pt idx="5">
                  <c:v>Kautokeino</c:v>
                </c:pt>
                <c:pt idx="6">
                  <c:v>Loppa</c:v>
                </c:pt>
                <c:pt idx="7">
                  <c:v>Hasvik</c:v>
                </c:pt>
                <c:pt idx="8">
                  <c:v>Måsøy</c:v>
                </c:pt>
                <c:pt idx="9">
                  <c:v>Nordkapp</c:v>
                </c:pt>
                <c:pt idx="10">
                  <c:v>Porsanger</c:v>
                </c:pt>
                <c:pt idx="11">
                  <c:v>Lebesby</c:v>
                </c:pt>
                <c:pt idx="12">
                  <c:v>Gamvik</c:v>
                </c:pt>
                <c:pt idx="13">
                  <c:v>Tana</c:v>
                </c:pt>
                <c:pt idx="14">
                  <c:v>Berlevåg</c:v>
                </c:pt>
                <c:pt idx="15">
                  <c:v>Båtsfjord</c:v>
                </c:pt>
                <c:pt idx="16">
                  <c:v>Vardø</c:v>
                </c:pt>
                <c:pt idx="17">
                  <c:v>Nesseby</c:v>
                </c:pt>
              </c:strCache>
            </c:strRef>
          </c:cat>
          <c:val>
            <c:numRef>
              <c:f>komm!$F$346:$F$363</c:f>
              <c:numCache>
                <c:formatCode>0%</c:formatCode>
                <c:ptCount val="18"/>
                <c:pt idx="0">
                  <c:v>0.87389796678919296</c:v>
                </c:pt>
                <c:pt idx="1">
                  <c:v>0.98365922908555392</c:v>
                </c:pt>
                <c:pt idx="2">
                  <c:v>0.8533132271849021</c:v>
                </c:pt>
                <c:pt idx="3">
                  <c:v>0.82251040266110853</c:v>
                </c:pt>
                <c:pt idx="4">
                  <c:v>0.75186289136614359</c:v>
                </c:pt>
                <c:pt idx="5">
                  <c:v>0.66845541678691789</c:v>
                </c:pt>
                <c:pt idx="6">
                  <c:v>0.7554903997905319</c:v>
                </c:pt>
                <c:pt idx="7">
                  <c:v>0.70066009294201959</c:v>
                </c:pt>
                <c:pt idx="8">
                  <c:v>0.88986735322000277</c:v>
                </c:pt>
                <c:pt idx="9">
                  <c:v>0.87258233238947003</c:v>
                </c:pt>
                <c:pt idx="10">
                  <c:v>0.84293291657144698</c:v>
                </c:pt>
                <c:pt idx="11">
                  <c:v>0.89197397691824198</c:v>
                </c:pt>
                <c:pt idx="12">
                  <c:v>0.71873110418119557</c:v>
                </c:pt>
                <c:pt idx="13">
                  <c:v>0.7900461341255951</c:v>
                </c:pt>
                <c:pt idx="14">
                  <c:v>0.82583787545184151</c:v>
                </c:pt>
                <c:pt idx="15">
                  <c:v>0.81213069223774992</c:v>
                </c:pt>
                <c:pt idx="16">
                  <c:v>0.71607223067359382</c:v>
                </c:pt>
                <c:pt idx="17">
                  <c:v>0.73189092959113644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1-4749-9D6A-B0F1EF19B53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komm!$C$346:$C$363</c:f>
              <c:strCache>
                <c:ptCount val="18"/>
                <c:pt idx="0">
                  <c:v>Alta</c:v>
                </c:pt>
                <c:pt idx="1">
                  <c:v>Hammerfest</c:v>
                </c:pt>
                <c:pt idx="2">
                  <c:v>Sør-Varanger</c:v>
                </c:pt>
                <c:pt idx="3">
                  <c:v>Vadsø</c:v>
                </c:pt>
                <c:pt idx="4">
                  <c:v>Karasjok</c:v>
                </c:pt>
                <c:pt idx="5">
                  <c:v>Kautokeino</c:v>
                </c:pt>
                <c:pt idx="6">
                  <c:v>Loppa</c:v>
                </c:pt>
                <c:pt idx="7">
                  <c:v>Hasvik</c:v>
                </c:pt>
                <c:pt idx="8">
                  <c:v>Måsøy</c:v>
                </c:pt>
                <c:pt idx="9">
                  <c:v>Nordkapp</c:v>
                </c:pt>
                <c:pt idx="10">
                  <c:v>Porsanger</c:v>
                </c:pt>
                <c:pt idx="11">
                  <c:v>Lebesby</c:v>
                </c:pt>
                <c:pt idx="12">
                  <c:v>Gamvik</c:v>
                </c:pt>
                <c:pt idx="13">
                  <c:v>Tana</c:v>
                </c:pt>
                <c:pt idx="14">
                  <c:v>Berlevåg</c:v>
                </c:pt>
                <c:pt idx="15">
                  <c:v>Båtsfjord</c:v>
                </c:pt>
                <c:pt idx="16">
                  <c:v>Vardø</c:v>
                </c:pt>
                <c:pt idx="17">
                  <c:v>Nesseby</c:v>
                </c:pt>
              </c:strCache>
            </c:strRef>
          </c:cat>
          <c:val>
            <c:numRef>
              <c:f>komm!$P$346:$P$363</c:f>
              <c:numCache>
                <c:formatCode>0.0\ %</c:formatCode>
                <c:ptCount val="18"/>
                <c:pt idx="0">
                  <c:v>0.94765953612659204</c:v>
                </c:pt>
                <c:pt idx="1">
                  <c:v>0.98241767478130737</c:v>
                </c:pt>
                <c:pt idx="2">
                  <c:v>0.94663029914637753</c:v>
                </c:pt>
                <c:pt idx="3">
                  <c:v>0.9450901579201878</c:v>
                </c:pt>
                <c:pt idx="4">
                  <c:v>0.94155778235543963</c:v>
                </c:pt>
                <c:pt idx="5">
                  <c:v>0.93738740862647818</c:v>
                </c:pt>
                <c:pt idx="6">
                  <c:v>0.94173915777665895</c:v>
                </c:pt>
                <c:pt idx="7">
                  <c:v>0.93899764243423345</c:v>
                </c:pt>
                <c:pt idx="8">
                  <c:v>0.9484580054481323</c:v>
                </c:pt>
                <c:pt idx="9">
                  <c:v>0.94759375440660587</c:v>
                </c:pt>
                <c:pt idx="10">
                  <c:v>0.94611128361570473</c:v>
                </c:pt>
                <c:pt idx="11">
                  <c:v>0.94856333663304448</c:v>
                </c:pt>
                <c:pt idx="12">
                  <c:v>0.93990119299619213</c:v>
                </c:pt>
                <c:pt idx="13">
                  <c:v>0.94346694449341229</c:v>
                </c:pt>
                <c:pt idx="14">
                  <c:v>0.94525653155972444</c:v>
                </c:pt>
                <c:pt idx="15">
                  <c:v>0.94457117239901978</c:v>
                </c:pt>
                <c:pt idx="16">
                  <c:v>0.93976824932081204</c:v>
                </c:pt>
                <c:pt idx="17">
                  <c:v>0.94055918426668927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1-4749-9D6A-B0F1EF19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tabellalle!$C$23:$D$23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tabellalle!$D$24:$D$37</c:f>
              <c:numCache>
                <c:formatCode>0.0\ %</c:formatCode>
                <c:ptCount val="14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-4.7321088364397156E-2</c:v>
                </c:pt>
                <c:pt idx="11">
                  <c:v>-4.6857387229888491E-2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tx>
            <c:strRef>
              <c:f>tabellalle!$D$23:$E$23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tabellalle!$E$24:$E$37</c:f>
              <c:numCache>
                <c:formatCode>0.0\ %</c:formatCode>
                <c:ptCount val="14"/>
                <c:pt idx="0">
                  <c:v>2.5443941548729958E-2</c:v>
                </c:pt>
                <c:pt idx="1">
                  <c:v>2.1480154731716182E-2</c:v>
                </c:pt>
                <c:pt idx="2">
                  <c:v>2.3108501715274989E-2</c:v>
                </c:pt>
                <c:pt idx="12">
                  <c:v>4.6343968707564576E-2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tabellalle!$G$23:$H$23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tabellalle!$H$24:$H$37</c:f>
              <c:numCache>
                <c:formatCode>0.0\ %</c:formatCode>
                <c:ptCount val="14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-6.4416801031961179E-2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tx>
            <c:strRef>
              <c:f>tabellalle!$H$23:$I$23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tabellalle!$I$24:$I$37</c:f>
              <c:numCache>
                <c:formatCode>0.0\ %</c:formatCode>
                <c:ptCount val="14"/>
                <c:pt idx="0">
                  <c:v>1.9295044878169475E-2</c:v>
                </c:pt>
                <c:pt idx="1">
                  <c:v>1.5416458155696647E-2</c:v>
                </c:pt>
                <c:pt idx="2">
                  <c:v>7.2073747194751261E-3</c:v>
                </c:pt>
                <c:pt idx="12">
                  <c:v>3.7397698481918693E-2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tabellalle!$C$2:$D$2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-4.7321088364397156E-2</c:v>
                </c:pt>
                <c:pt idx="11">
                  <c:v>-4.6857387229888491E-2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ser>
          <c:idx val="0"/>
          <c:order val="1"/>
          <c:tx>
            <c:strRef>
              <c:f>tabellalle!$D$2:$E$2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tabellalle!$E$24:$E$39</c:f>
              <c:numCache>
                <c:formatCode>0.0\ %</c:formatCode>
                <c:ptCount val="16"/>
                <c:pt idx="0">
                  <c:v>2.5443941548729958E-2</c:v>
                </c:pt>
                <c:pt idx="1">
                  <c:v>2.1480154731716182E-2</c:v>
                </c:pt>
                <c:pt idx="2">
                  <c:v>2.3108501715274989E-2</c:v>
                </c:pt>
                <c:pt idx="12">
                  <c:v>4.6343968707564576E-2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tabellalle!$C$2:$D$2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-6.4416801031961179E-2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strRef>
              <c:f>tabellalle!$D$2:$E$2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tabellalle!$I$24:$I$39</c:f>
              <c:numCache>
                <c:formatCode>0.0\ %</c:formatCode>
                <c:ptCount val="16"/>
                <c:pt idx="0">
                  <c:v>1.9295044878169475E-2</c:v>
                </c:pt>
                <c:pt idx="1">
                  <c:v>1.5416458155696647E-2</c:v>
                </c:pt>
                <c:pt idx="2">
                  <c:v>7.2073747194751261E-3</c:v>
                </c:pt>
                <c:pt idx="12">
                  <c:v>3.7397698481918693E-2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0.97695582603807996</c:v>
                </c:pt>
                <c:pt idx="1">
                  <c:v>1.2776236684665678</c:v>
                </c:pt>
                <c:pt idx="2">
                  <c:v>1.0185305286644681</c:v>
                </c:pt>
                <c:pt idx="3">
                  <c:v>1.0073711531782994</c:v>
                </c:pt>
                <c:pt idx="4">
                  <c:v>0.84446737127774163</c:v>
                </c:pt>
                <c:pt idx="5">
                  <c:v>0.83806042996066221</c:v>
                </c:pt>
                <c:pt idx="6">
                  <c:v>0.84880479888663873</c:v>
                </c:pt>
                <c:pt idx="7">
                  <c:v>0.80958874863203578</c:v>
                </c:pt>
                <c:pt idx="8">
                  <c:v>0.92788457211233732</c:v>
                </c:pt>
                <c:pt idx="9">
                  <c:v>0.96192990348963958</c:v>
                </c:pt>
                <c:pt idx="10">
                  <c:v>0.85860941050586492</c:v>
                </c:pt>
                <c:pt idx="11">
                  <c:v>1.2627874510246637</c:v>
                </c:pt>
                <c:pt idx="12">
                  <c:v>1.0853216834166344</c:v>
                </c:pt>
                <c:pt idx="13">
                  <c:v>0.86646888595690241</c:v>
                </c:pt>
                <c:pt idx="14">
                  <c:v>1.2366532593801687</c:v>
                </c:pt>
                <c:pt idx="15">
                  <c:v>1.4481989463704021</c:v>
                </c:pt>
                <c:pt idx="16">
                  <c:v>1.0394680630936175</c:v>
                </c:pt>
                <c:pt idx="17">
                  <c:v>0.95427568774589711</c:v>
                </c:pt>
                <c:pt idx="18">
                  <c:v>0.99350460648349859</c:v>
                </c:pt>
                <c:pt idx="19">
                  <c:v>0.89875387434117382</c:v>
                </c:pt>
                <c:pt idx="20">
                  <c:v>0.8797543476930193</c:v>
                </c:pt>
                <c:pt idx="21">
                  <c:v>0.99044114620363921</c:v>
                </c:pt>
                <c:pt idx="22">
                  <c:v>1.0377332874416032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0.97973631356231772</c:v>
                </c:pt>
                <c:pt idx="1">
                  <c:v>1.1000034505337126</c:v>
                </c:pt>
                <c:pt idx="2">
                  <c:v>0.9963661946128729</c:v>
                </c:pt>
                <c:pt idx="3">
                  <c:v>0.99190244441840536</c:v>
                </c:pt>
                <c:pt idx="4">
                  <c:v>0.94618800635101952</c:v>
                </c:pt>
                <c:pt idx="5">
                  <c:v>0.94586765928516547</c:v>
                </c:pt>
                <c:pt idx="6">
                  <c:v>0.94640487773146442</c:v>
                </c:pt>
                <c:pt idx="7">
                  <c:v>0.9444440752187343</c:v>
                </c:pt>
                <c:pt idx="8">
                  <c:v>0.96010781199202055</c:v>
                </c:pt>
                <c:pt idx="9">
                  <c:v>0.97372594454294148</c:v>
                </c:pt>
                <c:pt idx="10">
                  <c:v>0.94689510831242552</c:v>
                </c:pt>
                <c:pt idx="11">
                  <c:v>1.0940689635569512</c:v>
                </c:pt>
                <c:pt idx="12">
                  <c:v>1.0230826565137394</c:v>
                </c:pt>
                <c:pt idx="13">
                  <c:v>0.94728808208497761</c:v>
                </c:pt>
                <c:pt idx="14">
                  <c:v>1.0836152868991531</c:v>
                </c:pt>
                <c:pt idx="15">
                  <c:v>1.1682335616952464</c:v>
                </c:pt>
                <c:pt idx="16">
                  <c:v>1.0047412083845326</c:v>
                </c:pt>
                <c:pt idx="17">
                  <c:v>0.97066425824544444</c:v>
                </c:pt>
                <c:pt idx="18">
                  <c:v>0.98635582574048486</c:v>
                </c:pt>
                <c:pt idx="19">
                  <c:v>0.94890233150419101</c:v>
                </c:pt>
                <c:pt idx="20">
                  <c:v>0.94795235517178322</c:v>
                </c:pt>
                <c:pt idx="21">
                  <c:v>0.98513044162854135</c:v>
                </c:pt>
                <c:pt idx="22">
                  <c:v>1.004047298123727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komm!$C$58:$C$98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komm!$F$58:$F$98</c:f>
              <c:numCache>
                <c:formatCode>0%</c:formatCode>
                <c:ptCount val="41"/>
                <c:pt idx="0">
                  <c:v>0.986079644120197</c:v>
                </c:pt>
                <c:pt idx="1">
                  <c:v>0.90523725661587129</c:v>
                </c:pt>
                <c:pt idx="2">
                  <c:v>0.84386999674466223</c:v>
                </c:pt>
                <c:pt idx="3">
                  <c:v>0.77529477589428242</c:v>
                </c:pt>
                <c:pt idx="4">
                  <c:v>0.91098771647595356</c:v>
                </c:pt>
                <c:pt idx="5">
                  <c:v>0.77256637269702799</c:v>
                </c:pt>
                <c:pt idx="6">
                  <c:v>0.71658378668061529</c:v>
                </c:pt>
                <c:pt idx="7">
                  <c:v>0.93580320112908999</c:v>
                </c:pt>
                <c:pt idx="8">
                  <c:v>0.82669847190473589</c:v>
                </c:pt>
                <c:pt idx="9">
                  <c:v>0.70946056604705865</c:v>
                </c:pt>
                <c:pt idx="10">
                  <c:v>0.83200690942638256</c:v>
                </c:pt>
                <c:pt idx="11">
                  <c:v>0.76632661888256515</c:v>
                </c:pt>
                <c:pt idx="12">
                  <c:v>0.74193401419560201</c:v>
                </c:pt>
                <c:pt idx="13">
                  <c:v>0.93616545422965813</c:v>
                </c:pt>
                <c:pt idx="14">
                  <c:v>0.76618540307774297</c:v>
                </c:pt>
                <c:pt idx="15">
                  <c:v>1.0571506469498064</c:v>
                </c:pt>
                <c:pt idx="16">
                  <c:v>0.90999716546306986</c:v>
                </c:pt>
                <c:pt idx="17">
                  <c:v>1.2990389400495608</c:v>
                </c:pt>
                <c:pt idx="18">
                  <c:v>0.93857940391182115</c:v>
                </c:pt>
                <c:pt idx="19">
                  <c:v>0.8081804980887709</c:v>
                </c:pt>
                <c:pt idx="20">
                  <c:v>1.0206298958608053</c:v>
                </c:pt>
                <c:pt idx="21">
                  <c:v>0.91853934999633435</c:v>
                </c:pt>
                <c:pt idx="22">
                  <c:v>0.89373215495182257</c:v>
                </c:pt>
                <c:pt idx="23">
                  <c:v>0.74880374600440536</c:v>
                </c:pt>
                <c:pt idx="24">
                  <c:v>0.86879267692463924</c:v>
                </c:pt>
                <c:pt idx="25">
                  <c:v>1.1503472988323136</c:v>
                </c:pt>
                <c:pt idx="26">
                  <c:v>0.82442102051530497</c:v>
                </c:pt>
                <c:pt idx="27">
                  <c:v>0.75792540332408287</c:v>
                </c:pt>
                <c:pt idx="28">
                  <c:v>0.80081441984308555</c:v>
                </c:pt>
                <c:pt idx="29">
                  <c:v>0.90380317844566038</c:v>
                </c:pt>
                <c:pt idx="30">
                  <c:v>0.98237221992004431</c:v>
                </c:pt>
                <c:pt idx="31">
                  <c:v>0.89086713982896804</c:v>
                </c:pt>
                <c:pt idx="32">
                  <c:v>0.82428034850637155</c:v>
                </c:pt>
                <c:pt idx="33">
                  <c:v>0.90044443708585953</c:v>
                </c:pt>
                <c:pt idx="34">
                  <c:v>0.94477251972416876</c:v>
                </c:pt>
                <c:pt idx="35">
                  <c:v>0.94114364023978303</c:v>
                </c:pt>
                <c:pt idx="36">
                  <c:v>0.91865564708590486</c:v>
                </c:pt>
                <c:pt idx="37">
                  <c:v>0.88817047474976341</c:v>
                </c:pt>
                <c:pt idx="38">
                  <c:v>0.87085651418681587</c:v>
                </c:pt>
                <c:pt idx="39">
                  <c:v>0.91326228333319803</c:v>
                </c:pt>
                <c:pt idx="40">
                  <c:v>0.90052228347515351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komm!$C$58:$C$98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komm!$P$58:$P$98</c:f>
              <c:numCache>
                <c:formatCode>0.0\ %</c:formatCode>
                <c:ptCount val="41"/>
                <c:pt idx="0">
                  <c:v>0.98338584079516433</c:v>
                </c:pt>
                <c:pt idx="1">
                  <c:v>0.95104888579343416</c:v>
                </c:pt>
                <c:pt idx="2">
                  <c:v>0.94615813762436551</c:v>
                </c:pt>
                <c:pt idx="3">
                  <c:v>0.94272937658184641</c:v>
                </c:pt>
                <c:pt idx="4">
                  <c:v>0.9533490697374668</c:v>
                </c:pt>
                <c:pt idx="5">
                  <c:v>0.94259295642198382</c:v>
                </c:pt>
                <c:pt idx="6">
                  <c:v>0.93979382712116311</c:v>
                </c:pt>
                <c:pt idx="7">
                  <c:v>0.96327526359872162</c:v>
                </c:pt>
                <c:pt idx="8">
                  <c:v>0.94529956138236904</c:v>
                </c:pt>
                <c:pt idx="9">
                  <c:v>0.9394376660894852</c:v>
                </c:pt>
                <c:pt idx="10">
                  <c:v>0.94556498325845162</c:v>
                </c:pt>
                <c:pt idx="11">
                  <c:v>0.94228096873126066</c:v>
                </c:pt>
                <c:pt idx="12">
                  <c:v>0.94106133849691265</c:v>
                </c:pt>
                <c:pt idx="13">
                  <c:v>0.96342016483894899</c:v>
                </c:pt>
                <c:pt idx="14">
                  <c:v>0.94227390794101962</c:v>
                </c:pt>
                <c:pt idx="15">
                  <c:v>1.0118142419270082</c:v>
                </c:pt>
                <c:pt idx="16">
                  <c:v>0.9529528493323135</c:v>
                </c:pt>
                <c:pt idx="17">
                  <c:v>1.1085695591669098</c:v>
                </c:pt>
                <c:pt idx="18">
                  <c:v>0.96438574471181393</c:v>
                </c:pt>
                <c:pt idx="19">
                  <c:v>0.94437366269157097</c:v>
                </c:pt>
                <c:pt idx="20">
                  <c:v>0.99720594149140773</c:v>
                </c:pt>
                <c:pt idx="21">
                  <c:v>0.95636972314561919</c:v>
                </c:pt>
                <c:pt idx="22">
                  <c:v>0.94865124553472346</c:v>
                </c:pt>
                <c:pt idx="23">
                  <c:v>0.94140482508735268</c:v>
                </c:pt>
                <c:pt idx="24">
                  <c:v>0.94740427163336438</c:v>
                </c:pt>
                <c:pt idx="25">
                  <c:v>1.0490929026800109</c:v>
                </c:pt>
                <c:pt idx="26">
                  <c:v>0.94518568881289766</c:v>
                </c:pt>
                <c:pt idx="27">
                  <c:v>0.94186090795333655</c:v>
                </c:pt>
                <c:pt idx="28">
                  <c:v>0.9440053587792866</c:v>
                </c:pt>
                <c:pt idx="29">
                  <c:v>0.95047525452534964</c:v>
                </c:pt>
                <c:pt idx="30">
                  <c:v>0.98190287111510344</c:v>
                </c:pt>
                <c:pt idx="31">
                  <c:v>0.94850799477858072</c:v>
                </c:pt>
                <c:pt idx="32">
                  <c:v>0.94517865521245104</c:v>
                </c:pt>
                <c:pt idx="33">
                  <c:v>0.94913175798142957</c:v>
                </c:pt>
                <c:pt idx="34">
                  <c:v>0.96686299103675333</c:v>
                </c:pt>
                <c:pt idx="35">
                  <c:v>0.92894446539638664</c:v>
                </c:pt>
                <c:pt idx="36">
                  <c:v>0.95641624198144759</c:v>
                </c:pt>
                <c:pt idx="37">
                  <c:v>0.94837316152462059</c:v>
                </c:pt>
                <c:pt idx="38">
                  <c:v>0.9475074634964733</c:v>
                </c:pt>
                <c:pt idx="39">
                  <c:v>0.95425889648036477</c:v>
                </c:pt>
                <c:pt idx="40">
                  <c:v>0.94916289653714714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Østfold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komm!$C$99:$C$110</c:f>
              <c:strCache>
                <c:ptCount val="12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Hvaler</c:v>
                </c:pt>
                <c:pt idx="5">
                  <c:v>Råde</c:v>
                </c:pt>
                <c:pt idx="6">
                  <c:v>Våler (Østfold)</c:v>
                </c:pt>
                <c:pt idx="7">
                  <c:v>Skiptvet</c:v>
                </c:pt>
                <c:pt idx="8">
                  <c:v>Indre Østfold</c:v>
                </c:pt>
                <c:pt idx="9">
                  <c:v>Rakkestad</c:v>
                </c:pt>
                <c:pt idx="10">
                  <c:v>Marker</c:v>
                </c:pt>
                <c:pt idx="11">
                  <c:v>Aremark</c:v>
                </c:pt>
              </c:strCache>
            </c:strRef>
          </c:cat>
          <c:val>
            <c:numRef>
              <c:f>komm!$F$99:$F$110</c:f>
              <c:numCache>
                <c:formatCode>0%</c:formatCode>
                <c:ptCount val="12"/>
                <c:pt idx="0">
                  <c:v>0.77145057065425093</c:v>
                </c:pt>
                <c:pt idx="1">
                  <c:v>0.9047874282166396</c:v>
                </c:pt>
                <c:pt idx="2">
                  <c:v>0.77765926383908524</c:v>
                </c:pt>
                <c:pt idx="3">
                  <c:v>0.83055535844906758</c:v>
                </c:pt>
                <c:pt idx="4">
                  <c:v>1.0210509108639296</c:v>
                </c:pt>
                <c:pt idx="5">
                  <c:v>0.84307738730622894</c:v>
                </c:pt>
                <c:pt idx="6">
                  <c:v>0.79831217003573807</c:v>
                </c:pt>
                <c:pt idx="7">
                  <c:v>0.79830958774296557</c:v>
                </c:pt>
                <c:pt idx="8">
                  <c:v>0.81677714262717405</c:v>
                </c:pt>
                <c:pt idx="9">
                  <c:v>0.78356425661137086</c:v>
                </c:pt>
                <c:pt idx="10">
                  <c:v>0.76646499264634671</c:v>
                </c:pt>
                <c:pt idx="11">
                  <c:v>0.79670339153312042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komm!$C$99:$C$110</c:f>
              <c:strCache>
                <c:ptCount val="12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Hvaler</c:v>
                </c:pt>
                <c:pt idx="5">
                  <c:v>Råde</c:v>
                </c:pt>
                <c:pt idx="6">
                  <c:v>Våler (Østfold)</c:v>
                </c:pt>
                <c:pt idx="7">
                  <c:v>Skiptvet</c:v>
                </c:pt>
                <c:pt idx="8">
                  <c:v>Indre Østfold</c:v>
                </c:pt>
                <c:pt idx="9">
                  <c:v>Rakkestad</c:v>
                </c:pt>
                <c:pt idx="10">
                  <c:v>Marker</c:v>
                </c:pt>
                <c:pt idx="11">
                  <c:v>Aremark</c:v>
                </c:pt>
              </c:strCache>
            </c:strRef>
          </c:cat>
          <c:val>
            <c:numRef>
              <c:f>komm!$P$99:$P$110</c:f>
              <c:numCache>
                <c:formatCode>0.0\ %</c:formatCode>
                <c:ptCount val="12"/>
                <c:pt idx="0">
                  <c:v>0.94253716631984474</c:v>
                </c:pt>
                <c:pt idx="1">
                  <c:v>0.95086895443374142</c:v>
                </c:pt>
                <c:pt idx="2">
                  <c:v>0.94284760097908682</c:v>
                </c:pt>
                <c:pt idx="3">
                  <c:v>0.9454924057095857</c:v>
                </c:pt>
                <c:pt idx="4">
                  <c:v>0.99737434749265752</c:v>
                </c:pt>
                <c:pt idx="5">
                  <c:v>0.94611850715244383</c:v>
                </c:pt>
                <c:pt idx="6">
                  <c:v>0.9438802462889192</c:v>
                </c:pt>
                <c:pt idx="7">
                  <c:v>0.94388011717428066</c:v>
                </c:pt>
                <c:pt idx="8">
                  <c:v>0.94480349491849114</c:v>
                </c:pt>
                <c:pt idx="9">
                  <c:v>0.94314285061770065</c:v>
                </c:pt>
                <c:pt idx="10">
                  <c:v>0.9422878874194498</c:v>
                </c:pt>
                <c:pt idx="11">
                  <c:v>0.94379980736378855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komm!$C$196:$C$201</c:f>
              <c:strCache>
                <c:ptCount val="6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Færder</c:v>
                </c:pt>
              </c:strCache>
            </c:strRef>
          </c:cat>
          <c:val>
            <c:numRef>
              <c:f>komm!$F$196:$F$201</c:f>
              <c:numCache>
                <c:formatCode>0%</c:formatCode>
                <c:ptCount val="6"/>
                <c:pt idx="0">
                  <c:v>0.8018219316769728</c:v>
                </c:pt>
                <c:pt idx="1">
                  <c:v>0.87873500210565658</c:v>
                </c:pt>
                <c:pt idx="2">
                  <c:v>0.93772532024495436</c:v>
                </c:pt>
                <c:pt idx="3">
                  <c:v>0.87197332592857735</c:v>
                </c:pt>
                <c:pt idx="4">
                  <c:v>0.86651084374926346</c:v>
                </c:pt>
                <c:pt idx="5">
                  <c:v>0.97043129733181921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komm!$C$196:$C$201</c:f>
              <c:strCache>
                <c:ptCount val="6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Færder</c:v>
                </c:pt>
              </c:strCache>
            </c:strRef>
          </c:cat>
          <c:val>
            <c:numRef>
              <c:f>komm!$P$196:$P$201</c:f>
              <c:numCache>
                <c:formatCode>0.0\ %</c:formatCode>
                <c:ptCount val="6"/>
                <c:pt idx="0">
                  <c:v>0.944055734370981</c:v>
                </c:pt>
                <c:pt idx="1">
                  <c:v>0.94790138789241507</c:v>
                </c:pt>
                <c:pt idx="2">
                  <c:v>0.96404411124506739</c:v>
                </c:pt>
                <c:pt idx="3">
                  <c:v>0.94756330408356138</c:v>
                </c:pt>
                <c:pt idx="4">
                  <c:v>0.94729017997459553</c:v>
                </c:pt>
                <c:pt idx="5">
                  <c:v>0.97712650207981344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komm!$C$150:$C$195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komm!$F$150:$F$195</c:f>
              <c:numCache>
                <c:formatCode>0%</c:formatCode>
                <c:ptCount val="46"/>
                <c:pt idx="0">
                  <c:v>0.81113736278279236</c:v>
                </c:pt>
                <c:pt idx="1">
                  <c:v>0.9174886626555554</c:v>
                </c:pt>
                <c:pt idx="2">
                  <c:v>0.92843708790010615</c:v>
                </c:pt>
                <c:pt idx="3">
                  <c:v>0.82336767077997797</c:v>
                </c:pt>
                <c:pt idx="4">
                  <c:v>0.80135963751655537</c:v>
                </c:pt>
                <c:pt idx="5">
                  <c:v>0.70310045611283134</c:v>
                </c:pt>
                <c:pt idx="6">
                  <c:v>0.77055893517795537</c:v>
                </c:pt>
                <c:pt idx="7">
                  <c:v>0.71654423932037592</c:v>
                </c:pt>
                <c:pt idx="8">
                  <c:v>0.78633426794434158</c:v>
                </c:pt>
                <c:pt idx="9">
                  <c:v>0.69055548082611273</c:v>
                </c:pt>
                <c:pt idx="10">
                  <c:v>0.78658090713283402</c:v>
                </c:pt>
                <c:pt idx="11">
                  <c:v>0.66791924642791911</c:v>
                </c:pt>
                <c:pt idx="12">
                  <c:v>0.69644503564433669</c:v>
                </c:pt>
                <c:pt idx="13">
                  <c:v>0.79134025470698222</c:v>
                </c:pt>
                <c:pt idx="14">
                  <c:v>0.80277726763085588</c:v>
                </c:pt>
                <c:pt idx="15">
                  <c:v>0.8649147754397275</c:v>
                </c:pt>
                <c:pt idx="16">
                  <c:v>0.7249893604279084</c:v>
                </c:pt>
                <c:pt idx="17">
                  <c:v>0.77377628779015095</c:v>
                </c:pt>
                <c:pt idx="18">
                  <c:v>0.65894719812290103</c:v>
                </c:pt>
                <c:pt idx="19">
                  <c:v>0.66731772766307917</c:v>
                </c:pt>
                <c:pt idx="20">
                  <c:v>0.79448067160924896</c:v>
                </c:pt>
                <c:pt idx="21">
                  <c:v>0.77121571079750495</c:v>
                </c:pt>
                <c:pt idx="22">
                  <c:v>0.73247756380650053</c:v>
                </c:pt>
                <c:pt idx="23">
                  <c:v>0.73303044649420324</c:v>
                </c:pt>
                <c:pt idx="24">
                  <c:v>0.71889628959201013</c:v>
                </c:pt>
                <c:pt idx="25">
                  <c:v>0.7858170892371571</c:v>
                </c:pt>
                <c:pt idx="26">
                  <c:v>0.99582009549283657</c:v>
                </c:pt>
                <c:pt idx="27">
                  <c:v>0.79728414428808547</c:v>
                </c:pt>
                <c:pt idx="28">
                  <c:v>0.7461781390284673</c:v>
                </c:pt>
                <c:pt idx="29">
                  <c:v>0.9291894221871283</c:v>
                </c:pt>
                <c:pt idx="30">
                  <c:v>0.6753470903309251</c:v>
                </c:pt>
                <c:pt idx="31">
                  <c:v>0.90752169709012642</c:v>
                </c:pt>
                <c:pt idx="32">
                  <c:v>0.83558906472429484</c:v>
                </c:pt>
                <c:pt idx="33">
                  <c:v>0.90563168678334471</c:v>
                </c:pt>
                <c:pt idx="34">
                  <c:v>0.82901352520533256</c:v>
                </c:pt>
                <c:pt idx="35">
                  <c:v>0.78099828671162441</c:v>
                </c:pt>
                <c:pt idx="36">
                  <c:v>0.75664872651928328</c:v>
                </c:pt>
                <c:pt idx="37">
                  <c:v>0.84127113142833443</c:v>
                </c:pt>
                <c:pt idx="38">
                  <c:v>0.68292618712484265</c:v>
                </c:pt>
                <c:pt idx="39">
                  <c:v>0.73910666276544168</c:v>
                </c:pt>
                <c:pt idx="40">
                  <c:v>0.84949129341905261</c:v>
                </c:pt>
                <c:pt idx="41">
                  <c:v>0.67650589278698781</c:v>
                </c:pt>
                <c:pt idx="42">
                  <c:v>0.85015882176308277</c:v>
                </c:pt>
                <c:pt idx="43">
                  <c:v>0.91206671518191829</c:v>
                </c:pt>
                <c:pt idx="44">
                  <c:v>0.94794780487408581</c:v>
                </c:pt>
                <c:pt idx="45">
                  <c:v>0.98459276108585803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komm!$C$150:$C$195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komm!$P$150:$P$195</c:f>
              <c:numCache>
                <c:formatCode>0.0\ %</c:formatCode>
                <c:ptCount val="46"/>
                <c:pt idx="0">
                  <c:v>0.94452150592627182</c:v>
                </c:pt>
                <c:pt idx="1">
                  <c:v>0.95594944820930772</c:v>
                </c:pt>
                <c:pt idx="2">
                  <c:v>0.96032881830712813</c:v>
                </c:pt>
                <c:pt idx="3">
                  <c:v>0.9451330213261312</c:v>
                </c:pt>
                <c:pt idx="4">
                  <c:v>0.94403261966296015</c:v>
                </c:pt>
                <c:pt idx="5">
                  <c:v>0.93911966059277396</c:v>
                </c:pt>
                <c:pt idx="6">
                  <c:v>0.94249258454603024</c:v>
                </c:pt>
                <c:pt idx="7">
                  <c:v>0.939791849753151</c:v>
                </c:pt>
                <c:pt idx="8">
                  <c:v>0.94328135118434964</c:v>
                </c:pt>
                <c:pt idx="9">
                  <c:v>0.93849241182843801</c:v>
                </c:pt>
                <c:pt idx="10">
                  <c:v>0.94329368314377404</c:v>
                </c:pt>
                <c:pt idx="11">
                  <c:v>0.9373606001085284</c:v>
                </c:pt>
                <c:pt idx="12">
                  <c:v>0.93878688956934908</c:v>
                </c:pt>
                <c:pt idx="13">
                  <c:v>0.94353165052248145</c:v>
                </c:pt>
                <c:pt idx="14">
                  <c:v>0.94410350116867514</c:v>
                </c:pt>
                <c:pt idx="15">
                  <c:v>0.94721037655911866</c:v>
                </c:pt>
                <c:pt idx="16">
                  <c:v>0.94021410580852793</c:v>
                </c:pt>
                <c:pt idx="17">
                  <c:v>0.94265345217663998</c:v>
                </c:pt>
                <c:pt idx="18">
                  <c:v>0.93691199769327738</c:v>
                </c:pt>
                <c:pt idx="19">
                  <c:v>0.93733052417028617</c:v>
                </c:pt>
                <c:pt idx="20">
                  <c:v>0.94368867136759471</c:v>
                </c:pt>
                <c:pt idx="21">
                  <c:v>0.94252542332700773</c:v>
                </c:pt>
                <c:pt idx="22">
                  <c:v>0.94058851597745752</c:v>
                </c:pt>
                <c:pt idx="23">
                  <c:v>0.94061616011184235</c:v>
                </c:pt>
                <c:pt idx="24">
                  <c:v>0.93990945226673295</c:v>
                </c:pt>
                <c:pt idx="25">
                  <c:v>0.9432554922489903</c:v>
                </c:pt>
                <c:pt idx="26">
                  <c:v>0.98728202134422016</c:v>
                </c:pt>
                <c:pt idx="27">
                  <c:v>0.94382884500153674</c:v>
                </c:pt>
                <c:pt idx="28">
                  <c:v>0.94127354473855562</c:v>
                </c:pt>
                <c:pt idx="29">
                  <c:v>0.9606297520219369</c:v>
                </c:pt>
                <c:pt idx="30">
                  <c:v>0.93773199230367865</c:v>
                </c:pt>
                <c:pt idx="31">
                  <c:v>0.95196266198313617</c:v>
                </c:pt>
                <c:pt idx="32">
                  <c:v>0.94574409102334711</c:v>
                </c:pt>
                <c:pt idx="33">
                  <c:v>0.95120665786042347</c:v>
                </c:pt>
                <c:pt idx="34">
                  <c:v>0.94541531404739898</c:v>
                </c:pt>
                <c:pt idx="35">
                  <c:v>0.94301455212271357</c:v>
                </c:pt>
                <c:pt idx="36">
                  <c:v>0.94179707411309643</c:v>
                </c:pt>
                <c:pt idx="37">
                  <c:v>0.94602819435854912</c:v>
                </c:pt>
                <c:pt idx="38">
                  <c:v>0.93811094714337451</c:v>
                </c:pt>
                <c:pt idx="39">
                  <c:v>0.94091997092540458</c:v>
                </c:pt>
                <c:pt idx="40">
                  <c:v>0.94643920245808499</c:v>
                </c:pt>
                <c:pt idx="41">
                  <c:v>0.93778993242648179</c:v>
                </c:pt>
                <c:pt idx="42">
                  <c:v>0.94647257887528657</c:v>
                </c:pt>
                <c:pt idx="43">
                  <c:v>0.95378066921985283</c:v>
                </c:pt>
                <c:pt idx="44">
                  <c:v>0.96813310509671979</c:v>
                </c:pt>
                <c:pt idx="45">
                  <c:v>0.98279108758142897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komm!$C$219:$C$243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komm!$F$219:$F$243</c:f>
              <c:numCache>
                <c:formatCode>0%</c:formatCode>
                <c:ptCount val="25"/>
                <c:pt idx="0">
                  <c:v>0.78655241450208202</c:v>
                </c:pt>
                <c:pt idx="1">
                  <c:v>0.84830137811741402</c:v>
                </c:pt>
                <c:pt idx="2">
                  <c:v>0.83399921633080065</c:v>
                </c:pt>
                <c:pt idx="3">
                  <c:v>0.8609971907556071</c:v>
                </c:pt>
                <c:pt idx="4">
                  <c:v>0.79354161117588196</c:v>
                </c:pt>
                <c:pt idx="5">
                  <c:v>0.81146342995390519</c:v>
                </c:pt>
                <c:pt idx="6">
                  <c:v>0.84264743639993167</c:v>
                </c:pt>
                <c:pt idx="7">
                  <c:v>0.67522719208065274</c:v>
                </c:pt>
                <c:pt idx="8">
                  <c:v>0.69312388931382674</c:v>
                </c:pt>
                <c:pt idx="9">
                  <c:v>0.79252862158037696</c:v>
                </c:pt>
                <c:pt idx="10">
                  <c:v>0.77152428293467512</c:v>
                </c:pt>
                <c:pt idx="11">
                  <c:v>0.90013794283929527</c:v>
                </c:pt>
                <c:pt idx="12">
                  <c:v>0.7098194298360484</c:v>
                </c:pt>
                <c:pt idx="13">
                  <c:v>0.81061689901353007</c:v>
                </c:pt>
                <c:pt idx="14">
                  <c:v>0.81029508645308113</c:v>
                </c:pt>
                <c:pt idx="15">
                  <c:v>0.70192218810244233</c:v>
                </c:pt>
                <c:pt idx="16">
                  <c:v>0.89675717255107323</c:v>
                </c:pt>
                <c:pt idx="17">
                  <c:v>1.4538811410269872</c:v>
                </c:pt>
                <c:pt idx="18">
                  <c:v>2.9878456325776694</c:v>
                </c:pt>
                <c:pt idx="19">
                  <c:v>0.71031373619809612</c:v>
                </c:pt>
                <c:pt idx="20">
                  <c:v>1.596688464338109</c:v>
                </c:pt>
                <c:pt idx="21">
                  <c:v>0.73482105757884608</c:v>
                </c:pt>
                <c:pt idx="22">
                  <c:v>0.78974232206922923</c:v>
                </c:pt>
                <c:pt idx="23">
                  <c:v>0.9333790153878907</c:v>
                </c:pt>
                <c:pt idx="24">
                  <c:v>1.9717128719035675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komm!$C$219:$C$243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komm!$P$219:$P$243</c:f>
              <c:numCache>
                <c:formatCode>0.0\ %</c:formatCode>
                <c:ptCount val="25"/>
                <c:pt idx="0">
                  <c:v>0.94329225851223653</c:v>
                </c:pt>
                <c:pt idx="1">
                  <c:v>0.94637970669300331</c:v>
                </c:pt>
                <c:pt idx="2">
                  <c:v>0.94566459860367236</c:v>
                </c:pt>
                <c:pt idx="3">
                  <c:v>0.94701449732491272</c:v>
                </c:pt>
                <c:pt idx="4">
                  <c:v>0.94364171834592636</c:v>
                </c:pt>
                <c:pt idx="5">
                  <c:v>0.94453780928482767</c:v>
                </c:pt>
                <c:pt idx="6">
                  <c:v>0.94609700960712895</c:v>
                </c:pt>
                <c:pt idx="7">
                  <c:v>0.93772599739116502</c:v>
                </c:pt>
                <c:pt idx="8">
                  <c:v>0.93862083225282378</c:v>
                </c:pt>
                <c:pt idx="9">
                  <c:v>0.94359106886615118</c:v>
                </c:pt>
                <c:pt idx="10">
                  <c:v>0.94254085193386627</c:v>
                </c:pt>
                <c:pt idx="11">
                  <c:v>0.9490091602828038</c:v>
                </c:pt>
                <c:pt idx="12">
                  <c:v>0.93945560927893457</c:v>
                </c:pt>
                <c:pt idx="13">
                  <c:v>0.94449548273780892</c:v>
                </c:pt>
                <c:pt idx="14">
                  <c:v>0.94447939210978626</c:v>
                </c:pt>
                <c:pt idx="15">
                  <c:v>0.93906074719225452</c:v>
                </c:pt>
                <c:pt idx="16">
                  <c:v>0.94880249641468628</c:v>
                </c:pt>
                <c:pt idx="17">
                  <c:v>1.1705064395578806</c:v>
                </c:pt>
                <c:pt idx="18">
                  <c:v>1.7840922361781533</c:v>
                </c:pt>
                <c:pt idx="19">
                  <c:v>0.93948032459703712</c:v>
                </c:pt>
                <c:pt idx="20">
                  <c:v>1.2276293688823292</c:v>
                </c:pt>
                <c:pt idx="21">
                  <c:v>0.94070569066607468</c:v>
                </c:pt>
                <c:pt idx="22">
                  <c:v>0.94345175389059388</c:v>
                </c:pt>
                <c:pt idx="23">
                  <c:v>0.96230558930224208</c:v>
                </c:pt>
                <c:pt idx="24">
                  <c:v>1.3776391319085126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komm!$C$244:$C$286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komm!$F$244:$F$286</c:f>
              <c:numCache>
                <c:formatCode>0%</c:formatCode>
                <c:ptCount val="43"/>
                <c:pt idx="0">
                  <c:v>1.0617595200623244</c:v>
                </c:pt>
                <c:pt idx="1">
                  <c:v>1.0070159820621789</c:v>
                </c:pt>
                <c:pt idx="2">
                  <c:v>0.87235303372846262</c:v>
                </c:pt>
                <c:pt idx="3">
                  <c:v>0.8408543429795603</c:v>
                </c:pt>
                <c:pt idx="4">
                  <c:v>0.978873090950101</c:v>
                </c:pt>
                <c:pt idx="5">
                  <c:v>1.0335499798057914</c:v>
                </c:pt>
                <c:pt idx="6">
                  <c:v>0.88966104371241206</c:v>
                </c:pt>
                <c:pt idx="7">
                  <c:v>1.130828011712985</c:v>
                </c:pt>
                <c:pt idx="8">
                  <c:v>1.0083964611593703</c:v>
                </c:pt>
                <c:pt idx="9">
                  <c:v>1.1129874221663139</c:v>
                </c:pt>
                <c:pt idx="10">
                  <c:v>2.1691587442509546</c:v>
                </c:pt>
                <c:pt idx="11">
                  <c:v>1.1467985714010773</c:v>
                </c:pt>
                <c:pt idx="12">
                  <c:v>0.87346994958869539</c:v>
                </c:pt>
                <c:pt idx="13">
                  <c:v>0.91767669020846176</c:v>
                </c:pt>
                <c:pt idx="14">
                  <c:v>0.91508332514966118</c:v>
                </c:pt>
                <c:pt idx="15">
                  <c:v>0.92605854436577162</c:v>
                </c:pt>
                <c:pt idx="16">
                  <c:v>1.9240702719977578</c:v>
                </c:pt>
                <c:pt idx="17">
                  <c:v>0.92082189010277493</c:v>
                </c:pt>
                <c:pt idx="18">
                  <c:v>0.85599654243950196</c:v>
                </c:pt>
                <c:pt idx="19">
                  <c:v>0.95353243955790601</c:v>
                </c:pt>
                <c:pt idx="20">
                  <c:v>2.6642876832590972</c:v>
                </c:pt>
                <c:pt idx="21">
                  <c:v>0.80931429666902799</c:v>
                </c:pt>
                <c:pt idx="22">
                  <c:v>0.88113361181948335</c:v>
                </c:pt>
                <c:pt idx="23">
                  <c:v>1.2090607006744616</c:v>
                </c:pt>
                <c:pt idx="24">
                  <c:v>0.94266609078934882</c:v>
                </c:pt>
                <c:pt idx="25">
                  <c:v>1.231043574698502</c:v>
                </c:pt>
                <c:pt idx="26">
                  <c:v>1.0737055197544678</c:v>
                </c:pt>
                <c:pt idx="27">
                  <c:v>1.0932305446638404</c:v>
                </c:pt>
                <c:pt idx="28">
                  <c:v>0.90578720433543958</c:v>
                </c:pt>
                <c:pt idx="29">
                  <c:v>1.0470652856189477</c:v>
                </c:pt>
                <c:pt idx="30">
                  <c:v>1.0831353521812992</c:v>
                </c:pt>
                <c:pt idx="31">
                  <c:v>0.86764519338129287</c:v>
                </c:pt>
                <c:pt idx="32">
                  <c:v>1.6316598489795535</c:v>
                </c:pt>
                <c:pt idx="33">
                  <c:v>1.1320515756883256</c:v>
                </c:pt>
                <c:pt idx="34">
                  <c:v>1.1185809817369567</c:v>
                </c:pt>
                <c:pt idx="35">
                  <c:v>1.0723443209717165</c:v>
                </c:pt>
                <c:pt idx="36">
                  <c:v>0.88399222468580174</c:v>
                </c:pt>
                <c:pt idx="37">
                  <c:v>0.92501529984380182</c:v>
                </c:pt>
                <c:pt idx="38">
                  <c:v>0.93601423108246173</c:v>
                </c:pt>
                <c:pt idx="39">
                  <c:v>1.0781349794459405</c:v>
                </c:pt>
                <c:pt idx="40">
                  <c:v>0.85604565394757115</c:v>
                </c:pt>
                <c:pt idx="41">
                  <c:v>0.84398699396695098</c:v>
                </c:pt>
                <c:pt idx="42">
                  <c:v>0.83023900861303257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komm!$C$244:$C$286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komm!$P$244:$P$286</c:f>
              <c:numCache>
                <c:formatCode>0.0\ %</c:formatCode>
                <c:ptCount val="43"/>
                <c:pt idx="0">
                  <c:v>1.0136577911720157</c:v>
                </c:pt>
                <c:pt idx="1">
                  <c:v>0.99176037597195732</c:v>
                </c:pt>
                <c:pt idx="2">
                  <c:v>0.94758228947355561</c:v>
                </c:pt>
                <c:pt idx="3">
                  <c:v>0.94600735493611043</c:v>
                </c:pt>
                <c:pt idx="4">
                  <c:v>0.98050321952712605</c:v>
                </c:pt>
                <c:pt idx="5">
                  <c:v>1.0023739750694021</c:v>
                </c:pt>
                <c:pt idx="6">
                  <c:v>0.94844768997275308</c:v>
                </c:pt>
                <c:pt idx="7">
                  <c:v>1.0412851878322795</c:v>
                </c:pt>
                <c:pt idx="8">
                  <c:v>0.99231256761083364</c:v>
                </c:pt>
                <c:pt idx="9">
                  <c:v>1.0341489520136111</c:v>
                </c:pt>
                <c:pt idx="10">
                  <c:v>1.4566174808474674</c:v>
                </c:pt>
                <c:pt idx="11">
                  <c:v>1.0476734117075166</c:v>
                </c:pt>
                <c:pt idx="12">
                  <c:v>0.94763813526656715</c:v>
                </c:pt>
                <c:pt idx="13">
                  <c:v>0.95602465923047042</c:v>
                </c:pt>
                <c:pt idx="14">
                  <c:v>0.95498731320694996</c:v>
                </c:pt>
                <c:pt idx="15">
                  <c:v>0.95937740089339418</c:v>
                </c:pt>
                <c:pt idx="16">
                  <c:v>1.3585820919461888</c:v>
                </c:pt>
                <c:pt idx="17">
                  <c:v>0.95728273918819551</c:v>
                </c:pt>
                <c:pt idx="18">
                  <c:v>0.94676446490910759</c:v>
                </c:pt>
                <c:pt idx="19">
                  <c:v>0.97036695897024794</c:v>
                </c:pt>
                <c:pt idx="20">
                  <c:v>1.6546690564507243</c:v>
                </c:pt>
                <c:pt idx="21">
                  <c:v>0.94443035262058372</c:v>
                </c:pt>
                <c:pt idx="22">
                  <c:v>0.94802131837810666</c:v>
                </c:pt>
                <c:pt idx="23">
                  <c:v>1.0725782634168701</c:v>
                </c:pt>
                <c:pt idx="24">
                  <c:v>0.96602041946282535</c:v>
                </c:pt>
                <c:pt idx="25">
                  <c:v>1.0813714130264864</c:v>
                </c:pt>
                <c:pt idx="26">
                  <c:v>1.0184361910488726</c:v>
                </c:pt>
                <c:pt idx="27">
                  <c:v>1.0262462010126219</c:v>
                </c:pt>
                <c:pt idx="28">
                  <c:v>0.95126886488126139</c:v>
                </c:pt>
                <c:pt idx="29">
                  <c:v>1.0077800973946647</c:v>
                </c:pt>
                <c:pt idx="30">
                  <c:v>1.0222081240196055</c:v>
                </c:pt>
                <c:pt idx="31">
                  <c:v>0.94734689745619716</c:v>
                </c:pt>
                <c:pt idx="32">
                  <c:v>1.241617922738907</c:v>
                </c:pt>
                <c:pt idx="33">
                  <c:v>1.041774613422416</c:v>
                </c:pt>
                <c:pt idx="34">
                  <c:v>1.0363863758418685</c:v>
                </c:pt>
                <c:pt idx="35">
                  <c:v>1.0178917115357724</c:v>
                </c:pt>
                <c:pt idx="36">
                  <c:v>0.94816424902142227</c:v>
                </c:pt>
                <c:pt idx="37">
                  <c:v>0.95896010308460655</c:v>
                </c:pt>
                <c:pt idx="38">
                  <c:v>0.96335967558007041</c:v>
                </c:pt>
                <c:pt idx="39">
                  <c:v>1.020207974925462</c:v>
                </c:pt>
                <c:pt idx="40">
                  <c:v>0.94676692048451105</c:v>
                </c:pt>
                <c:pt idx="41">
                  <c:v>0.94616398748547981</c:v>
                </c:pt>
                <c:pt idx="42">
                  <c:v>0.9454765882177838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komm!$C$287:$C$324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komm!$F$287:$F$324</c:f>
              <c:numCache>
                <c:formatCode>0%</c:formatCode>
                <c:ptCount val="38"/>
                <c:pt idx="0">
                  <c:v>1.011860225054166</c:v>
                </c:pt>
                <c:pt idx="1">
                  <c:v>0.74927335412249141</c:v>
                </c:pt>
                <c:pt idx="2">
                  <c:v>0.80626656112936779</c:v>
                </c:pt>
                <c:pt idx="3">
                  <c:v>1.2853078926127368</c:v>
                </c:pt>
                <c:pt idx="4">
                  <c:v>0.78604426094985291</c:v>
                </c:pt>
                <c:pt idx="5">
                  <c:v>0.81681032884652727</c:v>
                </c:pt>
                <c:pt idx="6">
                  <c:v>0.82583641745880176</c:v>
                </c:pt>
                <c:pt idx="7">
                  <c:v>0.84177151045277776</c:v>
                </c:pt>
                <c:pt idx="8">
                  <c:v>0.706250945678494</c:v>
                </c:pt>
                <c:pt idx="9">
                  <c:v>0.71720553629560879</c:v>
                </c:pt>
                <c:pt idx="10">
                  <c:v>0.8038473915459794</c:v>
                </c:pt>
                <c:pt idx="11">
                  <c:v>0.79859611277128184</c:v>
                </c:pt>
                <c:pt idx="12">
                  <c:v>0.9279778437337185</c:v>
                </c:pt>
                <c:pt idx="13">
                  <c:v>0.8038615975487059</c:v>
                </c:pt>
                <c:pt idx="14">
                  <c:v>1.6635508948482538</c:v>
                </c:pt>
                <c:pt idx="15">
                  <c:v>0.75965248817867748</c:v>
                </c:pt>
                <c:pt idx="16">
                  <c:v>0.82078251985870354</c:v>
                </c:pt>
                <c:pt idx="17">
                  <c:v>0.72454211015064052</c:v>
                </c:pt>
                <c:pt idx="18">
                  <c:v>0.79369789517149958</c:v>
                </c:pt>
                <c:pt idx="19">
                  <c:v>0.75613074274535075</c:v>
                </c:pt>
                <c:pt idx="20">
                  <c:v>0.71419940772678547</c:v>
                </c:pt>
                <c:pt idx="21">
                  <c:v>0.81169852903606243</c:v>
                </c:pt>
                <c:pt idx="22">
                  <c:v>0.99940641470836611</c:v>
                </c:pt>
                <c:pt idx="23">
                  <c:v>1.314585146573469</c:v>
                </c:pt>
                <c:pt idx="24">
                  <c:v>0.8084405712972299</c:v>
                </c:pt>
                <c:pt idx="25">
                  <c:v>0.6693524584899565</c:v>
                </c:pt>
                <c:pt idx="26">
                  <c:v>0.74759881219431101</c:v>
                </c:pt>
                <c:pt idx="27">
                  <c:v>0.94368119757776425</c:v>
                </c:pt>
                <c:pt idx="28">
                  <c:v>0.75399506566104157</c:v>
                </c:pt>
                <c:pt idx="29">
                  <c:v>0.7877105374780089</c:v>
                </c:pt>
                <c:pt idx="30">
                  <c:v>0.71364869267758735</c:v>
                </c:pt>
                <c:pt idx="31">
                  <c:v>0.88505310554724026</c:v>
                </c:pt>
                <c:pt idx="32">
                  <c:v>0.91830352367612667</c:v>
                </c:pt>
                <c:pt idx="33">
                  <c:v>0.81807637546245737</c:v>
                </c:pt>
                <c:pt idx="34">
                  <c:v>0.83848563576977986</c:v>
                </c:pt>
                <c:pt idx="35">
                  <c:v>0.79191447877863719</c:v>
                </c:pt>
                <c:pt idx="36">
                  <c:v>1.014325561027785</c:v>
                </c:pt>
                <c:pt idx="37">
                  <c:v>0.79919614735236377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komm!$C$287:$C$324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komm!$P$287:$P$324</c:f>
              <c:numCache>
                <c:formatCode>0.0\ %</c:formatCode>
                <c:ptCount val="38"/>
                <c:pt idx="0">
                  <c:v>0.99369807316875203</c:v>
                </c:pt>
                <c:pt idx="1">
                  <c:v>0.94142830549325696</c:v>
                </c:pt>
                <c:pt idx="2">
                  <c:v>0.94427796584360102</c:v>
                </c:pt>
                <c:pt idx="3">
                  <c:v>1.1030771401921802</c:v>
                </c:pt>
                <c:pt idx="4">
                  <c:v>0.94326685083462503</c:v>
                </c:pt>
                <c:pt idx="5">
                  <c:v>0.94480515422945843</c:v>
                </c:pt>
                <c:pt idx="6">
                  <c:v>0.94525645866007246</c:v>
                </c:pt>
                <c:pt idx="7">
                  <c:v>0.94605321330977121</c:v>
                </c:pt>
                <c:pt idx="8">
                  <c:v>0.93927718507105695</c:v>
                </c:pt>
                <c:pt idx="9">
                  <c:v>0.93982491460191286</c:v>
                </c:pt>
                <c:pt idx="10">
                  <c:v>0.94415700736443131</c:v>
                </c:pt>
                <c:pt idx="11">
                  <c:v>0.94389444342569639</c:v>
                </c:pt>
                <c:pt idx="12">
                  <c:v>0.960145120640573</c:v>
                </c:pt>
                <c:pt idx="13">
                  <c:v>0.94415771766456769</c:v>
                </c:pt>
                <c:pt idx="14">
                  <c:v>1.254374341086387</c:v>
                </c:pt>
                <c:pt idx="15">
                  <c:v>0.94194726219606628</c:v>
                </c:pt>
                <c:pt idx="16">
                  <c:v>0.94500376378006756</c:v>
                </c:pt>
                <c:pt idx="17">
                  <c:v>0.94019174329466437</c:v>
                </c:pt>
                <c:pt idx="18">
                  <c:v>0.94364953254570738</c:v>
                </c:pt>
                <c:pt idx="19">
                  <c:v>0.94177117492439977</c:v>
                </c:pt>
                <c:pt idx="20">
                  <c:v>0.9396746081734717</c:v>
                </c:pt>
                <c:pt idx="21">
                  <c:v>0.94454956423893555</c:v>
                </c:pt>
                <c:pt idx="22">
                  <c:v>0.98871654903043193</c:v>
                </c:pt>
                <c:pt idx="23">
                  <c:v>1.1147880417764733</c:v>
                </c:pt>
                <c:pt idx="24">
                  <c:v>0.94438666635199409</c:v>
                </c:pt>
                <c:pt idx="25">
                  <c:v>0.93743226071163022</c:v>
                </c:pt>
                <c:pt idx="26">
                  <c:v>0.94134457839684782</c:v>
                </c:pt>
                <c:pt idx="27">
                  <c:v>0.96642646217819128</c:v>
                </c:pt>
                <c:pt idx="28">
                  <c:v>0.94166439107018451</c:v>
                </c:pt>
                <c:pt idx="29">
                  <c:v>0.94335016466103294</c:v>
                </c:pt>
                <c:pt idx="30">
                  <c:v>0.93964707242101175</c:v>
                </c:pt>
                <c:pt idx="31">
                  <c:v>0.94821729306449432</c:v>
                </c:pt>
                <c:pt idx="32">
                  <c:v>0.95627539261753625</c:v>
                </c:pt>
                <c:pt idx="33">
                  <c:v>0.94486845656025531</c:v>
                </c:pt>
                <c:pt idx="34">
                  <c:v>0.94588891957562127</c:v>
                </c:pt>
                <c:pt idx="35">
                  <c:v>0.94356036172606406</c:v>
                </c:pt>
                <c:pt idx="36">
                  <c:v>0.99468420755819975</c:v>
                </c:pt>
                <c:pt idx="37">
                  <c:v>0.94392444515475071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70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63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245035</xdr:colOff>
      <xdr:row>35</xdr:row>
      <xdr:rowOff>169396</xdr:rowOff>
    </xdr:from>
    <xdr:to>
      <xdr:col>36</xdr:col>
      <xdr:colOff>245035</xdr:colOff>
      <xdr:row>52</xdr:row>
      <xdr:rowOff>64621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292100</xdr:colOff>
      <xdr:row>56</xdr:row>
      <xdr:rowOff>149599</xdr:rowOff>
    </xdr:from>
    <xdr:to>
      <xdr:col>38</xdr:col>
      <xdr:colOff>208139</xdr:colOff>
      <xdr:row>75</xdr:row>
      <xdr:rowOff>54348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582146</xdr:colOff>
      <xdr:row>94</xdr:row>
      <xdr:rowOff>162590</xdr:rowOff>
    </xdr:from>
    <xdr:to>
      <xdr:col>34</xdr:col>
      <xdr:colOff>56029</xdr:colOff>
      <xdr:row>113</xdr:row>
      <xdr:rowOff>33618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466912</xdr:colOff>
      <xdr:row>183</xdr:row>
      <xdr:rowOff>186764</xdr:rowOff>
    </xdr:from>
    <xdr:to>
      <xdr:col>35</xdr:col>
      <xdr:colOff>162112</xdr:colOff>
      <xdr:row>202</xdr:row>
      <xdr:rowOff>78627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408268</xdr:colOff>
      <xdr:row>154</xdr:row>
      <xdr:rowOff>143995</xdr:rowOff>
    </xdr:from>
    <xdr:to>
      <xdr:col>36</xdr:col>
      <xdr:colOff>122518</xdr:colOff>
      <xdr:row>173</xdr:row>
      <xdr:rowOff>182094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474383</xdr:colOff>
      <xdr:row>223</xdr:row>
      <xdr:rowOff>108323</xdr:rowOff>
    </xdr:from>
    <xdr:to>
      <xdr:col>35</xdr:col>
      <xdr:colOff>169583</xdr:colOff>
      <xdr:row>242</xdr:row>
      <xdr:rowOff>216832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373529</xdr:colOff>
      <xdr:row>256</xdr:row>
      <xdr:rowOff>0</xdr:rowOff>
    </xdr:from>
    <xdr:to>
      <xdr:col>36</xdr:col>
      <xdr:colOff>382348</xdr:colOff>
      <xdr:row>275</xdr:row>
      <xdr:rowOff>108510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384735</xdr:colOff>
      <xdr:row>288</xdr:row>
      <xdr:rowOff>160618</xdr:rowOff>
    </xdr:from>
    <xdr:to>
      <xdr:col>38</xdr:col>
      <xdr:colOff>505385</xdr:colOff>
      <xdr:row>308</xdr:row>
      <xdr:rowOff>78628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265207</xdr:colOff>
      <xdr:row>323</xdr:row>
      <xdr:rowOff>183029</xdr:rowOff>
    </xdr:from>
    <xdr:to>
      <xdr:col>35</xdr:col>
      <xdr:colOff>732637</xdr:colOff>
      <xdr:row>341</xdr:row>
      <xdr:rowOff>142501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526677</xdr:colOff>
      <xdr:row>113</xdr:row>
      <xdr:rowOff>168087</xdr:rowOff>
    </xdr:from>
    <xdr:to>
      <xdr:col>34</xdr:col>
      <xdr:colOff>560</xdr:colOff>
      <xdr:row>133</xdr:row>
      <xdr:rowOff>16703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D8CB65-B057-48E9-BBF9-FF070904D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515470</xdr:colOff>
      <xdr:row>133</xdr:row>
      <xdr:rowOff>134470</xdr:rowOff>
    </xdr:from>
    <xdr:to>
      <xdr:col>33</xdr:col>
      <xdr:colOff>751353</xdr:colOff>
      <xdr:row>151</xdr:row>
      <xdr:rowOff>173586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B3DD25F-9555-400C-8C87-565437ED5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481853</xdr:colOff>
      <xdr:row>203</xdr:row>
      <xdr:rowOff>67236</xdr:rowOff>
    </xdr:from>
    <xdr:to>
      <xdr:col>35</xdr:col>
      <xdr:colOff>177053</xdr:colOff>
      <xdr:row>222</xdr:row>
      <xdr:rowOff>3923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F6C299E-A180-493B-AA09-033CF25A8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302559</xdr:colOff>
      <xdr:row>343</xdr:row>
      <xdr:rowOff>89647</xdr:rowOff>
    </xdr:from>
    <xdr:to>
      <xdr:col>36</xdr:col>
      <xdr:colOff>7989</xdr:colOff>
      <xdr:row>362</xdr:row>
      <xdr:rowOff>26707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04D6AC-DBE6-474B-B419-BFDDDB416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47623</xdr:colOff>
      <xdr:row>19</xdr:row>
      <xdr:rowOff>20107</xdr:rowOff>
    </xdr:from>
    <xdr:to>
      <xdr:col>25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264583</xdr:colOff>
      <xdr:row>19</xdr:row>
      <xdr:rowOff>0</xdr:rowOff>
    </xdr:from>
    <xdr:to>
      <xdr:col>37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279" cy="607358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945" cy="60773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UTKO\Kommune&#248;konomi\Skatt%20oppdatering\2024\skatteutjevn_fylk_2024.xlsx" TargetMode="External"/><Relationship Id="rId1" Type="http://schemas.openxmlformats.org/officeDocument/2006/relationships/externalLinkPath" Target="/UTKO/Kommune&#248;konomi/Skatt%20oppdatering/2024/skatteutjevn_fylk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1"/>
      <sheetName val="jan24"/>
      <sheetName val="feb24"/>
      <sheetName val="mars24"/>
      <sheetName val="april24"/>
      <sheetName val="mai24"/>
      <sheetName val="juni24"/>
      <sheetName val="juli24"/>
      <sheetName val="aug24"/>
      <sheetName val="sep24"/>
      <sheetName val="okt24"/>
      <sheetName val="nov24"/>
      <sheetName val="des24"/>
    </sheetNames>
    <sheetDataSet>
      <sheetData sheetId="0"/>
      <sheetData sheetId="1"/>
      <sheetData sheetId="2">
        <row r="7">
          <cell r="G7">
            <v>-136665.61541755774</v>
          </cell>
        </row>
        <row r="8">
          <cell r="G8">
            <v>-22014.396397730896</v>
          </cell>
        </row>
        <row r="9">
          <cell r="G9">
            <v>2564.4232572889464</v>
          </cell>
        </row>
        <row r="10">
          <cell r="G10">
            <v>1500.6057377766165</v>
          </cell>
        </row>
        <row r="11">
          <cell r="G11">
            <v>42985.007573641888</v>
          </cell>
        </row>
        <row r="12">
          <cell r="G12">
            <v>-41890.656902909672</v>
          </cell>
        </row>
        <row r="13">
          <cell r="G13">
            <v>10679.01180598708</v>
          </cell>
        </row>
        <row r="14">
          <cell r="G14">
            <v>57140.308721365669</v>
          </cell>
        </row>
        <row r="15">
          <cell r="G15">
            <v>25364.98994439932</v>
          </cell>
        </row>
        <row r="16">
          <cell r="G16">
            <v>12137.909186835144</v>
          </cell>
        </row>
        <row r="17">
          <cell r="G17">
            <v>33345.192793668961</v>
          </cell>
        </row>
        <row r="18">
          <cell r="G18">
            <v>-21506.679414338541</v>
          </cell>
        </row>
        <row r="19">
          <cell r="G19">
            <v>30405.910869498832</v>
          </cell>
        </row>
        <row r="20">
          <cell r="G20">
            <v>3953.7127395160041</v>
          </cell>
        </row>
        <row r="21">
          <cell r="G21">
            <v>2000.2755025581944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71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15" sqref="K15"/>
    </sheetView>
  </sheetViews>
  <sheetFormatPr baseColWidth="10" defaultRowHeight="15"/>
  <cols>
    <col min="1" max="1" width="4.7109375" customWidth="1"/>
    <col min="2" max="2" width="11.5703125" style="83" customWidth="1"/>
    <col min="3" max="3" width="18.42578125" style="83" customWidth="1"/>
    <col min="4" max="4" width="17.28515625" style="83" bestFit="1" customWidth="1"/>
    <col min="5" max="5" width="14.42578125" style="83" bestFit="1" customWidth="1"/>
    <col min="6" max="7" width="11.42578125" style="83"/>
    <col min="8" max="8" width="14.42578125" style="83" bestFit="1" customWidth="1"/>
    <col min="9" max="9" width="9.85546875" style="83" bestFit="1" customWidth="1"/>
    <col min="10" max="10" width="14" style="83" bestFit="1" customWidth="1"/>
    <col min="11" max="11" width="11.42578125" style="83"/>
    <col min="12" max="12" width="13.7109375" style="83" bestFit="1" customWidth="1"/>
    <col min="13" max="13" width="17.85546875" style="83" bestFit="1" customWidth="1"/>
    <col min="14" max="14" width="17.28515625" style="83" bestFit="1" customWidth="1"/>
    <col min="15" max="15" width="13.85546875" style="83" bestFit="1" customWidth="1"/>
    <col min="16" max="16" width="11.42578125" style="83"/>
    <col min="17" max="17" width="12.5703125" style="83" customWidth="1"/>
    <col min="18" max="18" width="14.85546875" style="83" customWidth="1"/>
    <col min="19" max="19" width="13.28515625" style="83" bestFit="1" customWidth="1"/>
    <col min="20" max="20" width="13" style="83" customWidth="1"/>
    <col min="21" max="21" width="16.5703125" style="83" customWidth="1"/>
    <col min="22" max="22" width="13.140625" style="83" customWidth="1"/>
    <col min="24" max="24" width="17.28515625" style="83" bestFit="1" customWidth="1"/>
    <col min="25" max="25" width="13.85546875" style="83" bestFit="1" customWidth="1"/>
  </cols>
  <sheetData>
    <row r="1" spans="2:27" ht="30">
      <c r="B1" s="67" t="s">
        <v>0</v>
      </c>
      <c r="C1" s="67" t="s">
        <v>1</v>
      </c>
      <c r="D1" s="244" t="s">
        <v>435</v>
      </c>
      <c r="E1" s="244"/>
      <c r="F1" s="244"/>
      <c r="G1" s="245" t="s">
        <v>378</v>
      </c>
      <c r="H1" s="245"/>
      <c r="I1" s="245" t="s">
        <v>2</v>
      </c>
      <c r="J1" s="245"/>
      <c r="K1" s="245"/>
      <c r="L1" s="245"/>
      <c r="M1" s="68" t="s">
        <v>436</v>
      </c>
      <c r="N1" s="246" t="s">
        <v>3</v>
      </c>
      <c r="O1" s="246"/>
      <c r="P1" s="246"/>
      <c r="Q1" s="69" t="s">
        <v>4</v>
      </c>
      <c r="R1" s="238" t="s">
        <v>438</v>
      </c>
      <c r="S1" s="238"/>
      <c r="T1" s="70" t="s">
        <v>5</v>
      </c>
      <c r="U1" s="71" t="s">
        <v>421</v>
      </c>
      <c r="V1" s="71" t="s">
        <v>421</v>
      </c>
      <c r="X1" t="s">
        <v>419</v>
      </c>
      <c r="Y1"/>
    </row>
    <row r="2" spans="2:27">
      <c r="B2" s="176" t="s">
        <v>8</v>
      </c>
      <c r="C2" s="177"/>
      <c r="D2" s="239" t="s">
        <v>445</v>
      </c>
      <c r="E2" s="240"/>
      <c r="F2" s="240"/>
      <c r="G2" s="241" t="s">
        <v>9</v>
      </c>
      <c r="H2" s="241"/>
      <c r="I2" s="178" t="s">
        <v>10</v>
      </c>
      <c r="J2" s="178"/>
      <c r="K2" s="178"/>
      <c r="L2" s="178"/>
      <c r="M2" s="179" t="str">
        <f>D2</f>
        <v>Jan-Mars</v>
      </c>
      <c r="N2" s="242" t="str">
        <f>D2</f>
        <v>Jan-Mars</v>
      </c>
      <c r="O2" s="243"/>
      <c r="P2" s="243"/>
      <c r="Q2" s="180" t="str">
        <f>RIGHT(N2,4)</f>
        <v>Mars</v>
      </c>
      <c r="R2" s="247" t="s">
        <v>380</v>
      </c>
      <c r="S2" s="247"/>
      <c r="T2" s="72" t="s">
        <v>11</v>
      </c>
      <c r="U2" s="75" t="str">
        <f>D2</f>
        <v>Jan-Mars</v>
      </c>
      <c r="V2" s="73" t="str">
        <f>U2</f>
        <v>Jan-Mars</v>
      </c>
      <c r="X2" t="s">
        <v>420</v>
      </c>
      <c r="Y2"/>
    </row>
    <row r="3" spans="2:27">
      <c r="B3" s="181" t="s">
        <v>12</v>
      </c>
      <c r="C3" s="182"/>
      <c r="D3" s="174"/>
      <c r="E3" s="174"/>
      <c r="F3" s="74" t="s">
        <v>13</v>
      </c>
      <c r="G3" s="243" t="s">
        <v>14</v>
      </c>
      <c r="H3" s="243"/>
      <c r="I3" s="178" t="s">
        <v>15</v>
      </c>
      <c r="J3" s="178"/>
      <c r="K3" s="178" t="s">
        <v>16</v>
      </c>
      <c r="L3" s="178"/>
      <c r="M3" s="179" t="s">
        <v>17</v>
      </c>
      <c r="N3" s="183" t="s">
        <v>18</v>
      </c>
      <c r="O3" s="178"/>
      <c r="P3" s="183" t="s">
        <v>19</v>
      </c>
      <c r="Q3" s="184" t="s">
        <v>437</v>
      </c>
      <c r="R3" s="175" t="s">
        <v>6</v>
      </c>
      <c r="S3" s="185" t="s">
        <v>7</v>
      </c>
      <c r="T3" s="164">
        <v>45292</v>
      </c>
      <c r="V3" s="73"/>
      <c r="X3" s="183"/>
      <c r="Y3" s="178"/>
    </row>
    <row r="4" spans="2:27">
      <c r="B4" s="182"/>
      <c r="C4" s="76">
        <f>J367</f>
        <v>-123.3199929688934</v>
      </c>
      <c r="D4" s="186" t="s">
        <v>20</v>
      </c>
      <c r="E4" s="174" t="s">
        <v>21</v>
      </c>
      <c r="F4" s="174" t="s">
        <v>22</v>
      </c>
      <c r="G4" s="183" t="s">
        <v>23</v>
      </c>
      <c r="H4" s="183" t="s">
        <v>20</v>
      </c>
      <c r="I4" s="183" t="s">
        <v>21</v>
      </c>
      <c r="J4" s="183" t="s">
        <v>20</v>
      </c>
      <c r="K4" s="183" t="s">
        <v>21</v>
      </c>
      <c r="L4" s="183" t="s">
        <v>20</v>
      </c>
      <c r="M4" s="180" t="s">
        <v>20</v>
      </c>
      <c r="N4" s="183" t="s">
        <v>20</v>
      </c>
      <c r="O4" s="183" t="s">
        <v>21</v>
      </c>
      <c r="P4" s="183" t="s">
        <v>24</v>
      </c>
      <c r="Q4" s="180" t="s">
        <v>20</v>
      </c>
      <c r="R4" s="185" t="s">
        <v>25</v>
      </c>
      <c r="S4" s="185" t="s">
        <v>21</v>
      </c>
      <c r="T4" s="187"/>
      <c r="U4" s="77" t="s">
        <v>20</v>
      </c>
      <c r="V4" s="186" t="s">
        <v>21</v>
      </c>
      <c r="X4" s="183" t="s">
        <v>20</v>
      </c>
      <c r="Y4" s="183" t="s">
        <v>21</v>
      </c>
    </row>
    <row r="5" spans="2:27">
      <c r="B5" s="78"/>
      <c r="C5" s="78"/>
      <c r="D5" s="79">
        <v>1</v>
      </c>
      <c r="E5" s="79">
        <v>2</v>
      </c>
      <c r="F5" s="79">
        <v>3</v>
      </c>
      <c r="G5" s="79">
        <v>4</v>
      </c>
      <c r="H5" s="79">
        <v>5</v>
      </c>
      <c r="I5" s="79">
        <v>6</v>
      </c>
      <c r="J5" s="79">
        <v>7</v>
      </c>
      <c r="K5" s="79">
        <v>8</v>
      </c>
      <c r="L5" s="79">
        <v>9</v>
      </c>
      <c r="M5" s="79">
        <v>10</v>
      </c>
      <c r="N5" s="79">
        <v>11</v>
      </c>
      <c r="O5" s="79">
        <v>12</v>
      </c>
      <c r="P5" s="79">
        <v>13</v>
      </c>
      <c r="Q5" s="79">
        <v>14</v>
      </c>
      <c r="R5" s="80">
        <v>15</v>
      </c>
      <c r="S5" s="80">
        <v>16</v>
      </c>
      <c r="T5" s="81">
        <v>17</v>
      </c>
      <c r="U5" s="79">
        <v>18</v>
      </c>
      <c r="V5" s="79">
        <v>19</v>
      </c>
      <c r="X5" s="79">
        <v>21</v>
      </c>
      <c r="Y5" s="79">
        <v>22</v>
      </c>
    </row>
    <row r="6" spans="2:27" ht="18.75" customHeight="1">
      <c r="B6" s="82"/>
      <c r="R6" s="84"/>
      <c r="S6" s="128"/>
      <c r="T6" s="84"/>
      <c r="U6" s="84"/>
      <c r="V6" s="84"/>
    </row>
    <row r="7" spans="2:27" ht="21.95" customHeight="1">
      <c r="B7" s="208">
        <v>301</v>
      </c>
      <c r="C7" t="s">
        <v>26</v>
      </c>
      <c r="D7" s="1">
        <v>10685731</v>
      </c>
      <c r="E7" s="85">
        <f>D7/T7*1000</f>
        <v>14888.64722520238</v>
      </c>
      <c r="F7" s="86">
        <f t="shared" ref="F7:F70" si="0">E7/E$365</f>
        <v>1.3360559195016779</v>
      </c>
      <c r="G7" s="188">
        <f t="shared" ref="G7:G70" si="1">($E$365+$Y$365-E7-Y7)*0.6</f>
        <v>-2246.7238218054285</v>
      </c>
      <c r="H7" s="188">
        <f>G7*T7/1000</f>
        <v>-1612496.154147974</v>
      </c>
      <c r="I7" s="188">
        <f t="shared" ref="I7:I70" si="2">IF(E7+Y7&lt;(E$365+Y$365)*0.9,((E$365+Y$365)*0.9-E7-Y7)*0.35,0)</f>
        <v>0</v>
      </c>
      <c r="J7" s="87">
        <f t="shared" ref="J7:J70" si="3">I7*T7/1000</f>
        <v>0</v>
      </c>
      <c r="K7" s="188">
        <f>I7+J$367</f>
        <v>-123.3199929688934</v>
      </c>
      <c r="L7" s="87">
        <f t="shared" ref="L7:L70" si="4">K7*T7/1000</f>
        <v>-88507.992153704487</v>
      </c>
      <c r="M7" s="88">
        <f>+H7+L7</f>
        <v>-1701004.1463016784</v>
      </c>
      <c r="N7" s="88">
        <f>D7+M7</f>
        <v>8984726.8536983207</v>
      </c>
      <c r="O7" s="88">
        <f>N7/T7*1000</f>
        <v>12518.603410428057</v>
      </c>
      <c r="P7" s="89">
        <f t="shared" ref="P7:P70" si="5">O7/O$365</f>
        <v>1.1233763509477568</v>
      </c>
      <c r="Q7" s="196">
        <v>-1058120.8680148218</v>
      </c>
      <c r="R7" s="89">
        <f>(D7-U7)/U7</f>
        <v>-4.0470113574679525E-3</v>
      </c>
      <c r="S7" s="89">
        <f>(E7-V7)/V7</f>
        <v>-1.608237420666421E-2</v>
      </c>
      <c r="T7" s="91">
        <v>717710</v>
      </c>
      <c r="U7" s="191">
        <v>10729152</v>
      </c>
      <c r="V7" s="191">
        <v>15132.005805056717</v>
      </c>
      <c r="W7" s="198"/>
      <c r="X7" s="88">
        <v>0</v>
      </c>
      <c r="Y7" s="88">
        <f>X7*1000/T7</f>
        <v>0</v>
      </c>
      <c r="Z7" s="1"/>
      <c r="AA7" s="1"/>
    </row>
    <row r="8" spans="2:27" ht="24.95" customHeight="1">
      <c r="B8" s="208">
        <v>1101</v>
      </c>
      <c r="C8" t="s">
        <v>27</v>
      </c>
      <c r="D8" s="1">
        <v>165710</v>
      </c>
      <c r="E8" s="85">
        <f t="shared" ref="E8:E71" si="6">D8/T8*1000</f>
        <v>10886.93252742921</v>
      </c>
      <c r="F8" s="86">
        <f t="shared" si="0"/>
        <v>0.97695582603807996</v>
      </c>
      <c r="G8" s="188">
        <f t="shared" si="1"/>
        <v>154.30499685847317</v>
      </c>
      <c r="H8" s="188">
        <f t="shared" ref="H8:H70" si="7">G8*T8/1000</f>
        <v>2348.6763571828205</v>
      </c>
      <c r="I8" s="188">
        <f t="shared" si="2"/>
        <v>0</v>
      </c>
      <c r="J8" s="87">
        <f t="shared" si="3"/>
        <v>0</v>
      </c>
      <c r="K8" s="188">
        <f t="shared" ref="K8:K71" si="8">I8+J$367</f>
        <v>-123.3199929688934</v>
      </c>
      <c r="L8" s="87">
        <f t="shared" si="4"/>
        <v>-1877.0536129795264</v>
      </c>
      <c r="M8" s="88">
        <f t="shared" ref="M8:M71" si="9">+H8+L8</f>
        <v>471.62274420329413</v>
      </c>
      <c r="N8" s="88">
        <f t="shared" ref="N8:N71" si="10">D8+M8</f>
        <v>166181.62274420328</v>
      </c>
      <c r="O8" s="88">
        <f t="shared" ref="O8:O71" si="11">N8/T8*1000</f>
        <v>10917.91753131879</v>
      </c>
      <c r="P8" s="89">
        <f t="shared" si="5"/>
        <v>0.97973631356231772</v>
      </c>
      <c r="Q8" s="196">
        <v>-150.46966860375164</v>
      </c>
      <c r="R8" s="89">
        <f t="shared" ref="R8:S71" si="12">(D8-U8)/U8</f>
        <v>5.7532148441239349E-2</v>
      </c>
      <c r="S8" s="89">
        <f t="shared" si="12"/>
        <v>4.294166482172284E-2</v>
      </c>
      <c r="T8" s="91">
        <v>15221</v>
      </c>
      <c r="U8" s="191">
        <v>156695</v>
      </c>
      <c r="V8" s="191">
        <v>10438.67830257811</v>
      </c>
      <c r="W8" s="198"/>
      <c r="X8" s="88">
        <v>0</v>
      </c>
      <c r="Y8" s="88">
        <f t="shared" ref="Y8:Y71" si="13">X8*1000/T8</f>
        <v>0</v>
      </c>
    </row>
    <row r="9" spans="2:27">
      <c r="B9" s="208">
        <v>1103</v>
      </c>
      <c r="C9" t="s">
        <v>28</v>
      </c>
      <c r="D9" s="1">
        <v>2122070</v>
      </c>
      <c r="E9" s="85">
        <f t="shared" si="6"/>
        <v>14237.493961676775</v>
      </c>
      <c r="F9" s="86">
        <f t="shared" si="0"/>
        <v>1.2776236684665678</v>
      </c>
      <c r="G9" s="188">
        <f t="shared" si="1"/>
        <v>-1856.0318636900661</v>
      </c>
      <c r="H9" s="188">
        <f t="shared" si="7"/>
        <v>-276637.83721927699</v>
      </c>
      <c r="I9" s="188">
        <f t="shared" si="2"/>
        <v>0</v>
      </c>
      <c r="J9" s="87">
        <f t="shared" si="3"/>
        <v>0</v>
      </c>
      <c r="K9" s="188">
        <f t="shared" si="8"/>
        <v>-123.3199929688934</v>
      </c>
      <c r="L9" s="87">
        <f t="shared" si="4"/>
        <v>-18380.598312027621</v>
      </c>
      <c r="M9" s="88">
        <f t="shared" si="9"/>
        <v>-295018.43553130463</v>
      </c>
      <c r="N9" s="88">
        <f t="shared" si="10"/>
        <v>1827051.5644686953</v>
      </c>
      <c r="O9" s="88">
        <f t="shared" si="11"/>
        <v>12258.142105017814</v>
      </c>
      <c r="P9" s="89">
        <f t="shared" si="5"/>
        <v>1.1000034505337126</v>
      </c>
      <c r="Q9" s="196">
        <v>-201966.1376102787</v>
      </c>
      <c r="R9" s="92">
        <f t="shared" si="12"/>
        <v>4.5038079596575423E-2</v>
      </c>
      <c r="S9" s="92">
        <f t="shared" si="12"/>
        <v>2.3744398046103034E-2</v>
      </c>
      <c r="T9" s="91">
        <v>149048</v>
      </c>
      <c r="U9" s="191">
        <v>2030615</v>
      </c>
      <c r="V9" s="191">
        <v>13907.274109484903</v>
      </c>
      <c r="W9" s="198"/>
      <c r="X9" s="88">
        <v>0</v>
      </c>
      <c r="Y9" s="88">
        <f t="shared" si="13"/>
        <v>0</v>
      </c>
      <c r="Z9" s="1"/>
      <c r="AA9" s="1"/>
    </row>
    <row r="10" spans="2:27">
      <c r="B10" s="208">
        <v>1106</v>
      </c>
      <c r="C10" t="s">
        <v>29</v>
      </c>
      <c r="D10" s="1">
        <v>434623</v>
      </c>
      <c r="E10" s="85">
        <f>D10/T10*1000</f>
        <v>11350.229813015774</v>
      </c>
      <c r="F10" s="86">
        <f t="shared" si="0"/>
        <v>1.0185305286644681</v>
      </c>
      <c r="G10" s="188">
        <f t="shared" si="1"/>
        <v>-123.67337449346559</v>
      </c>
      <c r="H10" s="188">
        <f t="shared" si="7"/>
        <v>-4735.7008561037846</v>
      </c>
      <c r="I10" s="188">
        <f t="shared" si="2"/>
        <v>0</v>
      </c>
      <c r="J10" s="87">
        <f t="shared" si="3"/>
        <v>0</v>
      </c>
      <c r="K10" s="188">
        <f t="shared" si="8"/>
        <v>-123.3199929688934</v>
      </c>
      <c r="L10" s="87">
        <f t="shared" si="4"/>
        <v>-4722.1691707648661</v>
      </c>
      <c r="M10" s="88">
        <f t="shared" si="9"/>
        <v>-9457.8700268686516</v>
      </c>
      <c r="N10" s="88">
        <f t="shared" si="10"/>
        <v>425165.12997313135</v>
      </c>
      <c r="O10" s="88">
        <f t="shared" si="11"/>
        <v>11103.236445553415</v>
      </c>
      <c r="P10" s="89">
        <f t="shared" si="5"/>
        <v>0.9963661946128729</v>
      </c>
      <c r="Q10" s="196">
        <v>-8804.5882760774675</v>
      </c>
      <c r="R10" s="92">
        <f t="shared" si="12"/>
        <v>8.1237809974923372E-2</v>
      </c>
      <c r="S10" s="92">
        <f t="shared" si="12"/>
        <v>6.8898393831628685E-2</v>
      </c>
      <c r="T10" s="91">
        <v>38292</v>
      </c>
      <c r="U10" s="191">
        <v>401968</v>
      </c>
      <c r="V10" s="191">
        <v>10618.623695680888</v>
      </c>
      <c r="W10" s="198"/>
      <c r="X10" s="88">
        <v>0</v>
      </c>
      <c r="Y10" s="88">
        <f t="shared" si="13"/>
        <v>0</v>
      </c>
      <c r="Z10" s="1"/>
    </row>
    <row r="11" spans="2:27">
      <c r="B11" s="208">
        <v>1108</v>
      </c>
      <c r="C11" t="s">
        <v>30</v>
      </c>
      <c r="D11" s="1">
        <v>939628</v>
      </c>
      <c r="E11" s="85">
        <f t="shared" si="6"/>
        <v>11225.872739002652</v>
      </c>
      <c r="F11" s="86">
        <f t="shared" si="0"/>
        <v>1.0073711531782994</v>
      </c>
      <c r="G11" s="188">
        <f t="shared" si="1"/>
        <v>-49.05913008559255</v>
      </c>
      <c r="H11" s="188">
        <f t="shared" si="7"/>
        <v>-4106.347306424268</v>
      </c>
      <c r="I11" s="188">
        <f t="shared" si="2"/>
        <v>0</v>
      </c>
      <c r="J11" s="87">
        <f t="shared" si="3"/>
        <v>0</v>
      </c>
      <c r="K11" s="188">
        <f t="shared" si="8"/>
        <v>-123.3199929688934</v>
      </c>
      <c r="L11" s="87">
        <f t="shared" si="4"/>
        <v>-10322.130051482316</v>
      </c>
      <c r="M11" s="88">
        <f t="shared" si="9"/>
        <v>-14428.477357906584</v>
      </c>
      <c r="N11" s="88">
        <f t="shared" si="10"/>
        <v>925199.52264209336</v>
      </c>
      <c r="O11" s="88">
        <f t="shared" si="11"/>
        <v>11053.493615948166</v>
      </c>
      <c r="P11" s="89">
        <f t="shared" si="5"/>
        <v>0.99190244441840536</v>
      </c>
      <c r="Q11" s="196">
        <v>-12836.893029464001</v>
      </c>
      <c r="R11" s="92">
        <f t="shared" si="12"/>
        <v>4.8603020279529861E-2</v>
      </c>
      <c r="S11" s="92">
        <f t="shared" si="12"/>
        <v>3.4145923849306238E-2</v>
      </c>
      <c r="T11" s="91">
        <v>83702</v>
      </c>
      <c r="U11" s="191">
        <v>896076</v>
      </c>
      <c r="V11" s="191">
        <v>10855.211513301352</v>
      </c>
      <c r="W11" s="198"/>
      <c r="X11" s="88">
        <v>0</v>
      </c>
      <c r="Y11" s="88">
        <f t="shared" si="13"/>
        <v>0</v>
      </c>
      <c r="Z11" s="1"/>
      <c r="AA11" s="1"/>
    </row>
    <row r="12" spans="2:27">
      <c r="B12" s="208">
        <v>1111</v>
      </c>
      <c r="C12" t="s">
        <v>31</v>
      </c>
      <c r="D12" s="1">
        <v>31497</v>
      </c>
      <c r="E12" s="85">
        <f t="shared" si="6"/>
        <v>9410.5168807887658</v>
      </c>
      <c r="F12" s="86">
        <f t="shared" si="0"/>
        <v>0.84446737127774163</v>
      </c>
      <c r="G12" s="188">
        <f t="shared" si="1"/>
        <v>1040.1543848427393</v>
      </c>
      <c r="H12" s="188">
        <f t="shared" si="7"/>
        <v>3481.3967260686486</v>
      </c>
      <c r="I12" s="188">
        <f t="shared" si="2"/>
        <v>216.71296121483127</v>
      </c>
      <c r="J12" s="87">
        <f t="shared" si="3"/>
        <v>725.33828118604026</v>
      </c>
      <c r="K12" s="188">
        <f t="shared" si="8"/>
        <v>93.392968245937865</v>
      </c>
      <c r="L12" s="87">
        <f t="shared" si="4"/>
        <v>312.58626471915403</v>
      </c>
      <c r="M12" s="88">
        <f t="shared" si="9"/>
        <v>3793.9829907878025</v>
      </c>
      <c r="N12" s="88">
        <f t="shared" si="10"/>
        <v>35290.982990787801</v>
      </c>
      <c r="O12" s="88">
        <f t="shared" si="11"/>
        <v>10544.064233877443</v>
      </c>
      <c r="P12" s="89">
        <f t="shared" si="5"/>
        <v>0.94618800635101952</v>
      </c>
      <c r="Q12" s="196">
        <v>3518.8708008380486</v>
      </c>
      <c r="R12" s="92">
        <f t="shared" si="12"/>
        <v>5.545874941357818E-2</v>
      </c>
      <c r="S12" s="92">
        <f t="shared" si="12"/>
        <v>4.8205821048919351E-2</v>
      </c>
      <c r="T12" s="91">
        <v>3347</v>
      </c>
      <c r="U12" s="191">
        <v>29842</v>
      </c>
      <c r="V12" s="191">
        <v>8977.737665463299</v>
      </c>
      <c r="W12" s="198"/>
      <c r="X12" s="88">
        <v>0</v>
      </c>
      <c r="Y12" s="88">
        <f t="shared" si="13"/>
        <v>0</v>
      </c>
      <c r="Z12" s="1"/>
      <c r="AA12" s="1"/>
    </row>
    <row r="13" spans="2:27">
      <c r="B13" s="208">
        <v>1112</v>
      </c>
      <c r="C13" t="s">
        <v>32</v>
      </c>
      <c r="D13" s="1">
        <v>30128</v>
      </c>
      <c r="E13" s="85">
        <f t="shared" si="6"/>
        <v>9339.1196528208311</v>
      </c>
      <c r="F13" s="86">
        <f t="shared" si="0"/>
        <v>0.83806042996066221</v>
      </c>
      <c r="G13" s="188">
        <f t="shared" si="1"/>
        <v>1082.9927216235003</v>
      </c>
      <c r="H13" s="188">
        <f t="shared" si="7"/>
        <v>3493.734519957412</v>
      </c>
      <c r="I13" s="188">
        <f t="shared" si="2"/>
        <v>241.70199100360841</v>
      </c>
      <c r="J13" s="87">
        <f t="shared" si="3"/>
        <v>779.73062297764068</v>
      </c>
      <c r="K13" s="188">
        <f t="shared" si="8"/>
        <v>118.38199803471501</v>
      </c>
      <c r="L13" s="87">
        <f t="shared" si="4"/>
        <v>381.90032565999059</v>
      </c>
      <c r="M13" s="88">
        <f t="shared" si="9"/>
        <v>3875.6348456174028</v>
      </c>
      <c r="N13" s="88">
        <f t="shared" si="10"/>
        <v>34003.634845617402</v>
      </c>
      <c r="O13" s="88">
        <f t="shared" si="11"/>
        <v>10540.494372479046</v>
      </c>
      <c r="P13" s="89">
        <f t="shared" si="5"/>
        <v>0.94586765928516547</v>
      </c>
      <c r="Q13" s="196">
        <v>1806.1669127437067</v>
      </c>
      <c r="R13" s="92">
        <f t="shared" si="12"/>
        <v>1.9077256122310919E-2</v>
      </c>
      <c r="S13" s="92">
        <f t="shared" si="12"/>
        <v>1.2759356208347597E-2</v>
      </c>
      <c r="T13" s="91">
        <v>3226</v>
      </c>
      <c r="U13" s="191">
        <v>29564</v>
      </c>
      <c r="V13" s="191">
        <v>9221.4597629444779</v>
      </c>
      <c r="W13" s="198"/>
      <c r="X13" s="88">
        <v>0</v>
      </c>
      <c r="Y13" s="88">
        <f t="shared" si="13"/>
        <v>0</v>
      </c>
      <c r="Z13" s="1"/>
      <c r="AA13" s="1"/>
    </row>
    <row r="14" spans="2:27">
      <c r="B14" s="208">
        <v>1114</v>
      </c>
      <c r="C14" t="s">
        <v>33</v>
      </c>
      <c r="D14" s="1">
        <v>27355</v>
      </c>
      <c r="E14" s="85">
        <f t="shared" si="6"/>
        <v>9458.8520055325025</v>
      </c>
      <c r="F14" s="86">
        <f t="shared" si="0"/>
        <v>0.84880479888663873</v>
      </c>
      <c r="G14" s="188">
        <f t="shared" si="1"/>
        <v>1011.1533099964973</v>
      </c>
      <c r="H14" s="188">
        <f t="shared" si="7"/>
        <v>2924.2553725098701</v>
      </c>
      <c r="I14" s="188">
        <f t="shared" si="2"/>
        <v>199.79566755452342</v>
      </c>
      <c r="J14" s="87">
        <f t="shared" si="3"/>
        <v>577.80907056768172</v>
      </c>
      <c r="K14" s="188">
        <f t="shared" si="8"/>
        <v>76.475674585630017</v>
      </c>
      <c r="L14" s="87">
        <f t="shared" si="4"/>
        <v>221.16765090164202</v>
      </c>
      <c r="M14" s="88">
        <f t="shared" si="9"/>
        <v>3145.4230234115121</v>
      </c>
      <c r="N14" s="88">
        <f t="shared" si="10"/>
        <v>30500.423023411513</v>
      </c>
      <c r="O14" s="88">
        <f t="shared" si="11"/>
        <v>10546.480990114631</v>
      </c>
      <c r="P14" s="89">
        <f t="shared" si="5"/>
        <v>0.94640487773146442</v>
      </c>
      <c r="Q14" s="196">
        <v>1284.6280259314353</v>
      </c>
      <c r="R14" s="92">
        <f t="shared" si="12"/>
        <v>3.1485671191553544E-2</v>
      </c>
      <c r="S14" s="92">
        <f t="shared" si="12"/>
        <v>1.5792251574531201E-2</v>
      </c>
      <c r="T14" s="91">
        <v>2892</v>
      </c>
      <c r="U14" s="191">
        <v>26520</v>
      </c>
      <c r="V14" s="191">
        <v>9311.7977528089887</v>
      </c>
      <c r="W14" s="198"/>
      <c r="X14" s="88">
        <v>0</v>
      </c>
      <c r="Y14" s="88">
        <f t="shared" si="13"/>
        <v>0</v>
      </c>
      <c r="Z14" s="1"/>
      <c r="AA14" s="1"/>
    </row>
    <row r="15" spans="2:27">
      <c r="B15" s="208">
        <v>1119</v>
      </c>
      <c r="C15" t="s">
        <v>34</v>
      </c>
      <c r="D15" s="1">
        <v>178876</v>
      </c>
      <c r="E15" s="85">
        <f t="shared" si="6"/>
        <v>9021.8389065415831</v>
      </c>
      <c r="F15" s="86">
        <f t="shared" si="0"/>
        <v>0.80958874863203578</v>
      </c>
      <c r="G15" s="188">
        <f t="shared" si="1"/>
        <v>1273.3611693910491</v>
      </c>
      <c r="H15" s="188">
        <f t="shared" si="7"/>
        <v>25246.931905516329</v>
      </c>
      <c r="I15" s="188">
        <f t="shared" si="2"/>
        <v>352.75025220134518</v>
      </c>
      <c r="J15" s="87">
        <f t="shared" si="3"/>
        <v>6993.9792503960707</v>
      </c>
      <c r="K15" s="188">
        <f t="shared" si="8"/>
        <v>229.43025923245176</v>
      </c>
      <c r="L15" s="87">
        <f t="shared" si="4"/>
        <v>4548.9137498018208</v>
      </c>
      <c r="M15" s="88">
        <f t="shared" si="9"/>
        <v>29795.84565531815</v>
      </c>
      <c r="N15" s="88">
        <f t="shared" si="10"/>
        <v>208671.84565531815</v>
      </c>
      <c r="O15" s="88">
        <f t="shared" si="11"/>
        <v>10524.630335165086</v>
      </c>
      <c r="P15" s="89">
        <f t="shared" si="5"/>
        <v>0.9444440752187343</v>
      </c>
      <c r="Q15" s="196">
        <v>15894.396134212522</v>
      </c>
      <c r="R15" s="92">
        <f t="shared" si="12"/>
        <v>6.6541057501967607E-2</v>
      </c>
      <c r="S15" s="92">
        <f t="shared" si="12"/>
        <v>5.6966017998494954E-2</v>
      </c>
      <c r="T15" s="91">
        <v>19827</v>
      </c>
      <c r="U15" s="191">
        <v>167716</v>
      </c>
      <c r="V15" s="191">
        <v>8535.5997760700284</v>
      </c>
      <c r="W15" s="198"/>
      <c r="X15" s="88">
        <v>0</v>
      </c>
      <c r="Y15" s="88">
        <f t="shared" si="13"/>
        <v>0</v>
      </c>
      <c r="Z15" s="1"/>
      <c r="AA15" s="1"/>
    </row>
    <row r="16" spans="2:27">
      <c r="B16" s="208">
        <v>1120</v>
      </c>
      <c r="C16" t="s">
        <v>35</v>
      </c>
      <c r="D16" s="1">
        <v>216108</v>
      </c>
      <c r="E16" s="85">
        <f t="shared" si="6"/>
        <v>10340.095693779904</v>
      </c>
      <c r="F16" s="86">
        <f t="shared" si="0"/>
        <v>0.92788457211233732</v>
      </c>
      <c r="G16" s="188">
        <f t="shared" si="1"/>
        <v>482.40709704805664</v>
      </c>
      <c r="H16" s="188">
        <f t="shared" si="7"/>
        <v>10082.308328304383</v>
      </c>
      <c r="I16" s="188">
        <f t="shared" si="2"/>
        <v>0</v>
      </c>
      <c r="J16" s="87">
        <f t="shared" si="3"/>
        <v>0</v>
      </c>
      <c r="K16" s="188">
        <f t="shared" si="8"/>
        <v>-123.3199929688934</v>
      </c>
      <c r="L16" s="87">
        <f t="shared" si="4"/>
        <v>-2577.3878530498719</v>
      </c>
      <c r="M16" s="88">
        <f t="shared" si="9"/>
        <v>7504.920475254512</v>
      </c>
      <c r="N16" s="88">
        <f t="shared" si="10"/>
        <v>223612.9204752545</v>
      </c>
      <c r="O16" s="88">
        <f t="shared" si="11"/>
        <v>10699.182797859066</v>
      </c>
      <c r="P16" s="89">
        <f t="shared" si="5"/>
        <v>0.96010781199202055</v>
      </c>
      <c r="Q16" s="196">
        <v>2283.5701882992889</v>
      </c>
      <c r="R16" s="92">
        <f t="shared" si="12"/>
        <v>5.257313188579444E-2</v>
      </c>
      <c r="S16" s="92">
        <f t="shared" si="12"/>
        <v>3.8219861905533524E-2</v>
      </c>
      <c r="T16" s="91">
        <v>20900</v>
      </c>
      <c r="U16" s="191">
        <v>205314</v>
      </c>
      <c r="V16" s="191">
        <v>9959.4470046082952</v>
      </c>
      <c r="W16" s="198"/>
      <c r="X16" s="88">
        <v>0</v>
      </c>
      <c r="Y16" s="88">
        <f t="shared" si="13"/>
        <v>0</v>
      </c>
      <c r="Z16" s="1"/>
      <c r="AA16" s="1"/>
    </row>
    <row r="17" spans="2:27">
      <c r="B17" s="208">
        <v>1121</v>
      </c>
      <c r="C17" t="s">
        <v>36</v>
      </c>
      <c r="D17" s="1">
        <v>213425</v>
      </c>
      <c r="E17" s="85">
        <f t="shared" si="6"/>
        <v>10719.487694625815</v>
      </c>
      <c r="F17" s="86">
        <f t="shared" si="0"/>
        <v>0.96192990348963958</v>
      </c>
      <c r="G17" s="188">
        <f t="shared" si="1"/>
        <v>254.7718965405096</v>
      </c>
      <c r="H17" s="188">
        <f t="shared" si="7"/>
        <v>5072.5084601215458</v>
      </c>
      <c r="I17" s="188">
        <f t="shared" si="2"/>
        <v>0</v>
      </c>
      <c r="J17" s="87">
        <f t="shared" si="3"/>
        <v>0</v>
      </c>
      <c r="K17" s="188">
        <f t="shared" si="8"/>
        <v>-123.3199929688934</v>
      </c>
      <c r="L17" s="87">
        <f t="shared" si="4"/>
        <v>-2455.3010600106672</v>
      </c>
      <c r="M17" s="88">
        <f t="shared" si="9"/>
        <v>2617.2074001108786</v>
      </c>
      <c r="N17" s="88">
        <f t="shared" si="10"/>
        <v>216042.20740011087</v>
      </c>
      <c r="O17" s="88">
        <f t="shared" si="11"/>
        <v>10850.939598197432</v>
      </c>
      <c r="P17" s="89">
        <f t="shared" si="5"/>
        <v>0.97372594454294148</v>
      </c>
      <c r="Q17" s="196">
        <v>-786.44769081536424</v>
      </c>
      <c r="R17" s="92">
        <f t="shared" si="12"/>
        <v>5.9633391919131737E-2</v>
      </c>
      <c r="S17" s="92">
        <f t="shared" si="12"/>
        <v>5.2767861655064932E-2</v>
      </c>
      <c r="T17" s="91">
        <v>19910</v>
      </c>
      <c r="U17" s="191">
        <v>201414</v>
      </c>
      <c r="V17" s="191">
        <v>10182.195035640261</v>
      </c>
      <c r="W17" s="198"/>
      <c r="X17" s="88">
        <v>0</v>
      </c>
      <c r="Y17" s="88">
        <f t="shared" si="13"/>
        <v>0</v>
      </c>
      <c r="Z17" s="1"/>
      <c r="AA17" s="1"/>
    </row>
    <row r="18" spans="2:27">
      <c r="B18" s="208">
        <v>1122</v>
      </c>
      <c r="C18" t="s">
        <v>37</v>
      </c>
      <c r="D18" s="1">
        <v>118281</v>
      </c>
      <c r="E18" s="85">
        <f t="shared" si="6"/>
        <v>9568.1119559941762</v>
      </c>
      <c r="F18" s="86">
        <f t="shared" si="0"/>
        <v>0.85860941050586492</v>
      </c>
      <c r="G18" s="188">
        <f t="shared" si="1"/>
        <v>945.59733971949311</v>
      </c>
      <c r="H18" s="188">
        <f t="shared" si="7"/>
        <v>11689.474313612374</v>
      </c>
      <c r="I18" s="188">
        <f t="shared" si="2"/>
        <v>161.55468489293762</v>
      </c>
      <c r="J18" s="87">
        <f t="shared" si="3"/>
        <v>1997.1390146464948</v>
      </c>
      <c r="K18" s="188">
        <f t="shared" si="8"/>
        <v>38.234691924044213</v>
      </c>
      <c r="L18" s="87">
        <f t="shared" si="4"/>
        <v>472.65726156503456</v>
      </c>
      <c r="M18" s="88">
        <f t="shared" si="9"/>
        <v>12162.131575177409</v>
      </c>
      <c r="N18" s="88">
        <f t="shared" si="10"/>
        <v>130443.13157517741</v>
      </c>
      <c r="O18" s="88">
        <f t="shared" si="11"/>
        <v>10551.943987637713</v>
      </c>
      <c r="P18" s="89">
        <f t="shared" si="5"/>
        <v>0.94689510831242552</v>
      </c>
      <c r="Q18" s="196">
        <v>6287.6273017165795</v>
      </c>
      <c r="R18" s="92">
        <f t="shared" si="12"/>
        <v>4.108684745583692E-2</v>
      </c>
      <c r="S18" s="92">
        <f t="shared" si="12"/>
        <v>3.6033845445858949E-2</v>
      </c>
      <c r="T18" s="91">
        <v>12362</v>
      </c>
      <c r="U18" s="191">
        <v>113613</v>
      </c>
      <c r="V18" s="191">
        <v>9235.3275890099158</v>
      </c>
      <c r="W18" s="198"/>
      <c r="X18" s="88">
        <v>0</v>
      </c>
      <c r="Y18" s="88">
        <f t="shared" si="13"/>
        <v>0</v>
      </c>
      <c r="Z18" s="1"/>
      <c r="AA18" s="1"/>
    </row>
    <row r="19" spans="2:27">
      <c r="B19" s="208">
        <v>1124</v>
      </c>
      <c r="C19" t="s">
        <v>38</v>
      </c>
      <c r="D19" s="1">
        <v>403660</v>
      </c>
      <c r="E19" s="85">
        <f t="shared" si="6"/>
        <v>14072.163151472894</v>
      </c>
      <c r="F19" s="86">
        <f t="shared" si="0"/>
        <v>1.2627874510246637</v>
      </c>
      <c r="G19" s="188">
        <f t="shared" si="1"/>
        <v>-1756.8333775677377</v>
      </c>
      <c r="H19" s="188">
        <f t="shared" si="7"/>
        <v>-50394.765435530557</v>
      </c>
      <c r="I19" s="188">
        <f t="shared" si="2"/>
        <v>0</v>
      </c>
      <c r="J19" s="87">
        <f t="shared" si="3"/>
        <v>0</v>
      </c>
      <c r="K19" s="188">
        <f t="shared" si="8"/>
        <v>-123.3199929688934</v>
      </c>
      <c r="L19" s="87">
        <f t="shared" si="4"/>
        <v>-3537.433998312707</v>
      </c>
      <c r="M19" s="88">
        <f t="shared" si="9"/>
        <v>-53932.199433843263</v>
      </c>
      <c r="N19" s="88">
        <f t="shared" si="10"/>
        <v>349727.80056615674</v>
      </c>
      <c r="O19" s="88">
        <f t="shared" si="11"/>
        <v>12192.009780936263</v>
      </c>
      <c r="P19" s="89">
        <f t="shared" si="5"/>
        <v>1.0940689635569512</v>
      </c>
      <c r="Q19" s="196">
        <v>-36748.24379764132</v>
      </c>
      <c r="R19" s="92">
        <f t="shared" si="12"/>
        <v>3.6979949391802498E-2</v>
      </c>
      <c r="S19" s="92">
        <f t="shared" si="12"/>
        <v>2.3604227541533455E-2</v>
      </c>
      <c r="T19" s="91">
        <v>28685</v>
      </c>
      <c r="U19" s="191">
        <v>389265</v>
      </c>
      <c r="V19" s="191">
        <v>13747.660250750485</v>
      </c>
      <c r="W19" s="198"/>
      <c r="X19" s="88">
        <v>0</v>
      </c>
      <c r="Y19" s="88">
        <f t="shared" si="13"/>
        <v>0</v>
      </c>
      <c r="Z19" s="1"/>
      <c r="AA19" s="1"/>
    </row>
    <row r="20" spans="2:27">
      <c r="B20" s="208">
        <v>1127</v>
      </c>
      <c r="C20" t="s">
        <v>39</v>
      </c>
      <c r="D20" s="1">
        <v>142014</v>
      </c>
      <c r="E20" s="85">
        <f t="shared" si="6"/>
        <v>12094.532447623915</v>
      </c>
      <c r="F20" s="86">
        <f t="shared" si="0"/>
        <v>1.0853216834166344</v>
      </c>
      <c r="G20" s="188">
        <f t="shared" si="1"/>
        <v>-570.25495525834992</v>
      </c>
      <c r="H20" s="188">
        <f t="shared" si="7"/>
        <v>-6695.9336846435453</v>
      </c>
      <c r="I20" s="188">
        <f t="shared" si="2"/>
        <v>0</v>
      </c>
      <c r="J20" s="87">
        <f t="shared" si="3"/>
        <v>0</v>
      </c>
      <c r="K20" s="188">
        <f t="shared" si="8"/>
        <v>-123.3199929688934</v>
      </c>
      <c r="L20" s="87">
        <f t="shared" si="4"/>
        <v>-1448.0233574407464</v>
      </c>
      <c r="M20" s="88">
        <f t="shared" si="9"/>
        <v>-8143.957042084292</v>
      </c>
      <c r="N20" s="88">
        <f t="shared" si="10"/>
        <v>133870.04295791572</v>
      </c>
      <c r="O20" s="88">
        <f t="shared" si="11"/>
        <v>11400.957499396671</v>
      </c>
      <c r="P20" s="89">
        <f t="shared" si="5"/>
        <v>1.0230826565137394</v>
      </c>
      <c r="Q20" s="196">
        <v>-6267.1641579886573</v>
      </c>
      <c r="R20" s="92">
        <f t="shared" si="12"/>
        <v>3.331756830501692E-2</v>
      </c>
      <c r="S20" s="92">
        <f t="shared" si="12"/>
        <v>2.7069437888592382E-2</v>
      </c>
      <c r="T20" s="91">
        <v>11742</v>
      </c>
      <c r="U20" s="191">
        <v>137435</v>
      </c>
      <c r="V20" s="191">
        <v>11775.769000085684</v>
      </c>
      <c r="W20" s="198"/>
      <c r="X20" s="88">
        <v>0</v>
      </c>
      <c r="Y20" s="88">
        <f t="shared" si="13"/>
        <v>0</v>
      </c>
      <c r="Z20" s="1"/>
      <c r="AA20" s="1"/>
    </row>
    <row r="21" spans="2:27">
      <c r="B21" s="208">
        <v>1130</v>
      </c>
      <c r="C21" t="s">
        <v>40</v>
      </c>
      <c r="D21" s="1">
        <v>132312</v>
      </c>
      <c r="E21" s="85">
        <f t="shared" si="6"/>
        <v>9655.6958330292637</v>
      </c>
      <c r="F21" s="86">
        <f t="shared" si="0"/>
        <v>0.86646888595690241</v>
      </c>
      <c r="G21" s="188">
        <f t="shared" si="1"/>
        <v>893.04701349844072</v>
      </c>
      <c r="H21" s="188">
        <f t="shared" si="7"/>
        <v>12237.423225969134</v>
      </c>
      <c r="I21" s="188">
        <f t="shared" si="2"/>
        <v>130.90032793065703</v>
      </c>
      <c r="J21" s="87">
        <f t="shared" si="3"/>
        <v>1793.7271936337931</v>
      </c>
      <c r="K21" s="188">
        <f t="shared" si="8"/>
        <v>7.5803349617636258</v>
      </c>
      <c r="L21" s="87">
        <f t="shared" si="4"/>
        <v>103.87332998104696</v>
      </c>
      <c r="M21" s="88">
        <f t="shared" si="9"/>
        <v>12341.296555950181</v>
      </c>
      <c r="N21" s="88">
        <f t="shared" si="10"/>
        <v>144653.29655595019</v>
      </c>
      <c r="O21" s="88">
        <f t="shared" si="11"/>
        <v>10556.32318148947</v>
      </c>
      <c r="P21" s="89">
        <f t="shared" si="5"/>
        <v>0.94728808208497761</v>
      </c>
      <c r="Q21" s="196">
        <v>6491.818461043712</v>
      </c>
      <c r="R21" s="92">
        <f t="shared" si="12"/>
        <v>1.2961360904615714E-2</v>
      </c>
      <c r="S21" s="93">
        <f t="shared" si="12"/>
        <v>-3.9669140459175902E-3</v>
      </c>
      <c r="T21" s="91">
        <v>13703</v>
      </c>
      <c r="U21" s="191">
        <v>130619</v>
      </c>
      <c r="V21" s="191">
        <v>9694.151699569542</v>
      </c>
      <c r="W21" s="198"/>
      <c r="X21" s="88">
        <v>0</v>
      </c>
      <c r="Y21" s="88">
        <f t="shared" si="13"/>
        <v>0</v>
      </c>
      <c r="Z21" s="1"/>
      <c r="AA21" s="1"/>
    </row>
    <row r="22" spans="2:27">
      <c r="B22" s="208">
        <v>1133</v>
      </c>
      <c r="C22" t="s">
        <v>41</v>
      </c>
      <c r="D22" s="1">
        <v>36423</v>
      </c>
      <c r="E22" s="85">
        <f t="shared" si="6"/>
        <v>13780.930760499432</v>
      </c>
      <c r="F22" s="86">
        <f t="shared" si="0"/>
        <v>1.2366532593801687</v>
      </c>
      <c r="G22" s="188">
        <f t="shared" si="1"/>
        <v>-1582.0939429836601</v>
      </c>
      <c r="H22" s="188">
        <f t="shared" si="7"/>
        <v>-4181.4742913058135</v>
      </c>
      <c r="I22" s="188">
        <f t="shared" si="2"/>
        <v>0</v>
      </c>
      <c r="J22" s="87">
        <f t="shared" si="3"/>
        <v>0</v>
      </c>
      <c r="K22" s="188">
        <f t="shared" si="8"/>
        <v>-123.3199929688934</v>
      </c>
      <c r="L22" s="87">
        <f t="shared" si="4"/>
        <v>-325.9347414167853</v>
      </c>
      <c r="M22" s="88">
        <f t="shared" si="9"/>
        <v>-4507.4090327225986</v>
      </c>
      <c r="N22" s="88">
        <f t="shared" si="10"/>
        <v>31915.5909672774</v>
      </c>
      <c r="O22" s="88">
        <f t="shared" si="11"/>
        <v>12075.516824546879</v>
      </c>
      <c r="P22" s="89">
        <f t="shared" si="5"/>
        <v>1.0836152868991531</v>
      </c>
      <c r="Q22" s="196">
        <v>968.79549739703725</v>
      </c>
      <c r="R22" s="92">
        <f t="shared" si="12"/>
        <v>2.6780931976432779E-2</v>
      </c>
      <c r="S22" s="93">
        <f t="shared" si="12"/>
        <v>1.745715506858778E-2</v>
      </c>
      <c r="T22" s="91">
        <v>2643</v>
      </c>
      <c r="U22" s="191">
        <v>35473</v>
      </c>
      <c r="V22" s="191">
        <v>13544.482626956853</v>
      </c>
      <c r="W22" s="198"/>
      <c r="X22" s="88">
        <v>0</v>
      </c>
      <c r="Y22" s="88">
        <f t="shared" si="13"/>
        <v>0</v>
      </c>
      <c r="Z22" s="1"/>
      <c r="AA22" s="1"/>
    </row>
    <row r="23" spans="2:27">
      <c r="B23" s="208">
        <v>1134</v>
      </c>
      <c r="C23" t="s">
        <v>42</v>
      </c>
      <c r="D23" s="1">
        <v>62762</v>
      </c>
      <c r="E23" s="85">
        <f t="shared" si="6"/>
        <v>16138.338904602726</v>
      </c>
      <c r="F23" s="86">
        <f t="shared" si="0"/>
        <v>1.4481989463704021</v>
      </c>
      <c r="G23" s="188">
        <f t="shared" si="1"/>
        <v>-2996.5388294456366</v>
      </c>
      <c r="H23" s="188">
        <f t="shared" si="7"/>
        <v>-11653.53950771408</v>
      </c>
      <c r="I23" s="188">
        <f t="shared" si="2"/>
        <v>0</v>
      </c>
      <c r="J23" s="87">
        <f t="shared" si="3"/>
        <v>0</v>
      </c>
      <c r="K23" s="188">
        <f t="shared" si="8"/>
        <v>-123.3199929688934</v>
      </c>
      <c r="L23" s="87">
        <f t="shared" si="4"/>
        <v>-479.59145265602649</v>
      </c>
      <c r="M23" s="88">
        <f t="shared" si="9"/>
        <v>-12133.130960370107</v>
      </c>
      <c r="N23" s="88">
        <f t="shared" si="10"/>
        <v>50628.869039629892</v>
      </c>
      <c r="O23" s="88">
        <f t="shared" si="11"/>
        <v>13018.480082188196</v>
      </c>
      <c r="P23" s="89">
        <f t="shared" si="5"/>
        <v>1.1682335616952464</v>
      </c>
      <c r="Q23" s="196">
        <v>1373.3492581827722</v>
      </c>
      <c r="R23" s="92">
        <f t="shared" si="12"/>
        <v>7.8848302535453371E-2</v>
      </c>
      <c r="S23" s="92">
        <f t="shared" si="12"/>
        <v>5.8319947074506238E-2</v>
      </c>
      <c r="T23" s="91">
        <v>3889</v>
      </c>
      <c r="U23" s="191">
        <v>58175</v>
      </c>
      <c r="V23" s="191">
        <v>15249.017038007863</v>
      </c>
      <c r="W23" s="198"/>
      <c r="X23" s="88">
        <v>0</v>
      </c>
      <c r="Y23" s="88">
        <f t="shared" si="13"/>
        <v>0</v>
      </c>
      <c r="Z23" s="1"/>
      <c r="AA23" s="1"/>
    </row>
    <row r="24" spans="2:27">
      <c r="B24" s="208">
        <v>1135</v>
      </c>
      <c r="C24" t="s">
        <v>43</v>
      </c>
      <c r="D24" s="1">
        <v>52960</v>
      </c>
      <c r="E24" s="85">
        <f t="shared" si="6"/>
        <v>11583.552055993001</v>
      </c>
      <c r="F24" s="86">
        <f t="shared" si="0"/>
        <v>1.0394680630936175</v>
      </c>
      <c r="G24" s="188">
        <f t="shared" si="1"/>
        <v>-263.66672027980167</v>
      </c>
      <c r="H24" s="188">
        <f t="shared" si="7"/>
        <v>-1205.4842451192533</v>
      </c>
      <c r="I24" s="188">
        <f t="shared" si="2"/>
        <v>0</v>
      </c>
      <c r="J24" s="87">
        <f t="shared" si="3"/>
        <v>0</v>
      </c>
      <c r="K24" s="188">
        <f t="shared" si="8"/>
        <v>-123.3199929688934</v>
      </c>
      <c r="L24" s="87">
        <f t="shared" si="4"/>
        <v>-563.81900785378059</v>
      </c>
      <c r="M24" s="88">
        <f t="shared" si="9"/>
        <v>-1769.303252973034</v>
      </c>
      <c r="N24" s="88">
        <f t="shared" si="10"/>
        <v>51190.696747026966</v>
      </c>
      <c r="O24" s="88">
        <f t="shared" si="11"/>
        <v>11196.565342744305</v>
      </c>
      <c r="P24" s="89">
        <f t="shared" si="5"/>
        <v>1.0047412083845326</v>
      </c>
      <c r="Q24" s="196">
        <v>2013.7365925460638</v>
      </c>
      <c r="R24" s="92">
        <f t="shared" si="12"/>
        <v>3.7556569950825777E-2</v>
      </c>
      <c r="S24" s="92">
        <f t="shared" si="12"/>
        <v>3.0975393107305609E-2</v>
      </c>
      <c r="T24" s="91">
        <v>4572</v>
      </c>
      <c r="U24" s="191">
        <v>51043</v>
      </c>
      <c r="V24" s="191">
        <v>11235.527184679728</v>
      </c>
      <c r="W24" s="198"/>
      <c r="X24" s="88">
        <v>0</v>
      </c>
      <c r="Y24" s="88">
        <f t="shared" si="13"/>
        <v>0</v>
      </c>
      <c r="Z24" s="1"/>
      <c r="AA24" s="1"/>
    </row>
    <row r="25" spans="2:27">
      <c r="B25" s="208">
        <v>1144</v>
      </c>
      <c r="C25" t="s">
        <v>44</v>
      </c>
      <c r="D25" s="1">
        <v>5785</v>
      </c>
      <c r="E25" s="85">
        <f t="shared" si="6"/>
        <v>10634.191176470589</v>
      </c>
      <c r="F25" s="86">
        <f t="shared" si="0"/>
        <v>0.95427568774589711</v>
      </c>
      <c r="G25" s="188">
        <f t="shared" si="1"/>
        <v>305.94980743364539</v>
      </c>
      <c r="H25" s="188">
        <f t="shared" si="7"/>
        <v>166.43669524390307</v>
      </c>
      <c r="I25" s="188">
        <f t="shared" si="2"/>
        <v>0</v>
      </c>
      <c r="J25" s="87">
        <f t="shared" si="3"/>
        <v>0</v>
      </c>
      <c r="K25" s="188">
        <f t="shared" si="8"/>
        <v>-123.3199929688934</v>
      </c>
      <c r="L25" s="87">
        <f t="shared" si="4"/>
        <v>-67.086076175078006</v>
      </c>
      <c r="M25" s="88">
        <f t="shared" si="9"/>
        <v>99.350619068825068</v>
      </c>
      <c r="N25" s="88">
        <f t="shared" si="10"/>
        <v>5884.3506190688249</v>
      </c>
      <c r="O25" s="88">
        <f t="shared" si="11"/>
        <v>10816.820990935341</v>
      </c>
      <c r="P25" s="89">
        <f t="shared" si="5"/>
        <v>0.97066425824544444</v>
      </c>
      <c r="Q25" s="196">
        <v>-13.558550668185262</v>
      </c>
      <c r="R25" s="92">
        <f t="shared" si="12"/>
        <v>0.15607513988808952</v>
      </c>
      <c r="S25" s="92">
        <f t="shared" si="12"/>
        <v>0.1369488967649411</v>
      </c>
      <c r="T25" s="91">
        <v>544</v>
      </c>
      <c r="U25" s="191">
        <v>5004</v>
      </c>
      <c r="V25" s="191">
        <v>9353.2710280373831</v>
      </c>
      <c r="W25" s="198"/>
      <c r="X25" s="88">
        <v>0</v>
      </c>
      <c r="Y25" s="88">
        <f t="shared" si="13"/>
        <v>0</v>
      </c>
      <c r="Z25" s="1"/>
      <c r="AA25" s="1"/>
    </row>
    <row r="26" spans="2:27">
      <c r="B26" s="208">
        <v>1145</v>
      </c>
      <c r="C26" t="s">
        <v>45</v>
      </c>
      <c r="D26" s="1">
        <v>9776</v>
      </c>
      <c r="E26" s="85">
        <f t="shared" si="6"/>
        <v>11071.347678369197</v>
      </c>
      <c r="F26" s="86">
        <f t="shared" si="0"/>
        <v>0.99350460648349859</v>
      </c>
      <c r="G26" s="188">
        <f t="shared" si="1"/>
        <v>43.655906294480879</v>
      </c>
      <c r="H26" s="188">
        <f t="shared" si="7"/>
        <v>38.548165258026614</v>
      </c>
      <c r="I26" s="188">
        <f t="shared" si="2"/>
        <v>0</v>
      </c>
      <c r="J26" s="87">
        <f t="shared" si="3"/>
        <v>0</v>
      </c>
      <c r="K26" s="188">
        <f t="shared" si="8"/>
        <v>-123.3199929688934</v>
      </c>
      <c r="L26" s="87">
        <f t="shared" si="4"/>
        <v>-108.89155379153287</v>
      </c>
      <c r="M26" s="88">
        <f t="shared" si="9"/>
        <v>-70.343388533506257</v>
      </c>
      <c r="N26" s="88">
        <f t="shared" si="10"/>
        <v>9705.6566114664929</v>
      </c>
      <c r="O26" s="88">
        <f t="shared" si="11"/>
        <v>10991.683591694782</v>
      </c>
      <c r="P26" s="89">
        <f t="shared" si="5"/>
        <v>0.98635582574048486</v>
      </c>
      <c r="Q26" s="196">
        <v>64.55551426469188</v>
      </c>
      <c r="R26" s="92">
        <f t="shared" si="12"/>
        <v>0.15093006828349423</v>
      </c>
      <c r="S26" s="92">
        <f t="shared" si="12"/>
        <v>0.13137859486984485</v>
      </c>
      <c r="T26" s="91">
        <v>883</v>
      </c>
      <c r="U26" s="191">
        <v>8494</v>
      </c>
      <c r="V26" s="191">
        <v>9785.7142857142862</v>
      </c>
      <c r="W26" s="198"/>
      <c r="X26" s="88">
        <v>0</v>
      </c>
      <c r="Y26" s="88">
        <f t="shared" si="13"/>
        <v>0</v>
      </c>
      <c r="Z26" s="1"/>
      <c r="AA26" s="1"/>
    </row>
    <row r="27" spans="2:27">
      <c r="B27" s="208">
        <v>1146</v>
      </c>
      <c r="C27" t="s">
        <v>46</v>
      </c>
      <c r="D27" s="1">
        <v>115879</v>
      </c>
      <c r="E27" s="85">
        <f t="shared" si="6"/>
        <v>10015.471045808124</v>
      </c>
      <c r="F27" s="86">
        <f t="shared" si="0"/>
        <v>0.89875387434117382</v>
      </c>
      <c r="G27" s="188">
        <f t="shared" si="1"/>
        <v>677.18188583112419</v>
      </c>
      <c r="H27" s="188">
        <f t="shared" si="7"/>
        <v>7834.9944190661072</v>
      </c>
      <c r="I27" s="188">
        <f t="shared" si="2"/>
        <v>4.9790034580557396</v>
      </c>
      <c r="J27" s="87">
        <f t="shared" si="3"/>
        <v>57.607070009704906</v>
      </c>
      <c r="K27" s="188">
        <f t="shared" si="8"/>
        <v>-118.34098951083766</v>
      </c>
      <c r="L27" s="87">
        <f t="shared" si="4"/>
        <v>-1369.2052486403918</v>
      </c>
      <c r="M27" s="88">
        <f t="shared" si="9"/>
        <v>6465.7891704257154</v>
      </c>
      <c r="N27" s="88">
        <f t="shared" si="10"/>
        <v>122344.78917042572</v>
      </c>
      <c r="O27" s="88">
        <f t="shared" si="11"/>
        <v>10574.31194212841</v>
      </c>
      <c r="P27" s="89">
        <f t="shared" si="5"/>
        <v>0.94890233150419101</v>
      </c>
      <c r="Q27" s="196">
        <v>2744.506348556934</v>
      </c>
      <c r="R27" s="92">
        <f t="shared" si="12"/>
        <v>3.5188493835983561E-2</v>
      </c>
      <c r="S27" s="92">
        <f t="shared" si="12"/>
        <v>2.0425650146879346E-2</v>
      </c>
      <c r="T27" s="91">
        <v>11570</v>
      </c>
      <c r="U27" s="191">
        <v>111940</v>
      </c>
      <c r="V27" s="191">
        <v>9814.9934239368686</v>
      </c>
      <c r="W27" s="198"/>
      <c r="X27" s="88">
        <v>0</v>
      </c>
      <c r="Y27" s="88">
        <f t="shared" si="13"/>
        <v>0</v>
      </c>
      <c r="Z27" s="1"/>
      <c r="AA27" s="1"/>
    </row>
    <row r="28" spans="2:27">
      <c r="B28" s="208">
        <v>1149</v>
      </c>
      <c r="C28" t="s">
        <v>47</v>
      </c>
      <c r="D28" s="1">
        <v>424561</v>
      </c>
      <c r="E28" s="85">
        <f t="shared" si="6"/>
        <v>9803.7454394310262</v>
      </c>
      <c r="F28" s="86">
        <f t="shared" si="0"/>
        <v>0.8797543476930193</v>
      </c>
      <c r="G28" s="188">
        <f t="shared" si="1"/>
        <v>804.21724965738315</v>
      </c>
      <c r="H28" s="188">
        <f t="shared" si="7"/>
        <v>34827.432213662629</v>
      </c>
      <c r="I28" s="188">
        <f t="shared" si="2"/>
        <v>79.08296569004014</v>
      </c>
      <c r="J28" s="87">
        <f t="shared" si="3"/>
        <v>3424.7669121728782</v>
      </c>
      <c r="K28" s="188">
        <f t="shared" si="8"/>
        <v>-44.237027278853262</v>
      </c>
      <c r="L28" s="87">
        <f t="shared" si="4"/>
        <v>-1915.7287033380194</v>
      </c>
      <c r="M28" s="88">
        <f t="shared" si="9"/>
        <v>32911.703510324609</v>
      </c>
      <c r="N28" s="88">
        <f t="shared" si="10"/>
        <v>457472.70351032459</v>
      </c>
      <c r="O28" s="88">
        <f t="shared" si="11"/>
        <v>10563.725661809554</v>
      </c>
      <c r="P28" s="89">
        <f t="shared" si="5"/>
        <v>0.94795235517178322</v>
      </c>
      <c r="Q28" s="196">
        <v>19597.383330216657</v>
      </c>
      <c r="R28" s="92">
        <f t="shared" si="12"/>
        <v>5.3226826757296487E-2</v>
      </c>
      <c r="S28" s="92">
        <f t="shared" si="12"/>
        <v>4.3425634978254489E-2</v>
      </c>
      <c r="T28" s="91">
        <v>43306</v>
      </c>
      <c r="U28" s="191">
        <v>403105</v>
      </c>
      <c r="V28" s="191">
        <v>9395.7299023378328</v>
      </c>
      <c r="W28" s="198"/>
      <c r="X28" s="88">
        <v>0</v>
      </c>
      <c r="Y28" s="88">
        <f t="shared" si="13"/>
        <v>0</v>
      </c>
      <c r="Z28" s="1"/>
      <c r="AA28" s="1"/>
    </row>
    <row r="29" spans="2:27">
      <c r="B29" s="208">
        <v>1151</v>
      </c>
      <c r="C29" t="s">
        <v>48</v>
      </c>
      <c r="D29" s="1">
        <v>2373</v>
      </c>
      <c r="E29" s="85">
        <f t="shared" si="6"/>
        <v>11037.209302325582</v>
      </c>
      <c r="F29" s="86">
        <f t="shared" si="0"/>
        <v>0.99044114620363921</v>
      </c>
      <c r="G29" s="188">
        <f t="shared" si="1"/>
        <v>64.138931920649696</v>
      </c>
      <c r="H29" s="188">
        <f t="shared" si="7"/>
        <v>13.789870362939684</v>
      </c>
      <c r="I29" s="188">
        <f t="shared" si="2"/>
        <v>0</v>
      </c>
      <c r="J29" s="87">
        <f t="shared" si="3"/>
        <v>0</v>
      </c>
      <c r="K29" s="188">
        <f t="shared" si="8"/>
        <v>-123.3199929688934</v>
      </c>
      <c r="L29" s="87">
        <f t="shared" si="4"/>
        <v>-26.51379848831208</v>
      </c>
      <c r="M29" s="88">
        <f t="shared" si="9"/>
        <v>-12.723928125372396</v>
      </c>
      <c r="N29" s="88">
        <f t="shared" si="10"/>
        <v>2360.2760718746276</v>
      </c>
      <c r="O29" s="88">
        <f t="shared" si="11"/>
        <v>10978.028241277338</v>
      </c>
      <c r="P29" s="89">
        <f t="shared" si="5"/>
        <v>0.98513044162854135</v>
      </c>
      <c r="Q29" s="196">
        <v>306.04579339400766</v>
      </c>
      <c r="R29" s="92">
        <f t="shared" si="12"/>
        <v>7.7167498865183842E-2</v>
      </c>
      <c r="S29" s="92">
        <f t="shared" si="12"/>
        <v>4.2096929134689681E-2</v>
      </c>
      <c r="T29" s="91">
        <v>215</v>
      </c>
      <c r="U29" s="191">
        <v>2203</v>
      </c>
      <c r="V29" s="191">
        <v>10591.346153846152</v>
      </c>
      <c r="W29" s="198"/>
      <c r="X29" s="88">
        <v>0</v>
      </c>
      <c r="Y29" s="88">
        <f t="shared" si="13"/>
        <v>0</v>
      </c>
      <c r="Z29" s="1"/>
      <c r="AA29" s="1"/>
    </row>
    <row r="30" spans="2:27">
      <c r="B30" s="208">
        <v>1160</v>
      </c>
      <c r="C30" t="s">
        <v>49</v>
      </c>
      <c r="D30" s="1">
        <v>103361</v>
      </c>
      <c r="E30" s="85">
        <f t="shared" si="6"/>
        <v>11564.220183486239</v>
      </c>
      <c r="F30" s="86">
        <f t="shared" si="0"/>
        <v>1.0377332874416032</v>
      </c>
      <c r="G30" s="188">
        <f t="shared" si="1"/>
        <v>-252.06759677574445</v>
      </c>
      <c r="H30" s="188">
        <f t="shared" si="7"/>
        <v>-2252.9801799816037</v>
      </c>
      <c r="I30" s="188">
        <f t="shared" si="2"/>
        <v>0</v>
      </c>
      <c r="J30" s="87">
        <f t="shared" si="3"/>
        <v>0</v>
      </c>
      <c r="K30" s="188">
        <f t="shared" si="8"/>
        <v>-123.3199929688934</v>
      </c>
      <c r="L30" s="87">
        <f t="shared" si="4"/>
        <v>-1102.234097155969</v>
      </c>
      <c r="M30" s="88">
        <f t="shared" si="9"/>
        <v>-3355.2142771375729</v>
      </c>
      <c r="N30" s="88">
        <f t="shared" si="10"/>
        <v>100005.78572286243</v>
      </c>
      <c r="O30" s="88">
        <f t="shared" si="11"/>
        <v>11188.832593741601</v>
      </c>
      <c r="P30" s="89">
        <f t="shared" si="5"/>
        <v>1.004047298123727</v>
      </c>
      <c r="Q30" s="196">
        <v>-3103.1660402063185</v>
      </c>
      <c r="R30" s="92">
        <f t="shared" si="12"/>
        <v>4.9265034311934054E-2</v>
      </c>
      <c r="S30" s="92">
        <f t="shared" si="12"/>
        <v>3.8230025000530958E-2</v>
      </c>
      <c r="T30" s="91">
        <v>8938</v>
      </c>
      <c r="U30" s="191">
        <v>98508</v>
      </c>
      <c r="V30" s="191">
        <v>11138.398914518317</v>
      </c>
      <c r="W30" s="198"/>
      <c r="X30" s="88">
        <v>0</v>
      </c>
      <c r="Y30" s="88">
        <f t="shared" si="13"/>
        <v>0</v>
      </c>
      <c r="Z30" s="1"/>
      <c r="AA30" s="1"/>
    </row>
    <row r="31" spans="2:27" ht="27.95" customHeight="1">
      <c r="B31" s="208">
        <v>1505</v>
      </c>
      <c r="C31" t="s">
        <v>50</v>
      </c>
      <c r="D31" s="1">
        <v>241507</v>
      </c>
      <c r="E31" s="85">
        <f t="shared" si="6"/>
        <v>9896.2055400753979</v>
      </c>
      <c r="F31" s="86">
        <f t="shared" si="0"/>
        <v>0.88805139865507898</v>
      </c>
      <c r="G31" s="188">
        <f t="shared" si="1"/>
        <v>748.74118927076017</v>
      </c>
      <c r="H31" s="188">
        <f t="shared" si="7"/>
        <v>18272.279982963631</v>
      </c>
      <c r="I31" s="188">
        <f t="shared" si="2"/>
        <v>46.721930464510024</v>
      </c>
      <c r="J31" s="87">
        <f t="shared" si="3"/>
        <v>1140.2019910559025</v>
      </c>
      <c r="K31" s="188">
        <f t="shared" si="8"/>
        <v>-76.598062504383378</v>
      </c>
      <c r="L31" s="87">
        <f t="shared" si="4"/>
        <v>-1869.2991173569721</v>
      </c>
      <c r="M31" s="88">
        <f t="shared" si="9"/>
        <v>16402.98086560666</v>
      </c>
      <c r="N31" s="88">
        <f t="shared" si="10"/>
        <v>257909.98086560666</v>
      </c>
      <c r="O31" s="88">
        <f t="shared" si="11"/>
        <v>10568.348666841775</v>
      </c>
      <c r="P31" s="89">
        <f t="shared" si="5"/>
        <v>0.94836720771988636</v>
      </c>
      <c r="Q31" s="196">
        <v>8200.4754304393646</v>
      </c>
      <c r="R31" s="92">
        <f t="shared" si="12"/>
        <v>5.0619695394373367E-2</v>
      </c>
      <c r="S31" s="92">
        <f t="shared" si="12"/>
        <v>4.0072169358820971E-2</v>
      </c>
      <c r="T31" s="91">
        <v>24404</v>
      </c>
      <c r="U31" s="191">
        <v>229871</v>
      </c>
      <c r="V31" s="191">
        <v>9514.92197524732</v>
      </c>
      <c r="W31" s="198"/>
      <c r="X31" s="88">
        <v>0</v>
      </c>
      <c r="Y31" s="88">
        <f t="shared" si="13"/>
        <v>0</v>
      </c>
      <c r="Z31" s="1"/>
      <c r="AA31" s="1"/>
    </row>
    <row r="32" spans="2:27">
      <c r="B32" s="208">
        <v>1506</v>
      </c>
      <c r="C32" t="s">
        <v>51</v>
      </c>
      <c r="D32" s="1">
        <v>354271</v>
      </c>
      <c r="E32" s="85">
        <f t="shared" si="6"/>
        <v>10795.67893710385</v>
      </c>
      <c r="F32" s="86">
        <f>E32/E$365</f>
        <v>0.96876704315634177</v>
      </c>
      <c r="G32" s="188">
        <f t="shared" si="1"/>
        <v>209.05715105368873</v>
      </c>
      <c r="H32" s="188">
        <f t="shared" si="7"/>
        <v>6860.4194689778487</v>
      </c>
      <c r="I32" s="188">
        <f t="shared" si="2"/>
        <v>0</v>
      </c>
      <c r="J32" s="87">
        <f t="shared" si="3"/>
        <v>0</v>
      </c>
      <c r="K32" s="188">
        <f t="shared" si="8"/>
        <v>-123.3199929688934</v>
      </c>
      <c r="L32" s="87">
        <f t="shared" si="4"/>
        <v>-4046.8688892672058</v>
      </c>
      <c r="M32" s="88">
        <f t="shared" si="9"/>
        <v>2813.550579710643</v>
      </c>
      <c r="N32" s="88">
        <f t="shared" si="10"/>
        <v>357084.55057971063</v>
      </c>
      <c r="O32" s="88">
        <f t="shared" si="11"/>
        <v>10881.416095188646</v>
      </c>
      <c r="P32" s="89">
        <f t="shared" si="5"/>
        <v>0.97646080040962235</v>
      </c>
      <c r="Q32" s="196">
        <v>4043.3709582221682</v>
      </c>
      <c r="R32" s="92">
        <f t="shared" si="12"/>
        <v>5.3578385451517448E-2</v>
      </c>
      <c r="S32" s="92">
        <f t="shared" si="12"/>
        <v>4.1699301997803889E-2</v>
      </c>
      <c r="T32" s="91">
        <v>32816</v>
      </c>
      <c r="U32" s="191">
        <v>336255</v>
      </c>
      <c r="V32" s="191">
        <v>10363.527091166861</v>
      </c>
      <c r="W32" s="198"/>
      <c r="X32" s="88">
        <v>0</v>
      </c>
      <c r="Y32" s="88">
        <f t="shared" si="13"/>
        <v>0</v>
      </c>
      <c r="Z32" s="1"/>
      <c r="AA32" s="1"/>
    </row>
    <row r="33" spans="2:27">
      <c r="B33" s="208">
        <v>1508</v>
      </c>
      <c r="C33" s="232" t="s">
        <v>442</v>
      </c>
      <c r="D33" s="1">
        <v>659813.74087678338</v>
      </c>
      <c r="E33" s="85">
        <f t="shared" si="6"/>
        <v>11277.132421965569</v>
      </c>
      <c r="F33" s="86">
        <f>E33/E$365</f>
        <v>1.0119710205684311</v>
      </c>
      <c r="G33" s="188">
        <f t="shared" si="1"/>
        <v>-79.814939863342445</v>
      </c>
      <c r="H33" s="188">
        <f t="shared" si="7"/>
        <v>-4669.8923164643029</v>
      </c>
      <c r="I33" s="188">
        <f t="shared" si="2"/>
        <v>0</v>
      </c>
      <c r="J33" s="87">
        <f t="shared" si="3"/>
        <v>0</v>
      </c>
      <c r="K33" s="188">
        <f t="shared" si="8"/>
        <v>-123.3199929688934</v>
      </c>
      <c r="L33" s="87">
        <f t="shared" si="4"/>
        <v>-7215.3294686169838</v>
      </c>
      <c r="M33" s="88">
        <f t="shared" si="9"/>
        <v>-11885.221785081287</v>
      </c>
      <c r="N33" s="88">
        <f t="shared" si="10"/>
        <v>647928.51909170207</v>
      </c>
      <c r="O33" s="88">
        <f t="shared" si="11"/>
        <v>11073.997489133331</v>
      </c>
      <c r="P33" s="89">
        <f t="shared" si="5"/>
        <v>0.99374239137445797</v>
      </c>
      <c r="Q33" s="196">
        <v>-819.05340865984545</v>
      </c>
      <c r="R33" s="92">
        <f t="shared" si="12"/>
        <v>-8.988823034426642E-2</v>
      </c>
      <c r="S33" s="92">
        <f t="shared" si="12"/>
        <v>5.0278532997575363E-2</v>
      </c>
      <c r="T33" s="91">
        <v>58509</v>
      </c>
      <c r="U33" s="191">
        <v>724981</v>
      </c>
      <c r="V33" s="191">
        <v>10737.277843601896</v>
      </c>
      <c r="W33" s="198"/>
      <c r="X33" s="88">
        <v>0</v>
      </c>
      <c r="Y33" s="88">
        <f t="shared" si="13"/>
        <v>0</v>
      </c>
      <c r="Z33" s="1"/>
      <c r="AA33" s="1"/>
    </row>
    <row r="34" spans="2:27">
      <c r="B34" s="208">
        <v>1511</v>
      </c>
      <c r="C34" t="s">
        <v>52</v>
      </c>
      <c r="D34" s="1">
        <v>31123</v>
      </c>
      <c r="E34" s="85">
        <f t="shared" si="6"/>
        <v>10285.194976867151</v>
      </c>
      <c r="F34" s="86">
        <f t="shared" si="0"/>
        <v>0.92295797087673237</v>
      </c>
      <c r="G34" s="188">
        <f t="shared" si="1"/>
        <v>515.34752719570827</v>
      </c>
      <c r="H34" s="188">
        <f t="shared" si="7"/>
        <v>1559.4416172942133</v>
      </c>
      <c r="I34" s="188">
        <f t="shared" si="2"/>
        <v>0</v>
      </c>
      <c r="J34" s="87">
        <f t="shared" si="3"/>
        <v>0</v>
      </c>
      <c r="K34" s="188">
        <f t="shared" si="8"/>
        <v>-123.3199929688934</v>
      </c>
      <c r="L34" s="87">
        <f t="shared" si="4"/>
        <v>-373.16629872387142</v>
      </c>
      <c r="M34" s="88">
        <f t="shared" si="9"/>
        <v>1186.2753185703418</v>
      </c>
      <c r="N34" s="88">
        <f t="shared" si="10"/>
        <v>32309.27531857034</v>
      </c>
      <c r="O34" s="88">
        <f t="shared" si="11"/>
        <v>10677.222511093965</v>
      </c>
      <c r="P34" s="89">
        <f t="shared" si="5"/>
        <v>0.95813717149777855</v>
      </c>
      <c r="Q34" s="196">
        <v>1473.0305619082214</v>
      </c>
      <c r="R34" s="92">
        <f t="shared" si="12"/>
        <v>6.4434488183590405E-2</v>
      </c>
      <c r="S34" s="92">
        <f t="shared" si="12"/>
        <v>5.9861570686436931E-2</v>
      </c>
      <c r="T34" s="91">
        <v>3026</v>
      </c>
      <c r="U34" s="191">
        <v>29239</v>
      </c>
      <c r="V34" s="191">
        <v>9704.2814470627272</v>
      </c>
      <c r="W34" s="198"/>
      <c r="X34" s="88">
        <v>0</v>
      </c>
      <c r="Y34" s="88">
        <f t="shared" si="13"/>
        <v>0</v>
      </c>
      <c r="Z34" s="1"/>
      <c r="AA34" s="1"/>
    </row>
    <row r="35" spans="2:27">
      <c r="B35" s="209">
        <v>1514</v>
      </c>
      <c r="C35" s="210" t="s">
        <v>53</v>
      </c>
      <c r="D35" s="221">
        <v>27686</v>
      </c>
      <c r="E35" s="222">
        <f t="shared" si="6"/>
        <v>11356.029532403609</v>
      </c>
      <c r="F35" s="223">
        <f t="shared" si="0"/>
        <v>1.0190509755057668</v>
      </c>
      <c r="G35" s="224">
        <f t="shared" si="1"/>
        <v>-202.96017905479647</v>
      </c>
      <c r="H35" s="224">
        <f t="shared" si="7"/>
        <v>-494.8169165355938</v>
      </c>
      <c r="I35" s="224">
        <f t="shared" si="2"/>
        <v>0</v>
      </c>
      <c r="J35" s="225">
        <f t="shared" si="3"/>
        <v>0</v>
      </c>
      <c r="K35" s="224">
        <f t="shared" si="8"/>
        <v>-123.3199929688934</v>
      </c>
      <c r="L35" s="225">
        <f t="shared" si="4"/>
        <v>-300.65414285816212</v>
      </c>
      <c r="M35" s="226">
        <f t="shared" si="9"/>
        <v>-795.47105939375592</v>
      </c>
      <c r="N35" s="226">
        <f t="shared" si="10"/>
        <v>26890.528940606244</v>
      </c>
      <c r="O35" s="226">
        <f t="shared" si="11"/>
        <v>11029.749360379921</v>
      </c>
      <c r="P35" s="227">
        <f t="shared" si="5"/>
        <v>0.98977171670847519</v>
      </c>
      <c r="Q35" s="269">
        <v>723.86811299809892</v>
      </c>
      <c r="R35" s="227">
        <f t="shared" si="12"/>
        <v>-2.1419482539233706E-2</v>
      </c>
      <c r="S35" s="227">
        <f t="shared" si="12"/>
        <v>-1.9813936161119355E-2</v>
      </c>
      <c r="T35" s="228">
        <v>2438</v>
      </c>
      <c r="U35" s="229">
        <v>28292</v>
      </c>
      <c r="V35" s="229">
        <v>11585.585585585586</v>
      </c>
      <c r="W35" s="230"/>
      <c r="X35" s="226">
        <v>308.02900000000045</v>
      </c>
      <c r="Y35" s="226">
        <f t="shared" si="13"/>
        <v>126.34495488105023</v>
      </c>
      <c r="Z35" s="1"/>
      <c r="AA35" s="1"/>
    </row>
    <row r="36" spans="2:27">
      <c r="B36" s="208">
        <v>1515</v>
      </c>
      <c r="C36" t="s">
        <v>54</v>
      </c>
      <c r="D36" s="1">
        <v>118079</v>
      </c>
      <c r="E36" s="85">
        <f t="shared" si="6"/>
        <v>13166.703835860839</v>
      </c>
      <c r="F36" s="86">
        <f t="shared" si="0"/>
        <v>1.1815346508076192</v>
      </c>
      <c r="G36" s="188">
        <f t="shared" si="1"/>
        <v>-1213.5577882005043</v>
      </c>
      <c r="H36" s="188">
        <f t="shared" si="7"/>
        <v>-10883.186244582123</v>
      </c>
      <c r="I36" s="188">
        <f t="shared" si="2"/>
        <v>0</v>
      </c>
      <c r="J36" s="87">
        <f t="shared" si="3"/>
        <v>0</v>
      </c>
      <c r="K36" s="188">
        <f t="shared" si="8"/>
        <v>-123.3199929688934</v>
      </c>
      <c r="L36" s="87">
        <f t="shared" si="4"/>
        <v>-1105.933696945036</v>
      </c>
      <c r="M36" s="88">
        <f t="shared" si="9"/>
        <v>-11989.119941527159</v>
      </c>
      <c r="N36" s="88">
        <f t="shared" si="10"/>
        <v>106089.88005847285</v>
      </c>
      <c r="O36" s="88">
        <f t="shared" si="11"/>
        <v>11829.826054691441</v>
      </c>
      <c r="P36" s="89">
        <f t="shared" si="5"/>
        <v>1.0615678434701332</v>
      </c>
      <c r="Q36" s="196">
        <v>1675.5891867788923</v>
      </c>
      <c r="R36" s="92">
        <f t="shared" si="12"/>
        <v>9.1525079036402959E-2</v>
      </c>
      <c r="S36" s="92">
        <f t="shared" si="12"/>
        <v>7.6189200361270748E-2</v>
      </c>
      <c r="T36" s="91">
        <v>8968</v>
      </c>
      <c r="U36" s="191">
        <v>108178</v>
      </c>
      <c r="V36" s="191">
        <v>12234.562316218049</v>
      </c>
      <c r="W36" s="198"/>
      <c r="X36" s="88">
        <v>0</v>
      </c>
      <c r="Y36" s="88">
        <f t="shared" si="13"/>
        <v>0</v>
      </c>
      <c r="Z36" s="1"/>
      <c r="AA36" s="1"/>
    </row>
    <row r="37" spans="2:27">
      <c r="B37" s="208">
        <v>1516</v>
      </c>
      <c r="C37" t="s">
        <v>55</v>
      </c>
      <c r="D37" s="1">
        <v>93731</v>
      </c>
      <c r="E37" s="85">
        <f t="shared" si="6"/>
        <v>10577.925742015574</v>
      </c>
      <c r="F37" s="86">
        <f t="shared" si="0"/>
        <v>0.94922662145868542</v>
      </c>
      <c r="G37" s="188">
        <f t="shared" si="1"/>
        <v>339.70906810665474</v>
      </c>
      <c r="H37" s="188">
        <f t="shared" si="7"/>
        <v>3010.1620524930677</v>
      </c>
      <c r="I37" s="188">
        <f t="shared" si="2"/>
        <v>0</v>
      </c>
      <c r="J37" s="87">
        <f t="shared" si="3"/>
        <v>0</v>
      </c>
      <c r="K37" s="188">
        <f t="shared" si="8"/>
        <v>-123.3199929688934</v>
      </c>
      <c r="L37" s="87">
        <f t="shared" si="4"/>
        <v>-1092.7384576973645</v>
      </c>
      <c r="M37" s="88">
        <f t="shared" si="9"/>
        <v>1917.4235947957031</v>
      </c>
      <c r="N37" s="88">
        <f t="shared" si="10"/>
        <v>95648.423594795706</v>
      </c>
      <c r="O37" s="88">
        <f t="shared" si="11"/>
        <v>10794.314817153336</v>
      </c>
      <c r="P37" s="89">
        <f t="shared" si="5"/>
        <v>0.96864463173055992</v>
      </c>
      <c r="Q37" s="196">
        <v>2102.822210531644</v>
      </c>
      <c r="R37" s="92">
        <f t="shared" si="12"/>
        <v>2.7121504339440695E-2</v>
      </c>
      <c r="S37" s="92">
        <f t="shared" si="12"/>
        <v>1.9702953805897705E-2</v>
      </c>
      <c r="T37" s="91">
        <v>8861</v>
      </c>
      <c r="U37" s="191">
        <v>91256</v>
      </c>
      <c r="V37" s="191">
        <v>10373.536432874844</v>
      </c>
      <c r="W37" s="198"/>
      <c r="X37" s="88">
        <v>0</v>
      </c>
      <c r="Y37" s="88">
        <f t="shared" si="13"/>
        <v>0</v>
      </c>
      <c r="Z37" s="1"/>
      <c r="AA37" s="1"/>
    </row>
    <row r="38" spans="2:27">
      <c r="B38" s="208">
        <v>1517</v>
      </c>
      <c r="C38" t="s">
        <v>56</v>
      </c>
      <c r="D38" s="1">
        <v>47223</v>
      </c>
      <c r="E38" s="85">
        <f t="shared" si="6"/>
        <v>8873.1679819616675</v>
      </c>
      <c r="F38" s="86">
        <f t="shared" si="0"/>
        <v>0.79624753194268116</v>
      </c>
      <c r="G38" s="188">
        <f t="shared" si="1"/>
        <v>1362.5637241389984</v>
      </c>
      <c r="H38" s="188">
        <f t="shared" si="7"/>
        <v>7251.564139867749</v>
      </c>
      <c r="I38" s="188">
        <f t="shared" si="2"/>
        <v>404.78507580431568</v>
      </c>
      <c r="J38" s="87">
        <f t="shared" si="3"/>
        <v>2154.266173430568</v>
      </c>
      <c r="K38" s="188">
        <f t="shared" si="8"/>
        <v>281.46508283542227</v>
      </c>
      <c r="L38" s="87">
        <f t="shared" si="4"/>
        <v>1497.9571708501173</v>
      </c>
      <c r="M38" s="88">
        <f t="shared" si="9"/>
        <v>8749.5213107178661</v>
      </c>
      <c r="N38" s="88">
        <f t="shared" si="10"/>
        <v>55972.521310717864</v>
      </c>
      <c r="O38" s="88">
        <f t="shared" si="11"/>
        <v>10517.196788936088</v>
      </c>
      <c r="P38" s="89">
        <f t="shared" si="5"/>
        <v>0.94377701438426642</v>
      </c>
      <c r="Q38" s="196">
        <v>5999.1354958530792</v>
      </c>
      <c r="R38" s="92">
        <f t="shared" si="12"/>
        <v>7.4837828610447257E-2</v>
      </c>
      <c r="S38" s="92">
        <f t="shared" si="12"/>
        <v>4.1918143141919668E-2</v>
      </c>
      <c r="T38" s="91">
        <v>5322</v>
      </c>
      <c r="U38" s="191">
        <v>43935</v>
      </c>
      <c r="V38" s="191">
        <v>8516.1853072300837</v>
      </c>
      <c r="W38" s="198"/>
      <c r="X38" s="88">
        <v>0</v>
      </c>
      <c r="Y38" s="88">
        <f t="shared" si="13"/>
        <v>0</v>
      </c>
      <c r="Z38" s="1"/>
      <c r="AA38" s="1"/>
    </row>
    <row r="39" spans="2:27">
      <c r="B39" s="208">
        <v>1520</v>
      </c>
      <c r="C39" t="s">
        <v>57</v>
      </c>
      <c r="D39" s="1">
        <v>103409</v>
      </c>
      <c r="E39" s="85">
        <f t="shared" si="6"/>
        <v>9436.8497901076844</v>
      </c>
      <c r="F39" s="86">
        <f t="shared" si="0"/>
        <v>0.84683039585889286</v>
      </c>
      <c r="G39" s="188">
        <f t="shared" si="1"/>
        <v>1024.3546392513883</v>
      </c>
      <c r="H39" s="188">
        <f t="shared" si="7"/>
        <v>11224.878136916714</v>
      </c>
      <c r="I39" s="188">
        <f t="shared" si="2"/>
        <v>207.49644295320977</v>
      </c>
      <c r="J39" s="87">
        <f t="shared" si="3"/>
        <v>2273.7460218812726</v>
      </c>
      <c r="K39" s="188">
        <f t="shared" si="8"/>
        <v>84.176449984316363</v>
      </c>
      <c r="L39" s="87">
        <f t="shared" si="4"/>
        <v>922.40553892813864</v>
      </c>
      <c r="M39" s="88">
        <f t="shared" si="9"/>
        <v>12147.283675844852</v>
      </c>
      <c r="N39" s="88">
        <f t="shared" si="10"/>
        <v>115556.28367584485</v>
      </c>
      <c r="O39" s="88">
        <f t="shared" si="11"/>
        <v>10545.380879343389</v>
      </c>
      <c r="P39" s="89">
        <f t="shared" si="5"/>
        <v>0.94630615758007708</v>
      </c>
      <c r="Q39" s="196">
        <v>7098.217430206304</v>
      </c>
      <c r="R39" s="92">
        <f t="shared" si="12"/>
        <v>4.779516070198192E-2</v>
      </c>
      <c r="S39" s="93">
        <f t="shared" si="12"/>
        <v>4.5022203989045495E-2</v>
      </c>
      <c r="T39" s="91">
        <v>10958</v>
      </c>
      <c r="U39" s="191">
        <v>98692</v>
      </c>
      <c r="V39" s="191">
        <v>9030.2863939976214</v>
      </c>
      <c r="W39" s="198"/>
      <c r="X39" s="88">
        <v>0</v>
      </c>
      <c r="Y39" s="88">
        <f t="shared" si="13"/>
        <v>0</v>
      </c>
      <c r="Z39" s="1"/>
      <c r="AA39" s="1"/>
    </row>
    <row r="40" spans="2:27">
      <c r="B40" s="208">
        <v>1525</v>
      </c>
      <c r="C40" t="s">
        <v>58</v>
      </c>
      <c r="D40" s="1">
        <v>44627</v>
      </c>
      <c r="E40" s="85">
        <f t="shared" si="6"/>
        <v>10263.799448022079</v>
      </c>
      <c r="F40" s="86">
        <f t="shared" si="0"/>
        <v>0.92103800981298034</v>
      </c>
      <c r="G40" s="188">
        <f t="shared" si="1"/>
        <v>528.18484450275173</v>
      </c>
      <c r="H40" s="188">
        <f t="shared" si="7"/>
        <v>2296.5477038979648</v>
      </c>
      <c r="I40" s="188">
        <f t="shared" si="2"/>
        <v>0</v>
      </c>
      <c r="J40" s="87">
        <f t="shared" si="3"/>
        <v>0</v>
      </c>
      <c r="K40" s="188">
        <f t="shared" si="8"/>
        <v>-123.3199929688934</v>
      </c>
      <c r="L40" s="87">
        <f t="shared" si="4"/>
        <v>-536.19532942874844</v>
      </c>
      <c r="M40" s="88">
        <f t="shared" si="9"/>
        <v>1760.3523744692163</v>
      </c>
      <c r="N40" s="88">
        <f t="shared" si="10"/>
        <v>46387.352374469214</v>
      </c>
      <c r="O40" s="88">
        <f t="shared" si="11"/>
        <v>10668.664299555938</v>
      </c>
      <c r="P40" s="89">
        <f t="shared" si="5"/>
        <v>0.95736918707227792</v>
      </c>
      <c r="Q40" s="196">
        <v>1428.8842310564937</v>
      </c>
      <c r="R40" s="92">
        <f t="shared" si="12"/>
        <v>2.4142283419391852E-2</v>
      </c>
      <c r="S40" s="92">
        <f t="shared" si="12"/>
        <v>4.1336944571557191E-2</v>
      </c>
      <c r="T40" s="91">
        <v>4348</v>
      </c>
      <c r="U40" s="191">
        <v>43575</v>
      </c>
      <c r="V40" s="191">
        <v>9856.3673377064024</v>
      </c>
      <c r="W40" s="198"/>
      <c r="X40" s="88">
        <v>0</v>
      </c>
      <c r="Y40" s="88">
        <f t="shared" si="13"/>
        <v>0</v>
      </c>
      <c r="Z40" s="1"/>
      <c r="AA40" s="1"/>
    </row>
    <row r="41" spans="2:27">
      <c r="B41" s="208">
        <v>1528</v>
      </c>
      <c r="C41" t="s">
        <v>59</v>
      </c>
      <c r="D41" s="1">
        <v>65924</v>
      </c>
      <c r="E41" s="85">
        <f t="shared" si="6"/>
        <v>8654.8509912038862</v>
      </c>
      <c r="F41" s="86">
        <f t="shared" si="0"/>
        <v>0.77665651716358242</v>
      </c>
      <c r="G41" s="188">
        <f t="shared" si="1"/>
        <v>1493.553918593667</v>
      </c>
      <c r="H41" s="188">
        <f t="shared" si="7"/>
        <v>11376.400197927962</v>
      </c>
      <c r="I41" s="188">
        <f t="shared" si="2"/>
        <v>481.19602256953908</v>
      </c>
      <c r="J41" s="87">
        <f t="shared" si="3"/>
        <v>3665.2701039121794</v>
      </c>
      <c r="K41" s="188">
        <f t="shared" si="8"/>
        <v>357.87602960064567</v>
      </c>
      <c r="L41" s="87">
        <f t="shared" si="4"/>
        <v>2725.941717468118</v>
      </c>
      <c r="M41" s="88">
        <f t="shared" si="9"/>
        <v>14102.34191539608</v>
      </c>
      <c r="N41" s="88">
        <f t="shared" si="10"/>
        <v>80026.341915396086</v>
      </c>
      <c r="O41" s="88">
        <f t="shared" si="11"/>
        <v>10506.280939398201</v>
      </c>
      <c r="P41" s="89">
        <f t="shared" si="5"/>
        <v>0.94279746364531158</v>
      </c>
      <c r="Q41" s="196">
        <v>8453.0314396679496</v>
      </c>
      <c r="R41" s="92">
        <f t="shared" si="12"/>
        <v>3.5970770802231475E-2</v>
      </c>
      <c r="S41" s="92">
        <f t="shared" si="12"/>
        <v>3.7738871106869638E-2</v>
      </c>
      <c r="T41" s="91">
        <v>7617</v>
      </c>
      <c r="U41" s="191">
        <v>63635</v>
      </c>
      <c r="V41" s="191">
        <v>8340.1048492791615</v>
      </c>
      <c r="W41" s="198"/>
      <c r="X41" s="88">
        <v>0</v>
      </c>
      <c r="Y41" s="88">
        <f t="shared" si="13"/>
        <v>0</v>
      </c>
      <c r="Z41" s="1"/>
      <c r="AA41" s="1"/>
    </row>
    <row r="42" spans="2:27">
      <c r="B42" s="208">
        <v>1531</v>
      </c>
      <c r="C42" t="s">
        <v>60</v>
      </c>
      <c r="D42" s="1">
        <v>91542</v>
      </c>
      <c r="E42" s="85">
        <f t="shared" si="6"/>
        <v>9417.9012345679021</v>
      </c>
      <c r="F42" s="86">
        <f t="shared" si="0"/>
        <v>0.84513001775119756</v>
      </c>
      <c r="G42" s="188">
        <f t="shared" si="1"/>
        <v>1035.7237725752577</v>
      </c>
      <c r="H42" s="188">
        <f t="shared" si="7"/>
        <v>10067.235069431505</v>
      </c>
      <c r="I42" s="188">
        <f t="shared" si="2"/>
        <v>214.12843739213358</v>
      </c>
      <c r="J42" s="87">
        <f t="shared" si="3"/>
        <v>2081.3284114515382</v>
      </c>
      <c r="K42" s="188">
        <f t="shared" si="8"/>
        <v>90.808444423240175</v>
      </c>
      <c r="L42" s="87">
        <f t="shared" si="4"/>
        <v>882.65807979389456</v>
      </c>
      <c r="M42" s="88">
        <f t="shared" si="9"/>
        <v>10949.8931492254</v>
      </c>
      <c r="N42" s="88">
        <f t="shared" si="10"/>
        <v>102491.89314922541</v>
      </c>
      <c r="O42" s="88">
        <f t="shared" si="11"/>
        <v>10544.4334515664</v>
      </c>
      <c r="P42" s="89">
        <f t="shared" si="5"/>
        <v>0.94622113867469226</v>
      </c>
      <c r="Q42" s="196">
        <v>9245.2249429775329</v>
      </c>
      <c r="R42" s="92">
        <f t="shared" si="12"/>
        <v>4.1386057517291588E-2</v>
      </c>
      <c r="S42" s="92">
        <f t="shared" si="12"/>
        <v>3.2386424921463243E-2</v>
      </c>
      <c r="T42" s="91">
        <v>9720</v>
      </c>
      <c r="U42" s="191">
        <v>87904</v>
      </c>
      <c r="V42" s="191">
        <v>9122.4574512245745</v>
      </c>
      <c r="W42" s="198"/>
      <c r="X42" s="88">
        <v>0</v>
      </c>
      <c r="Y42" s="88">
        <f t="shared" si="13"/>
        <v>0</v>
      </c>
      <c r="Z42" s="1"/>
      <c r="AA42" s="1"/>
    </row>
    <row r="43" spans="2:27">
      <c r="B43" s="208">
        <v>1532</v>
      </c>
      <c r="C43" t="s">
        <v>61</v>
      </c>
      <c r="D43" s="1">
        <v>91126</v>
      </c>
      <c r="E43" s="85">
        <f t="shared" si="6"/>
        <v>10485.099528247612</v>
      </c>
      <c r="F43" s="86">
        <f t="shared" si="0"/>
        <v>0.94089671676595554</v>
      </c>
      <c r="G43" s="188">
        <f t="shared" si="1"/>
        <v>395.40479636743146</v>
      </c>
      <c r="H43" s="188">
        <f t="shared" si="7"/>
        <v>3436.4630852293471</v>
      </c>
      <c r="I43" s="188">
        <f t="shared" si="2"/>
        <v>0</v>
      </c>
      <c r="J43" s="87">
        <f t="shared" si="3"/>
        <v>0</v>
      </c>
      <c r="K43" s="188">
        <f t="shared" si="8"/>
        <v>-123.3199929688934</v>
      </c>
      <c r="L43" s="87">
        <f t="shared" si="4"/>
        <v>-1071.7740588926526</v>
      </c>
      <c r="M43" s="88">
        <f t="shared" si="9"/>
        <v>2364.6890263366945</v>
      </c>
      <c r="N43" s="88">
        <f t="shared" si="10"/>
        <v>93490.689026336695</v>
      </c>
      <c r="O43" s="88">
        <f t="shared" si="11"/>
        <v>10757.184331646151</v>
      </c>
      <c r="P43" s="89">
        <f t="shared" si="5"/>
        <v>0.96531266985346786</v>
      </c>
      <c r="Q43" s="196">
        <v>3720.6092576154533</v>
      </c>
      <c r="R43" s="92">
        <f t="shared" si="12"/>
        <v>-4.8163197092033386E-2</v>
      </c>
      <c r="S43" s="92">
        <f t="shared" si="12"/>
        <v>-4.80536772665923E-2</v>
      </c>
      <c r="T43" s="91">
        <v>8691</v>
      </c>
      <c r="U43" s="191">
        <v>95737</v>
      </c>
      <c r="V43" s="191">
        <v>11014.381040036815</v>
      </c>
      <c r="W43" s="198"/>
      <c r="X43" s="88">
        <v>0</v>
      </c>
      <c r="Y43" s="88">
        <f t="shared" si="13"/>
        <v>0</v>
      </c>
      <c r="Z43" s="1"/>
      <c r="AA43" s="1"/>
    </row>
    <row r="44" spans="2:27">
      <c r="B44" s="208">
        <v>1535</v>
      </c>
      <c r="C44" t="s">
        <v>62</v>
      </c>
      <c r="D44" s="1">
        <v>72610</v>
      </c>
      <c r="E44" s="85">
        <f t="shared" si="6"/>
        <v>10159.507485658318</v>
      </c>
      <c r="F44" s="86">
        <f t="shared" si="0"/>
        <v>0.91167920833391214</v>
      </c>
      <c r="G44" s="188">
        <f t="shared" si="1"/>
        <v>590.76002192100816</v>
      </c>
      <c r="H44" s="188">
        <f t="shared" si="7"/>
        <v>4222.1618766694455</v>
      </c>
      <c r="I44" s="188">
        <f t="shared" si="2"/>
        <v>0</v>
      </c>
      <c r="J44" s="87">
        <f t="shared" si="3"/>
        <v>0</v>
      </c>
      <c r="K44" s="188">
        <f t="shared" si="8"/>
        <v>-123.3199929688934</v>
      </c>
      <c r="L44" s="87">
        <f t="shared" si="4"/>
        <v>-881.36798974868123</v>
      </c>
      <c r="M44" s="88">
        <f t="shared" si="9"/>
        <v>3340.7938869207642</v>
      </c>
      <c r="N44" s="88">
        <f t="shared" si="10"/>
        <v>75950.793886920757</v>
      </c>
      <c r="O44" s="88">
        <f t="shared" si="11"/>
        <v>10626.947514610432</v>
      </c>
      <c r="P44" s="89">
        <f t="shared" si="5"/>
        <v>0.9536256664806505</v>
      </c>
      <c r="Q44" s="196">
        <v>2042.5269087766223</v>
      </c>
      <c r="R44" s="92">
        <f t="shared" si="12"/>
        <v>3.3153101878201481E-2</v>
      </c>
      <c r="S44" s="92">
        <f t="shared" si="12"/>
        <v>1.927557315561762E-2</v>
      </c>
      <c r="T44" s="91">
        <v>7147</v>
      </c>
      <c r="U44" s="191">
        <v>70280</v>
      </c>
      <c r="V44" s="191">
        <v>9967.3805134023532</v>
      </c>
      <c r="W44" s="198"/>
      <c r="X44" s="88">
        <v>0</v>
      </c>
      <c r="Y44" s="88">
        <f t="shared" si="13"/>
        <v>0</v>
      </c>
      <c r="Z44" s="1"/>
      <c r="AA44" s="1"/>
    </row>
    <row r="45" spans="2:27">
      <c r="B45" s="208">
        <v>1539</v>
      </c>
      <c r="C45" t="s">
        <v>63</v>
      </c>
      <c r="D45" s="1">
        <v>71110</v>
      </c>
      <c r="E45" s="85">
        <f t="shared" si="6"/>
        <v>9742.4304699273871</v>
      </c>
      <c r="F45" s="86">
        <f t="shared" si="0"/>
        <v>0.87425215352317331</v>
      </c>
      <c r="G45" s="188">
        <f t="shared" si="1"/>
        <v>841.00623135956664</v>
      </c>
      <c r="H45" s="188">
        <f t="shared" si="7"/>
        <v>6138.5044826934763</v>
      </c>
      <c r="I45" s="188">
        <f t="shared" si="2"/>
        <v>100.54320501631382</v>
      </c>
      <c r="J45" s="87">
        <f t="shared" si="3"/>
        <v>733.86485341407456</v>
      </c>
      <c r="K45" s="188">
        <f t="shared" si="8"/>
        <v>-22.776787952579582</v>
      </c>
      <c r="L45" s="87">
        <f t="shared" si="4"/>
        <v>-166.24777526587835</v>
      </c>
      <c r="M45" s="88">
        <f t="shared" si="9"/>
        <v>5972.2567074275976</v>
      </c>
      <c r="N45" s="88">
        <f t="shared" si="10"/>
        <v>77082.256707427601</v>
      </c>
      <c r="O45" s="88">
        <f t="shared" si="11"/>
        <v>10560.659913334375</v>
      </c>
      <c r="P45" s="89">
        <f t="shared" si="5"/>
        <v>0.94767724546329113</v>
      </c>
      <c r="Q45" s="196">
        <v>3738.1465115053752</v>
      </c>
      <c r="R45" s="92">
        <f t="shared" si="12"/>
        <v>6.4505022379904492E-2</v>
      </c>
      <c r="S45" s="92">
        <f t="shared" si="12"/>
        <v>2.7606848566763396E-2</v>
      </c>
      <c r="T45" s="91">
        <v>7299</v>
      </c>
      <c r="U45" s="191">
        <v>66801</v>
      </c>
      <c r="V45" s="191">
        <v>9480.6982685211478</v>
      </c>
      <c r="W45" s="198"/>
      <c r="X45" s="88">
        <v>0</v>
      </c>
      <c r="Y45" s="88">
        <f t="shared" si="13"/>
        <v>0</v>
      </c>
      <c r="Z45" s="1"/>
      <c r="AA45" s="1"/>
    </row>
    <row r="46" spans="2:27">
      <c r="B46" s="208">
        <v>1547</v>
      </c>
      <c r="C46" t="s">
        <v>64</v>
      </c>
      <c r="D46" s="1">
        <v>39211</v>
      </c>
      <c r="E46" s="85">
        <f t="shared" si="6"/>
        <v>10660.957041870581</v>
      </c>
      <c r="F46" s="86">
        <f t="shared" si="0"/>
        <v>0.95667756431448892</v>
      </c>
      <c r="G46" s="188">
        <f t="shared" si="1"/>
        <v>289.89028819365046</v>
      </c>
      <c r="H46" s="188">
        <f t="shared" si="7"/>
        <v>1066.2164799762463</v>
      </c>
      <c r="I46" s="188">
        <f t="shared" si="2"/>
        <v>0</v>
      </c>
      <c r="J46" s="87">
        <f t="shared" si="3"/>
        <v>0</v>
      </c>
      <c r="K46" s="188">
        <f t="shared" si="8"/>
        <v>-123.3199929688934</v>
      </c>
      <c r="L46" s="87">
        <f t="shared" si="4"/>
        <v>-453.57093413958995</v>
      </c>
      <c r="M46" s="88">
        <f t="shared" si="9"/>
        <v>612.64554583665631</v>
      </c>
      <c r="N46" s="88">
        <f t="shared" si="10"/>
        <v>39823.645545836654</v>
      </c>
      <c r="O46" s="88">
        <f t="shared" si="11"/>
        <v>10827.527337095338</v>
      </c>
      <c r="P46" s="89">
        <f t="shared" si="5"/>
        <v>0.97162500887288128</v>
      </c>
      <c r="Q46" s="196">
        <v>866.75082838679486</v>
      </c>
      <c r="R46" s="92">
        <f t="shared" si="12"/>
        <v>0.10202074140693067</v>
      </c>
      <c r="S46" s="93">
        <f t="shared" si="12"/>
        <v>9.4829741463002867E-2</v>
      </c>
      <c r="T46" s="91">
        <v>3678</v>
      </c>
      <c r="U46" s="191">
        <v>35581</v>
      </c>
      <c r="V46" s="191">
        <v>9737.5478927203058</v>
      </c>
      <c r="W46" s="198"/>
      <c r="X46" s="88">
        <v>0</v>
      </c>
      <c r="Y46" s="88">
        <f t="shared" si="13"/>
        <v>0</v>
      </c>
      <c r="Z46" s="1"/>
      <c r="AA46" s="1"/>
    </row>
    <row r="47" spans="2:27">
      <c r="B47" s="208">
        <v>1554</v>
      </c>
      <c r="C47" t="s">
        <v>65</v>
      </c>
      <c r="D47" s="1">
        <v>59857</v>
      </c>
      <c r="E47" s="85">
        <f t="shared" si="6"/>
        <v>10051.553316540723</v>
      </c>
      <c r="F47" s="86">
        <f t="shared" si="0"/>
        <v>0.90199177303486755</v>
      </c>
      <c r="G47" s="188">
        <f t="shared" si="1"/>
        <v>655.53252339156495</v>
      </c>
      <c r="H47" s="188">
        <f t="shared" si="7"/>
        <v>3903.6961767967691</v>
      </c>
      <c r="I47" s="188">
        <f t="shared" si="2"/>
        <v>0</v>
      </c>
      <c r="J47" s="87">
        <f t="shared" si="3"/>
        <v>0</v>
      </c>
      <c r="K47" s="188">
        <f t="shared" si="8"/>
        <v>-123.3199929688934</v>
      </c>
      <c r="L47" s="87">
        <f t="shared" si="4"/>
        <v>-734.37055812976018</v>
      </c>
      <c r="M47" s="88">
        <f t="shared" si="9"/>
        <v>3169.3256186670087</v>
      </c>
      <c r="N47" s="88">
        <f t="shared" si="10"/>
        <v>63026.325618667011</v>
      </c>
      <c r="O47" s="88">
        <f t="shared" si="11"/>
        <v>10583.765846963393</v>
      </c>
      <c r="P47" s="89">
        <f t="shared" si="5"/>
        <v>0.9497506923610326</v>
      </c>
      <c r="Q47" s="196">
        <v>2379.0125565642584</v>
      </c>
      <c r="R47" s="92">
        <f t="shared" si="12"/>
        <v>4.4041721900509312E-2</v>
      </c>
      <c r="S47" s="93">
        <f t="shared" si="12"/>
        <v>2.9490006884935614E-2</v>
      </c>
      <c r="T47" s="91">
        <v>5955</v>
      </c>
      <c r="U47" s="191">
        <v>57332</v>
      </c>
      <c r="V47" s="191">
        <v>9763.6239782016346</v>
      </c>
      <c r="W47" s="198"/>
      <c r="X47" s="88">
        <v>0</v>
      </c>
      <c r="Y47" s="88">
        <f t="shared" si="13"/>
        <v>0</v>
      </c>
      <c r="Z47" s="1"/>
      <c r="AA47" s="1"/>
    </row>
    <row r="48" spans="2:27">
      <c r="B48" s="208">
        <v>1557</v>
      </c>
      <c r="C48" t="s">
        <v>66</v>
      </c>
      <c r="D48" s="1">
        <v>22987</v>
      </c>
      <c r="E48" s="85">
        <f t="shared" si="6"/>
        <v>8513.7037037037026</v>
      </c>
      <c r="F48" s="86">
        <f t="shared" si="0"/>
        <v>0.76399044575133146</v>
      </c>
      <c r="G48" s="188">
        <f t="shared" si="1"/>
        <v>1578.2422910937773</v>
      </c>
      <c r="H48" s="188">
        <f t="shared" si="7"/>
        <v>4261.2541859531993</v>
      </c>
      <c r="I48" s="188">
        <f t="shared" si="2"/>
        <v>530.59757319460334</v>
      </c>
      <c r="J48" s="87">
        <f t="shared" si="3"/>
        <v>1432.6134476254292</v>
      </c>
      <c r="K48" s="188">
        <f t="shared" si="8"/>
        <v>407.27758022570993</v>
      </c>
      <c r="L48" s="87">
        <f t="shared" si="4"/>
        <v>1099.6494666094168</v>
      </c>
      <c r="M48" s="88">
        <f t="shared" si="9"/>
        <v>5360.9036525626161</v>
      </c>
      <c r="N48" s="88">
        <f t="shared" si="10"/>
        <v>28347.903652562614</v>
      </c>
      <c r="O48" s="88">
        <f t="shared" si="11"/>
        <v>10499.22357502319</v>
      </c>
      <c r="P48" s="89">
        <f t="shared" si="5"/>
        <v>0.94216416007469894</v>
      </c>
      <c r="Q48" s="196">
        <v>2523.0305221351582</v>
      </c>
      <c r="R48" s="92">
        <f t="shared" si="12"/>
        <v>6.7276441638035103E-2</v>
      </c>
      <c r="S48" s="93">
        <f t="shared" si="12"/>
        <v>5.5022526937746313E-2</v>
      </c>
      <c r="T48" s="91">
        <v>2700</v>
      </c>
      <c r="U48" s="191">
        <v>21538</v>
      </c>
      <c r="V48" s="191">
        <v>8069.6890221056583</v>
      </c>
      <c r="W48" s="198"/>
      <c r="X48" s="88">
        <v>0</v>
      </c>
      <c r="Y48" s="88">
        <f t="shared" si="13"/>
        <v>0</v>
      </c>
      <c r="Z48" s="1"/>
      <c r="AA48" s="1"/>
    </row>
    <row r="49" spans="2:27">
      <c r="B49" s="208">
        <v>1560</v>
      </c>
      <c r="C49" t="s">
        <v>67</v>
      </c>
      <c r="D49" s="1">
        <v>26768</v>
      </c>
      <c r="E49" s="85">
        <f t="shared" si="6"/>
        <v>8802.3676422229528</v>
      </c>
      <c r="F49" s="86">
        <f t="shared" si="0"/>
        <v>0.78989415331936885</v>
      </c>
      <c r="G49" s="188">
        <f t="shared" si="1"/>
        <v>1405.0439279822272</v>
      </c>
      <c r="H49" s="188">
        <f t="shared" si="7"/>
        <v>4272.7385849939528</v>
      </c>
      <c r="I49" s="188">
        <f t="shared" si="2"/>
        <v>429.56519471286583</v>
      </c>
      <c r="J49" s="87">
        <f t="shared" si="3"/>
        <v>1306.3077571218248</v>
      </c>
      <c r="K49" s="188">
        <f t="shared" si="8"/>
        <v>306.24520174397242</v>
      </c>
      <c r="L49" s="87">
        <f t="shared" si="4"/>
        <v>931.29165850342008</v>
      </c>
      <c r="M49" s="88">
        <f t="shared" si="9"/>
        <v>5204.0302434973728</v>
      </c>
      <c r="N49" s="88">
        <f t="shared" si="10"/>
        <v>31972.030243497371</v>
      </c>
      <c r="O49" s="88">
        <f t="shared" si="11"/>
        <v>10513.656771949152</v>
      </c>
      <c r="P49" s="89">
        <f t="shared" si="5"/>
        <v>0.94345934545310084</v>
      </c>
      <c r="Q49" s="196">
        <v>3365.6492658566708</v>
      </c>
      <c r="R49" s="92">
        <f t="shared" si="12"/>
        <v>6.9693094629156016E-2</v>
      </c>
      <c r="S49" s="93">
        <f t="shared" si="12"/>
        <v>6.6175524439648858E-2</v>
      </c>
      <c r="T49" s="91">
        <v>3041</v>
      </c>
      <c r="U49" s="191">
        <v>25024</v>
      </c>
      <c r="V49" s="191">
        <v>8256.021115143516</v>
      </c>
      <c r="W49" s="198"/>
      <c r="X49" s="88">
        <v>0</v>
      </c>
      <c r="Y49" s="88">
        <f t="shared" si="13"/>
        <v>0</v>
      </c>
      <c r="Z49" s="1"/>
      <c r="AA49" s="1"/>
    </row>
    <row r="50" spans="2:27">
      <c r="B50" s="208">
        <v>1563</v>
      </c>
      <c r="C50" t="s">
        <v>68</v>
      </c>
      <c r="D50" s="1">
        <v>79541</v>
      </c>
      <c r="E50" s="85">
        <f t="shared" si="6"/>
        <v>11006.088280060883</v>
      </c>
      <c r="F50" s="86">
        <f t="shared" si="0"/>
        <v>0.98764845285892011</v>
      </c>
      <c r="G50" s="188">
        <f t="shared" si="1"/>
        <v>82.811545279468916</v>
      </c>
      <c r="H50" s="188">
        <f t="shared" si="7"/>
        <v>598.47903773472194</v>
      </c>
      <c r="I50" s="188">
        <f t="shared" si="2"/>
        <v>0</v>
      </c>
      <c r="J50" s="87">
        <f t="shared" si="3"/>
        <v>0</v>
      </c>
      <c r="K50" s="188">
        <f t="shared" si="8"/>
        <v>-123.3199929688934</v>
      </c>
      <c r="L50" s="87">
        <f t="shared" si="4"/>
        <v>-891.2335891861926</v>
      </c>
      <c r="M50" s="88">
        <f t="shared" si="9"/>
        <v>-292.75455145147066</v>
      </c>
      <c r="N50" s="88">
        <f t="shared" si="10"/>
        <v>79248.245448548536</v>
      </c>
      <c r="O50" s="88">
        <f t="shared" si="11"/>
        <v>10965.579832371459</v>
      </c>
      <c r="P50" s="89">
        <f t="shared" si="5"/>
        <v>0.98401336429065367</v>
      </c>
      <c r="Q50" s="196">
        <v>1885.8741807371835</v>
      </c>
      <c r="R50" s="92">
        <f t="shared" si="12"/>
        <v>4.9658212146005437E-2</v>
      </c>
      <c r="S50" s="93">
        <f t="shared" si="12"/>
        <v>3.266499077876002E-2</v>
      </c>
      <c r="T50" s="91">
        <v>7227</v>
      </c>
      <c r="U50" s="191">
        <v>75778</v>
      </c>
      <c r="V50" s="191">
        <v>10657.946554149086</v>
      </c>
      <c r="W50" s="198"/>
      <c r="X50" s="88">
        <v>0</v>
      </c>
      <c r="Y50" s="88">
        <f t="shared" si="13"/>
        <v>0</v>
      </c>
      <c r="Z50" s="1"/>
      <c r="AA50" s="1"/>
    </row>
    <row r="51" spans="2:27">
      <c r="B51" s="208">
        <v>1566</v>
      </c>
      <c r="C51" t="s">
        <v>69</v>
      </c>
      <c r="D51" s="1">
        <v>55146</v>
      </c>
      <c r="E51" s="85">
        <f t="shared" si="6"/>
        <v>9263.5645892827142</v>
      </c>
      <c r="F51" s="86">
        <f t="shared" si="0"/>
        <v>0.83128037880077221</v>
      </c>
      <c r="G51" s="188">
        <f t="shared" si="1"/>
        <v>1128.3257597463703</v>
      </c>
      <c r="H51" s="188">
        <f t="shared" si="7"/>
        <v>6716.9232477701426</v>
      </c>
      <c r="I51" s="188">
        <f t="shared" si="2"/>
        <v>268.14626324194933</v>
      </c>
      <c r="J51" s="87">
        <f t="shared" si="3"/>
        <v>1596.2747050793243</v>
      </c>
      <c r="K51" s="188">
        <f t="shared" si="8"/>
        <v>144.82627027305591</v>
      </c>
      <c r="L51" s="87">
        <f t="shared" si="4"/>
        <v>862.15078693550186</v>
      </c>
      <c r="M51" s="88">
        <f t="shared" si="9"/>
        <v>7579.0740347056444</v>
      </c>
      <c r="N51" s="88">
        <f t="shared" si="10"/>
        <v>62725.074034705642</v>
      </c>
      <c r="O51" s="88">
        <f t="shared" si="11"/>
        <v>10536.71661930214</v>
      </c>
      <c r="P51" s="89">
        <f t="shared" si="5"/>
        <v>0.94552865672717101</v>
      </c>
      <c r="Q51" s="196">
        <v>5555.5697401002199</v>
      </c>
      <c r="R51" s="92">
        <f t="shared" si="12"/>
        <v>3.4653558228109345E-2</v>
      </c>
      <c r="S51" s="93">
        <f t="shared" si="12"/>
        <v>2.7527605618105525E-2</v>
      </c>
      <c r="T51" s="91">
        <v>5953</v>
      </c>
      <c r="U51" s="191">
        <v>53299</v>
      </c>
      <c r="V51" s="191">
        <v>9015.3924221921516</v>
      </c>
      <c r="W51" s="198"/>
      <c r="X51" s="88">
        <v>0</v>
      </c>
      <c r="Y51" s="88">
        <f t="shared" si="13"/>
        <v>0</v>
      </c>
      <c r="Z51" s="1"/>
      <c r="AA51" s="1"/>
    </row>
    <row r="52" spans="2:27">
      <c r="B52" s="208">
        <v>1573</v>
      </c>
      <c r="C52" t="s">
        <v>70</v>
      </c>
      <c r="D52" s="1">
        <v>22189</v>
      </c>
      <c r="E52" s="85">
        <f t="shared" si="6"/>
        <v>10277.443260768874</v>
      </c>
      <c r="F52" s="86">
        <f t="shared" si="0"/>
        <v>0.92226235857410033</v>
      </c>
      <c r="G52" s="188">
        <f t="shared" si="1"/>
        <v>519.99855685467446</v>
      </c>
      <c r="H52" s="188">
        <f t="shared" si="7"/>
        <v>1122.6768842492422</v>
      </c>
      <c r="I52" s="188">
        <f t="shared" si="2"/>
        <v>0</v>
      </c>
      <c r="J52" s="87">
        <f t="shared" si="3"/>
        <v>0</v>
      </c>
      <c r="K52" s="188">
        <f t="shared" si="8"/>
        <v>-123.3199929688934</v>
      </c>
      <c r="L52" s="87">
        <f t="shared" si="4"/>
        <v>-266.24786481984086</v>
      </c>
      <c r="M52" s="88">
        <f t="shared" si="9"/>
        <v>856.42901942940136</v>
      </c>
      <c r="N52" s="88">
        <f t="shared" si="10"/>
        <v>23045.429019429401</v>
      </c>
      <c r="O52" s="88">
        <f t="shared" si="11"/>
        <v>10674.121824654656</v>
      </c>
      <c r="P52" s="89">
        <f t="shared" si="5"/>
        <v>0.95785892657672589</v>
      </c>
      <c r="Q52" s="196">
        <v>724.46450203564132</v>
      </c>
      <c r="R52" s="92">
        <f t="shared" si="12"/>
        <v>0.1350452708578444</v>
      </c>
      <c r="S52" s="93">
        <f t="shared" si="12"/>
        <v>0.13451954354387591</v>
      </c>
      <c r="T52" s="91">
        <v>2159</v>
      </c>
      <c r="U52" s="191">
        <v>19549</v>
      </c>
      <c r="V52" s="191">
        <v>9058.8507877664506</v>
      </c>
      <c r="W52" s="198"/>
      <c r="X52" s="88">
        <v>0</v>
      </c>
      <c r="Y52" s="88">
        <f t="shared" si="13"/>
        <v>0</v>
      </c>
      <c r="Z52" s="1"/>
      <c r="AA52" s="1"/>
    </row>
    <row r="53" spans="2:27">
      <c r="B53" s="208">
        <v>1576</v>
      </c>
      <c r="C53" t="s">
        <v>71</v>
      </c>
      <c r="D53" s="1">
        <v>33015</v>
      </c>
      <c r="E53" s="85">
        <f t="shared" si="6"/>
        <v>9687.5</v>
      </c>
      <c r="F53" s="86">
        <f t="shared" si="0"/>
        <v>0.86932288235451638</v>
      </c>
      <c r="G53" s="188">
        <f t="shared" si="1"/>
        <v>873.96451331599894</v>
      </c>
      <c r="H53" s="188">
        <f t="shared" si="7"/>
        <v>2978.4710613809243</v>
      </c>
      <c r="I53" s="188">
        <f t="shared" si="2"/>
        <v>119.76886949089929</v>
      </c>
      <c r="J53" s="87">
        <f t="shared" si="3"/>
        <v>408.17230722498482</v>
      </c>
      <c r="K53" s="188">
        <f t="shared" si="8"/>
        <v>-3.5511234779941105</v>
      </c>
      <c r="L53" s="87">
        <f t="shared" si="4"/>
        <v>-12.102228813003929</v>
      </c>
      <c r="M53" s="88">
        <f t="shared" si="9"/>
        <v>2966.3688325679204</v>
      </c>
      <c r="N53" s="88">
        <f t="shared" si="10"/>
        <v>35981.368832567918</v>
      </c>
      <c r="O53" s="88">
        <f t="shared" si="11"/>
        <v>10557.913389838004</v>
      </c>
      <c r="P53" s="89">
        <f t="shared" si="5"/>
        <v>0.94743078190485808</v>
      </c>
      <c r="Q53" s="196">
        <v>1626.0931923839294</v>
      </c>
      <c r="R53" s="92">
        <f t="shared" si="12"/>
        <v>-1.4948084496956678E-2</v>
      </c>
      <c r="S53" s="93">
        <f t="shared" si="12"/>
        <v>-2.275219298245618E-2</v>
      </c>
      <c r="T53" s="91">
        <v>3408</v>
      </c>
      <c r="U53" s="191">
        <v>33516</v>
      </c>
      <c r="V53" s="191">
        <v>9913.04347826087</v>
      </c>
      <c r="W53" s="198"/>
      <c r="X53" s="88">
        <v>0</v>
      </c>
      <c r="Y53" s="88">
        <f t="shared" si="13"/>
        <v>0</v>
      </c>
      <c r="Z53" s="1"/>
      <c r="AA53" s="1"/>
    </row>
    <row r="54" spans="2:27">
      <c r="B54" s="208">
        <v>1577</v>
      </c>
      <c r="C54" t="s">
        <v>72</v>
      </c>
      <c r="D54" s="1">
        <v>95242</v>
      </c>
      <c r="E54" s="85">
        <f t="shared" si="6"/>
        <v>8585.7748129451011</v>
      </c>
      <c r="F54" s="86">
        <f t="shared" si="0"/>
        <v>0.77045785885277351</v>
      </c>
      <c r="G54" s="188">
        <f t="shared" si="1"/>
        <v>1534.9996255489382</v>
      </c>
      <c r="H54" s="188">
        <f t="shared" si="7"/>
        <v>17027.750846214374</v>
      </c>
      <c r="I54" s="188">
        <f t="shared" si="2"/>
        <v>505.37268496011387</v>
      </c>
      <c r="J54" s="87">
        <f t="shared" si="3"/>
        <v>5606.0991942625424</v>
      </c>
      <c r="K54" s="188">
        <f t="shared" si="8"/>
        <v>382.05269199122046</v>
      </c>
      <c r="L54" s="87">
        <f t="shared" si="4"/>
        <v>4238.1105122586087</v>
      </c>
      <c r="M54" s="88">
        <f t="shared" si="9"/>
        <v>21265.861358472983</v>
      </c>
      <c r="N54" s="88">
        <f t="shared" si="10"/>
        <v>116507.86135847299</v>
      </c>
      <c r="O54" s="88">
        <f t="shared" si="11"/>
        <v>10502.827130485261</v>
      </c>
      <c r="P54" s="89">
        <f t="shared" si="5"/>
        <v>0.94248753072977109</v>
      </c>
      <c r="Q54" s="196">
        <v>13302.278956313057</v>
      </c>
      <c r="R54" s="92">
        <f t="shared" si="12"/>
        <v>6.2233722201155452E-2</v>
      </c>
      <c r="S54" s="93">
        <f t="shared" si="12"/>
        <v>4.9498025360557543E-2</v>
      </c>
      <c r="T54" s="91">
        <v>11093</v>
      </c>
      <c r="U54" s="191">
        <v>89662</v>
      </c>
      <c r="V54" s="191">
        <v>8180.8394160583939</v>
      </c>
      <c r="W54" s="198"/>
      <c r="X54" s="88">
        <v>0</v>
      </c>
      <c r="Y54" s="88">
        <f t="shared" si="13"/>
        <v>0</v>
      </c>
      <c r="Z54" s="1"/>
      <c r="AA54" s="1"/>
    </row>
    <row r="55" spans="2:27">
      <c r="B55" s="208">
        <v>1578</v>
      </c>
      <c r="C55" t="s">
        <v>73</v>
      </c>
      <c r="D55" s="1">
        <v>27148</v>
      </c>
      <c r="E55" s="85">
        <f t="shared" si="6"/>
        <v>10894.060995184591</v>
      </c>
      <c r="F55" s="86">
        <f t="shared" si="0"/>
        <v>0.97759551018113855</v>
      </c>
      <c r="G55" s="188">
        <f t="shared" si="1"/>
        <v>150.0279162052444</v>
      </c>
      <c r="H55" s="188">
        <f t="shared" si="7"/>
        <v>373.86956718346903</v>
      </c>
      <c r="I55" s="188">
        <f t="shared" si="2"/>
        <v>0</v>
      </c>
      <c r="J55" s="87">
        <f t="shared" si="3"/>
        <v>0</v>
      </c>
      <c r="K55" s="188">
        <f t="shared" si="8"/>
        <v>-123.3199929688934</v>
      </c>
      <c r="L55" s="87">
        <f t="shared" si="4"/>
        <v>-307.31342247848238</v>
      </c>
      <c r="M55" s="88">
        <f t="shared" si="9"/>
        <v>66.55614470498665</v>
      </c>
      <c r="N55" s="88">
        <f t="shared" si="10"/>
        <v>27214.556144704988</v>
      </c>
      <c r="O55" s="88">
        <f t="shared" si="11"/>
        <v>10920.768918420941</v>
      </c>
      <c r="P55" s="89">
        <f t="shared" si="5"/>
        <v>0.97999218721954096</v>
      </c>
      <c r="Q55" s="196">
        <v>1361.7075215714754</v>
      </c>
      <c r="R55" s="92">
        <f t="shared" si="12"/>
        <v>0.11541147951846831</v>
      </c>
      <c r="S55" s="92">
        <f t="shared" si="12"/>
        <v>0.11630667332225507</v>
      </c>
      <c r="T55" s="91">
        <v>2492</v>
      </c>
      <c r="U55" s="191">
        <v>24339</v>
      </c>
      <c r="V55" s="191">
        <v>9759.0216519647165</v>
      </c>
      <c r="W55" s="198"/>
      <c r="X55" s="88">
        <v>0</v>
      </c>
      <c r="Y55" s="88">
        <f t="shared" si="13"/>
        <v>0</v>
      </c>
      <c r="Z55" s="1"/>
      <c r="AA55" s="1"/>
    </row>
    <row r="56" spans="2:27">
      <c r="B56" s="208">
        <v>1579</v>
      </c>
      <c r="C56" t="s">
        <v>74</v>
      </c>
      <c r="D56" s="1">
        <v>123896</v>
      </c>
      <c r="E56" s="85">
        <f t="shared" si="6"/>
        <v>9220.510530624395</v>
      </c>
      <c r="F56" s="86">
        <f t="shared" si="0"/>
        <v>0.82741685587226532</v>
      </c>
      <c r="G56" s="188">
        <f t="shared" si="1"/>
        <v>1154.1581949413619</v>
      </c>
      <c r="H56" s="188">
        <f t="shared" si="7"/>
        <v>15508.423665427079</v>
      </c>
      <c r="I56" s="188">
        <f t="shared" si="2"/>
        <v>283.21518377236106</v>
      </c>
      <c r="J56" s="87">
        <f t="shared" si="3"/>
        <v>3805.5624243492152</v>
      </c>
      <c r="K56" s="188">
        <f t="shared" si="8"/>
        <v>159.89519080346764</v>
      </c>
      <c r="L56" s="87">
        <f t="shared" si="4"/>
        <v>2148.5116788261948</v>
      </c>
      <c r="M56" s="88">
        <f t="shared" si="9"/>
        <v>17656.935344253274</v>
      </c>
      <c r="N56" s="88">
        <f t="shared" si="10"/>
        <v>141552.93534425326</v>
      </c>
      <c r="O56" s="88">
        <f t="shared" si="11"/>
        <v>10534.563916369225</v>
      </c>
      <c r="P56" s="89">
        <f t="shared" si="5"/>
        <v>0.94533548058074568</v>
      </c>
      <c r="Q56" s="196">
        <v>10224.183898492625</v>
      </c>
      <c r="R56" s="92">
        <f t="shared" si="12"/>
        <v>4.7985586560990667E-2</v>
      </c>
      <c r="S56" s="92">
        <f t="shared" si="12"/>
        <v>4.0498303959974252E-2</v>
      </c>
      <c r="T56" s="91">
        <v>13437</v>
      </c>
      <c r="U56" s="191">
        <v>118223</v>
      </c>
      <c r="V56" s="191">
        <v>8861.6295630012755</v>
      </c>
      <c r="W56" s="198"/>
      <c r="X56" s="88">
        <v>0</v>
      </c>
      <c r="Y56" s="88">
        <f t="shared" si="13"/>
        <v>0</v>
      </c>
      <c r="Z56" s="1"/>
      <c r="AA56" s="1"/>
    </row>
    <row r="57" spans="2:27">
      <c r="B57" s="208">
        <v>1580</v>
      </c>
      <c r="C57" s="232" t="s">
        <v>443</v>
      </c>
      <c r="D57" s="1">
        <v>90778.2321232166</v>
      </c>
      <c r="E57" s="85">
        <f t="shared" si="6"/>
        <v>9701.638572535705</v>
      </c>
      <c r="F57" s="86">
        <f t="shared" si="0"/>
        <v>0.87059162915494137</v>
      </c>
      <c r="G57" s="188">
        <f t="shared" si="1"/>
        <v>865.48136979457593</v>
      </c>
      <c r="H57" s="188">
        <f t="shared" si="7"/>
        <v>8098.3091771678464</v>
      </c>
      <c r="I57" s="188">
        <f t="shared" si="2"/>
        <v>114.82036910340257</v>
      </c>
      <c r="J57" s="87">
        <f t="shared" si="3"/>
        <v>1074.3741937005377</v>
      </c>
      <c r="K57" s="188">
        <f t="shared" si="8"/>
        <v>-8.4996238654908325</v>
      </c>
      <c r="L57" s="87">
        <f t="shared" si="4"/>
        <v>-79.530980509397722</v>
      </c>
      <c r="M57" s="88">
        <f t="shared" si="9"/>
        <v>8018.7781966584489</v>
      </c>
      <c r="N57" s="88">
        <f t="shared" si="10"/>
        <v>98797.010319875044</v>
      </c>
      <c r="O57" s="88">
        <f t="shared" si="11"/>
        <v>10558.620318464789</v>
      </c>
      <c r="P57" s="89">
        <f t="shared" si="5"/>
        <v>0.94749421924487942</v>
      </c>
      <c r="Q57" s="196">
        <v>7561.2411650206841</v>
      </c>
      <c r="R57" s="92" t="e">
        <f t="shared" si="12"/>
        <v>#DIV/0!</v>
      </c>
      <c r="S57" s="92" t="e">
        <f t="shared" si="12"/>
        <v>#DIV/0!</v>
      </c>
      <c r="T57" s="91">
        <v>9357</v>
      </c>
      <c r="U57" s="191">
        <v>0</v>
      </c>
      <c r="V57" s="191">
        <v>0</v>
      </c>
      <c r="W57" s="198"/>
      <c r="X57" s="88">
        <v>0</v>
      </c>
      <c r="Y57" s="88">
        <f t="shared" si="13"/>
        <v>0</v>
      </c>
      <c r="Z57" s="1"/>
      <c r="AA57" s="1"/>
    </row>
    <row r="58" spans="2:27">
      <c r="B58" s="208">
        <v>1804</v>
      </c>
      <c r="C58" t="s">
        <v>75</v>
      </c>
      <c r="D58" s="1">
        <v>590220</v>
      </c>
      <c r="E58" s="85">
        <f t="shared" si="6"/>
        <v>10988.605898123325</v>
      </c>
      <c r="F58" s="86">
        <f t="shared" si="0"/>
        <v>0.986079644120197</v>
      </c>
      <c r="G58" s="188">
        <f t="shared" si="1"/>
        <v>93.300974442003636</v>
      </c>
      <c r="H58" s="188">
        <f t="shared" si="7"/>
        <v>5011.3819392288988</v>
      </c>
      <c r="I58" s="188">
        <f t="shared" si="2"/>
        <v>0</v>
      </c>
      <c r="J58" s="87">
        <f t="shared" si="3"/>
        <v>0</v>
      </c>
      <c r="K58" s="188">
        <f t="shared" si="8"/>
        <v>-123.3199929688934</v>
      </c>
      <c r="L58" s="87">
        <f t="shared" si="4"/>
        <v>-6623.7634623452022</v>
      </c>
      <c r="M58" s="88">
        <f t="shared" si="9"/>
        <v>-1612.3815231163035</v>
      </c>
      <c r="N58" s="88">
        <f t="shared" si="10"/>
        <v>588607.61847688374</v>
      </c>
      <c r="O58" s="88">
        <f t="shared" si="11"/>
        <v>10958.586879596434</v>
      </c>
      <c r="P58" s="89">
        <f t="shared" si="5"/>
        <v>0.98338584079516433</v>
      </c>
      <c r="Q58" s="196">
        <v>3494.3983943206422</v>
      </c>
      <c r="R58" s="92">
        <f t="shared" si="12"/>
        <v>3.2456014525964465E-2</v>
      </c>
      <c r="S58" s="92">
        <f t="shared" si="12"/>
        <v>2.3748415207744018E-2</v>
      </c>
      <c r="T58" s="91">
        <v>53712</v>
      </c>
      <c r="U58" s="191">
        <v>571666</v>
      </c>
      <c r="V58" s="191">
        <v>10733.697591017481</v>
      </c>
      <c r="W58" s="198"/>
      <c r="X58" s="88">
        <v>0</v>
      </c>
      <c r="Y58" s="88">
        <f t="shared" si="13"/>
        <v>0</v>
      </c>
      <c r="Z58" s="1"/>
      <c r="AA58" s="1"/>
    </row>
    <row r="59" spans="2:27">
      <c r="B59" s="208">
        <v>1806</v>
      </c>
      <c r="C59" t="s">
        <v>76</v>
      </c>
      <c r="D59" s="1">
        <v>217693</v>
      </c>
      <c r="E59" s="85">
        <f t="shared" si="6"/>
        <v>10087.720111214088</v>
      </c>
      <c r="F59" s="86">
        <f t="shared" si="0"/>
        <v>0.90523725661587129</v>
      </c>
      <c r="G59" s="188">
        <f t="shared" si="1"/>
        <v>633.83244658754586</v>
      </c>
      <c r="H59" s="188">
        <f t="shared" si="7"/>
        <v>13678.10419735924</v>
      </c>
      <c r="I59" s="188">
        <f t="shared" si="2"/>
        <v>0</v>
      </c>
      <c r="J59" s="87">
        <f t="shared" si="3"/>
        <v>0</v>
      </c>
      <c r="K59" s="188">
        <f t="shared" si="8"/>
        <v>-123.3199929688934</v>
      </c>
      <c r="L59" s="87">
        <f t="shared" si="4"/>
        <v>-2661.2454482687194</v>
      </c>
      <c r="M59" s="88">
        <f t="shared" si="9"/>
        <v>11016.858749090521</v>
      </c>
      <c r="N59" s="88">
        <f t="shared" si="10"/>
        <v>228709.85874909052</v>
      </c>
      <c r="O59" s="88">
        <f t="shared" si="11"/>
        <v>10598.232564832741</v>
      </c>
      <c r="P59" s="89">
        <f t="shared" si="5"/>
        <v>0.95104888579343416</v>
      </c>
      <c r="Q59" s="196">
        <v>10266.326611361319</v>
      </c>
      <c r="R59" s="92">
        <f t="shared" si="12"/>
        <v>3.8814844506797605E-2</v>
      </c>
      <c r="S59" s="92">
        <f t="shared" si="12"/>
        <v>3.5685884131777319E-2</v>
      </c>
      <c r="T59" s="91">
        <v>21580</v>
      </c>
      <c r="U59" s="191">
        <v>209559</v>
      </c>
      <c r="V59" s="191">
        <v>9740.1347896816169</v>
      </c>
      <c r="W59" s="198"/>
      <c r="X59" s="88">
        <v>0</v>
      </c>
      <c r="Y59" s="88">
        <f t="shared" si="13"/>
        <v>0</v>
      </c>
      <c r="Z59" s="1"/>
      <c r="AA59" s="1"/>
    </row>
    <row r="60" spans="2:27">
      <c r="B60" s="208">
        <v>1811</v>
      </c>
      <c r="C60" t="s">
        <v>77</v>
      </c>
      <c r="D60" s="1">
        <v>13156</v>
      </c>
      <c r="E60" s="85">
        <f t="shared" si="6"/>
        <v>9403.8598999285205</v>
      </c>
      <c r="F60" s="86">
        <f t="shared" si="0"/>
        <v>0.84386999674466223</v>
      </c>
      <c r="G60" s="188">
        <f t="shared" si="1"/>
        <v>1044.1485733588866</v>
      </c>
      <c r="H60" s="188">
        <f t="shared" si="7"/>
        <v>1460.7638541290823</v>
      </c>
      <c r="I60" s="188">
        <f t="shared" si="2"/>
        <v>219.04290451591714</v>
      </c>
      <c r="J60" s="87">
        <f t="shared" si="3"/>
        <v>306.44102341776806</v>
      </c>
      <c r="K60" s="188">
        <f t="shared" si="8"/>
        <v>95.722911547023742</v>
      </c>
      <c r="L60" s="87">
        <f t="shared" si="4"/>
        <v>133.91635325428624</v>
      </c>
      <c r="M60" s="88">
        <f t="shared" si="9"/>
        <v>1594.6802073833685</v>
      </c>
      <c r="N60" s="88">
        <f t="shared" si="10"/>
        <v>14750.680207383368</v>
      </c>
      <c r="O60" s="88">
        <f t="shared" si="11"/>
        <v>10543.731384834431</v>
      </c>
      <c r="P60" s="89">
        <f t="shared" si="5"/>
        <v>0.94615813762436551</v>
      </c>
      <c r="Q60" s="196">
        <v>1791.3068719367882</v>
      </c>
      <c r="R60" s="92">
        <f t="shared" si="12"/>
        <v>-5.0669288361188834E-3</v>
      </c>
      <c r="S60" s="92">
        <f t="shared" si="12"/>
        <v>-1.0756324525404719E-2</v>
      </c>
      <c r="T60" s="91">
        <v>1399</v>
      </c>
      <c r="U60" s="191">
        <v>13223</v>
      </c>
      <c r="V60" s="191">
        <v>9506.1107117181873</v>
      </c>
      <c r="W60" s="198"/>
      <c r="X60" s="88">
        <v>0</v>
      </c>
      <c r="Y60" s="88">
        <f t="shared" si="13"/>
        <v>0</v>
      </c>
      <c r="Z60" s="1"/>
      <c r="AA60" s="1"/>
    </row>
    <row r="61" spans="2:27">
      <c r="B61" s="208">
        <v>1812</v>
      </c>
      <c r="C61" t="s">
        <v>78</v>
      </c>
      <c r="D61" s="1">
        <v>17072</v>
      </c>
      <c r="E61" s="85">
        <f t="shared" si="6"/>
        <v>8639.6761133603231</v>
      </c>
      <c r="F61" s="86">
        <f t="shared" si="0"/>
        <v>0.77529477589428242</v>
      </c>
      <c r="G61" s="188">
        <f t="shared" si="1"/>
        <v>1502.6588452998051</v>
      </c>
      <c r="H61" s="188">
        <f t="shared" si="7"/>
        <v>2969.2538783124151</v>
      </c>
      <c r="I61" s="188">
        <f t="shared" si="2"/>
        <v>486.50722981478617</v>
      </c>
      <c r="J61" s="87">
        <f t="shared" si="3"/>
        <v>961.33828611401748</v>
      </c>
      <c r="K61" s="188">
        <f t="shared" si="8"/>
        <v>363.18723684589276</v>
      </c>
      <c r="L61" s="87">
        <f t="shared" si="4"/>
        <v>717.65798000748407</v>
      </c>
      <c r="M61" s="88">
        <f t="shared" si="9"/>
        <v>3686.9118583198992</v>
      </c>
      <c r="N61" s="88">
        <f t="shared" si="10"/>
        <v>20758.911858319898</v>
      </c>
      <c r="O61" s="88">
        <f t="shared" si="11"/>
        <v>10505.522195506021</v>
      </c>
      <c r="P61" s="89">
        <f t="shared" si="5"/>
        <v>0.94272937658184641</v>
      </c>
      <c r="Q61" s="196">
        <v>2321.8138932366937</v>
      </c>
      <c r="R61" s="92">
        <f t="shared" si="12"/>
        <v>5.2722451748165505E-2</v>
      </c>
      <c r="S61" s="92">
        <f t="shared" si="12"/>
        <v>4.9525926084962549E-2</v>
      </c>
      <c r="T61" s="91">
        <v>1976</v>
      </c>
      <c r="U61" s="191">
        <v>16217</v>
      </c>
      <c r="V61" s="191">
        <v>8231.9796954314716</v>
      </c>
      <c r="W61" s="198"/>
      <c r="X61" s="88">
        <v>0</v>
      </c>
      <c r="Y61" s="88">
        <f t="shared" si="13"/>
        <v>0</v>
      </c>
      <c r="Z61" s="1"/>
      <c r="AA61" s="1"/>
    </row>
    <row r="62" spans="2:27">
      <c r="B62" s="208">
        <v>1813</v>
      </c>
      <c r="C62" t="s">
        <v>79</v>
      </c>
      <c r="D62" s="1">
        <v>79448</v>
      </c>
      <c r="E62" s="85">
        <f t="shared" si="6"/>
        <v>10151.801686685409</v>
      </c>
      <c r="F62" s="86">
        <f t="shared" si="0"/>
        <v>0.91098771647595356</v>
      </c>
      <c r="G62" s="188">
        <f t="shared" si="1"/>
        <v>595.38350130475374</v>
      </c>
      <c r="H62" s="188">
        <f t="shared" si="7"/>
        <v>4659.4712812110029</v>
      </c>
      <c r="I62" s="188">
        <f t="shared" si="2"/>
        <v>0</v>
      </c>
      <c r="J62" s="87">
        <f t="shared" si="3"/>
        <v>0</v>
      </c>
      <c r="K62" s="188">
        <f t="shared" si="8"/>
        <v>-123.3199929688934</v>
      </c>
      <c r="L62" s="87">
        <f t="shared" si="4"/>
        <v>-965.10226497455983</v>
      </c>
      <c r="M62" s="88">
        <f t="shared" si="9"/>
        <v>3694.3690162364428</v>
      </c>
      <c r="N62" s="88">
        <f t="shared" si="10"/>
        <v>83142.369016236436</v>
      </c>
      <c r="O62" s="88">
        <f t="shared" si="11"/>
        <v>10623.865195021266</v>
      </c>
      <c r="P62" s="89">
        <f t="shared" si="5"/>
        <v>0.9533490697374668</v>
      </c>
      <c r="Q62" s="196">
        <v>3034.0668795418815</v>
      </c>
      <c r="R62" s="92">
        <f t="shared" si="12"/>
        <v>6.3247771740585101E-2</v>
      </c>
      <c r="S62" s="92">
        <f t="shared" si="12"/>
        <v>5.7949194805000784E-2</v>
      </c>
      <c r="T62" s="91">
        <v>7826</v>
      </c>
      <c r="U62" s="191">
        <v>74722</v>
      </c>
      <c r="V62" s="191">
        <v>9595.7364838833964</v>
      </c>
      <c r="W62" s="198"/>
      <c r="X62" s="88">
        <v>0</v>
      </c>
      <c r="Y62" s="88">
        <f t="shared" si="13"/>
        <v>0</v>
      </c>
      <c r="Z62" s="1"/>
      <c r="AA62" s="1"/>
    </row>
    <row r="63" spans="2:27">
      <c r="B63" s="208">
        <v>1815</v>
      </c>
      <c r="C63" t="s">
        <v>80</v>
      </c>
      <c r="D63" s="1">
        <v>10400</v>
      </c>
      <c r="E63" s="85">
        <f t="shared" si="6"/>
        <v>8609.2715231788079</v>
      </c>
      <c r="F63" s="86">
        <f t="shared" si="0"/>
        <v>0.77256637269702799</v>
      </c>
      <c r="G63" s="188">
        <f t="shared" si="1"/>
        <v>1520.9015994087142</v>
      </c>
      <c r="H63" s="188">
        <f t="shared" si="7"/>
        <v>1837.2491320857268</v>
      </c>
      <c r="I63" s="188">
        <f t="shared" si="2"/>
        <v>497.1488363783165</v>
      </c>
      <c r="J63" s="87">
        <f t="shared" si="3"/>
        <v>600.55579434500635</v>
      </c>
      <c r="K63" s="188">
        <f t="shared" si="8"/>
        <v>373.82884340942309</v>
      </c>
      <c r="L63" s="87">
        <f t="shared" si="4"/>
        <v>451.5852428385831</v>
      </c>
      <c r="M63" s="88">
        <f t="shared" si="9"/>
        <v>2288.8343749243099</v>
      </c>
      <c r="N63" s="88">
        <f t="shared" si="10"/>
        <v>12688.83437492431</v>
      </c>
      <c r="O63" s="88">
        <f t="shared" si="11"/>
        <v>10504.001965996946</v>
      </c>
      <c r="P63" s="89">
        <f t="shared" si="5"/>
        <v>0.94259295642198382</v>
      </c>
      <c r="Q63" s="196">
        <v>1605.8238780515803</v>
      </c>
      <c r="R63" s="92">
        <f t="shared" si="12"/>
        <v>1.5327540759543103E-2</v>
      </c>
      <c r="S63" s="92">
        <f t="shared" si="12"/>
        <v>2.4573073001558771E-2</v>
      </c>
      <c r="T63" s="91">
        <v>1208</v>
      </c>
      <c r="U63" s="191">
        <v>10243</v>
      </c>
      <c r="V63" s="191">
        <v>8402.7891714520101</v>
      </c>
      <c r="W63" s="198"/>
      <c r="X63" s="88">
        <v>0</v>
      </c>
      <c r="Y63" s="88">
        <f t="shared" si="13"/>
        <v>0</v>
      </c>
      <c r="Z63" s="1"/>
      <c r="AA63" s="1"/>
    </row>
    <row r="64" spans="2:27">
      <c r="B64" s="208">
        <v>1816</v>
      </c>
      <c r="C64" t="s">
        <v>81</v>
      </c>
      <c r="D64" s="1">
        <v>3833</v>
      </c>
      <c r="E64" s="85">
        <f t="shared" si="6"/>
        <v>7985.416666666667</v>
      </c>
      <c r="F64" s="86">
        <f t="shared" si="0"/>
        <v>0.71658378668061529</v>
      </c>
      <c r="G64" s="188">
        <f t="shared" si="1"/>
        <v>1895.2145133159986</v>
      </c>
      <c r="H64" s="188">
        <f t="shared" si="7"/>
        <v>909.70296639167941</v>
      </c>
      <c r="I64" s="188">
        <f t="shared" si="2"/>
        <v>715.49803615756582</v>
      </c>
      <c r="J64" s="87">
        <f t="shared" si="3"/>
        <v>343.43905735563163</v>
      </c>
      <c r="K64" s="188">
        <f t="shared" si="8"/>
        <v>592.1780431886724</v>
      </c>
      <c r="L64" s="87">
        <f t="shared" si="4"/>
        <v>284.24546073056274</v>
      </c>
      <c r="M64" s="88">
        <f t="shared" si="9"/>
        <v>1193.9484271222423</v>
      </c>
      <c r="N64" s="88">
        <f t="shared" si="10"/>
        <v>5026.9484271222427</v>
      </c>
      <c r="O64" s="88">
        <f t="shared" si="11"/>
        <v>10472.809223171338</v>
      </c>
      <c r="P64" s="89">
        <f t="shared" si="5"/>
        <v>0.93979382712116311</v>
      </c>
      <c r="Q64" s="196">
        <v>798.51875949069415</v>
      </c>
      <c r="R64" s="92">
        <f t="shared" si="12"/>
        <v>6.413103831204886E-2</v>
      </c>
      <c r="S64" s="92">
        <f t="shared" si="12"/>
        <v>6.4906070701462853E-3</v>
      </c>
      <c r="T64" s="91">
        <v>480</v>
      </c>
      <c r="U64" s="191">
        <v>3602</v>
      </c>
      <c r="V64" s="191">
        <v>7933.9207048458147</v>
      </c>
      <c r="W64" s="198"/>
      <c r="X64" s="88">
        <v>0</v>
      </c>
      <c r="Y64" s="88">
        <f t="shared" si="13"/>
        <v>0</v>
      </c>
      <c r="Z64" s="1"/>
      <c r="AA64" s="1"/>
    </row>
    <row r="65" spans="2:27">
      <c r="B65" s="208">
        <v>1818</v>
      </c>
      <c r="C65" t="s">
        <v>54</v>
      </c>
      <c r="D65" s="1">
        <v>19209</v>
      </c>
      <c r="E65" s="85">
        <f t="shared" si="6"/>
        <v>10428.338762214984</v>
      </c>
      <c r="F65" s="86">
        <f t="shared" si="0"/>
        <v>0.93580320112908999</v>
      </c>
      <c r="G65" s="188">
        <f t="shared" si="1"/>
        <v>429.46125598700854</v>
      </c>
      <c r="H65" s="188">
        <f t="shared" si="7"/>
        <v>791.06763352806968</v>
      </c>
      <c r="I65" s="188">
        <f t="shared" si="2"/>
        <v>0</v>
      </c>
      <c r="J65" s="87">
        <f t="shared" si="3"/>
        <v>0</v>
      </c>
      <c r="K65" s="188">
        <f t="shared" si="8"/>
        <v>-123.3199929688934</v>
      </c>
      <c r="L65" s="87">
        <f t="shared" si="4"/>
        <v>-227.15542704870165</v>
      </c>
      <c r="M65" s="88">
        <f t="shared" si="9"/>
        <v>563.91220647936802</v>
      </c>
      <c r="N65" s="88">
        <f t="shared" si="10"/>
        <v>19772.912206479366</v>
      </c>
      <c r="O65" s="88">
        <f t="shared" si="11"/>
        <v>10734.480025233099</v>
      </c>
      <c r="P65" s="89">
        <f t="shared" si="5"/>
        <v>0.96327526359872162</v>
      </c>
      <c r="Q65" s="196">
        <v>-157.74658436137327</v>
      </c>
      <c r="R65" s="92">
        <f t="shared" si="12"/>
        <v>0.14893235241342184</v>
      </c>
      <c r="S65" s="92">
        <f t="shared" si="12"/>
        <v>0.14706112708375821</v>
      </c>
      <c r="T65" s="91">
        <v>1842</v>
      </c>
      <c r="U65" s="191">
        <v>16719</v>
      </c>
      <c r="V65" s="191">
        <v>9091.3539967373581</v>
      </c>
      <c r="W65" s="198"/>
      <c r="X65" s="88">
        <v>0</v>
      </c>
      <c r="Y65" s="88">
        <f t="shared" si="13"/>
        <v>0</v>
      </c>
      <c r="Z65" s="1"/>
      <c r="AA65" s="1"/>
    </row>
    <row r="66" spans="2:27">
      <c r="B66" s="208">
        <v>1820</v>
      </c>
      <c r="C66" t="s">
        <v>82</v>
      </c>
      <c r="D66" s="1">
        <v>68366</v>
      </c>
      <c r="E66" s="85">
        <f t="shared" si="6"/>
        <v>9212.505053227329</v>
      </c>
      <c r="F66" s="86">
        <f t="shared" si="0"/>
        <v>0.82669847190473589</v>
      </c>
      <c r="G66" s="188">
        <f t="shared" si="1"/>
        <v>1158.9614813796015</v>
      </c>
      <c r="H66" s="188">
        <f t="shared" si="7"/>
        <v>8600.6531533180241</v>
      </c>
      <c r="I66" s="188">
        <f t="shared" si="2"/>
        <v>286.01710086133414</v>
      </c>
      <c r="J66" s="87">
        <f t="shared" si="3"/>
        <v>2122.5329054919607</v>
      </c>
      <c r="K66" s="188">
        <f t="shared" si="8"/>
        <v>162.69710789244073</v>
      </c>
      <c r="L66" s="87">
        <f t="shared" si="4"/>
        <v>1207.3752376698028</v>
      </c>
      <c r="M66" s="88">
        <f t="shared" si="9"/>
        <v>9808.0283909878272</v>
      </c>
      <c r="N66" s="88">
        <f t="shared" si="10"/>
        <v>78174.028390987834</v>
      </c>
      <c r="O66" s="88">
        <f t="shared" si="11"/>
        <v>10534.16364249937</v>
      </c>
      <c r="P66" s="89">
        <f t="shared" si="5"/>
        <v>0.94529956138236904</v>
      </c>
      <c r="Q66" s="196">
        <v>6090.9454462092472</v>
      </c>
      <c r="R66" s="92">
        <f t="shared" si="12"/>
        <v>5.9905119221109422E-2</v>
      </c>
      <c r="S66" s="92">
        <f t="shared" si="12"/>
        <v>4.2623281271270706E-2</v>
      </c>
      <c r="T66" s="91">
        <v>7421</v>
      </c>
      <c r="U66" s="191">
        <v>64502</v>
      </c>
      <c r="V66" s="191">
        <v>8835.8904109589039</v>
      </c>
      <c r="W66" s="198"/>
      <c r="X66" s="88">
        <v>0</v>
      </c>
      <c r="Y66" s="88">
        <f t="shared" si="13"/>
        <v>0</v>
      </c>
      <c r="Z66" s="1"/>
      <c r="AA66" s="1"/>
    </row>
    <row r="67" spans="2:27">
      <c r="B67" s="208">
        <v>1822</v>
      </c>
      <c r="C67" t="s">
        <v>83</v>
      </c>
      <c r="D67" s="1">
        <v>18595</v>
      </c>
      <c r="E67" s="85">
        <f t="shared" si="6"/>
        <v>7906.0374149659865</v>
      </c>
      <c r="F67" s="86">
        <f t="shared" si="0"/>
        <v>0.70946056604705865</v>
      </c>
      <c r="G67" s="188">
        <f t="shared" si="1"/>
        <v>1942.842064336407</v>
      </c>
      <c r="H67" s="188">
        <f t="shared" si="7"/>
        <v>4569.5645353192294</v>
      </c>
      <c r="I67" s="188">
        <f t="shared" si="2"/>
        <v>743.28077425280401</v>
      </c>
      <c r="J67" s="87">
        <f t="shared" si="3"/>
        <v>1748.196381042595</v>
      </c>
      <c r="K67" s="188">
        <f t="shared" si="8"/>
        <v>619.96078128391059</v>
      </c>
      <c r="L67" s="87">
        <f t="shared" si="4"/>
        <v>1458.1477575797576</v>
      </c>
      <c r="M67" s="88">
        <f t="shared" si="9"/>
        <v>6027.7122928989866</v>
      </c>
      <c r="N67" s="88">
        <f t="shared" si="10"/>
        <v>24622.712292898985</v>
      </c>
      <c r="O67" s="88">
        <f t="shared" si="11"/>
        <v>10468.840260586303</v>
      </c>
      <c r="P67" s="89">
        <f t="shared" si="5"/>
        <v>0.9394376660894852</v>
      </c>
      <c r="Q67" s="196">
        <v>3564.2819215044001</v>
      </c>
      <c r="R67" s="92">
        <f t="shared" si="12"/>
        <v>0.11802549302549302</v>
      </c>
      <c r="S67" s="92">
        <f t="shared" si="12"/>
        <v>7.9046713081577041E-2</v>
      </c>
      <c r="T67" s="91">
        <v>2352</v>
      </c>
      <c r="U67" s="191">
        <v>16632</v>
      </c>
      <c r="V67" s="191">
        <v>7326.8722466960353</v>
      </c>
      <c r="W67" s="198"/>
      <c r="X67" s="88">
        <v>0</v>
      </c>
      <c r="Y67" s="88">
        <f t="shared" si="13"/>
        <v>0</v>
      </c>
      <c r="Z67" s="1"/>
      <c r="AA67" s="1"/>
    </row>
    <row r="68" spans="2:27">
      <c r="B68" s="208">
        <v>1824</v>
      </c>
      <c r="C68" t="s">
        <v>84</v>
      </c>
      <c r="D68" s="1">
        <v>124880</v>
      </c>
      <c r="E68" s="85">
        <f t="shared" si="6"/>
        <v>9271.6608508426743</v>
      </c>
      <c r="F68" s="86">
        <f t="shared" si="0"/>
        <v>0.83200690942638256</v>
      </c>
      <c r="G68" s="188">
        <f t="shared" si="1"/>
        <v>1123.4680028103942</v>
      </c>
      <c r="H68" s="188">
        <f t="shared" si="7"/>
        <v>15131.990529853199</v>
      </c>
      <c r="I68" s="188">
        <f t="shared" si="2"/>
        <v>265.3125716959633</v>
      </c>
      <c r="J68" s="87">
        <f t="shared" si="3"/>
        <v>3573.4950281729298</v>
      </c>
      <c r="K68" s="188">
        <f t="shared" si="8"/>
        <v>141.99257872706988</v>
      </c>
      <c r="L68" s="87">
        <f t="shared" si="4"/>
        <v>1912.4980428749043</v>
      </c>
      <c r="M68" s="88">
        <f t="shared" si="9"/>
        <v>17044.488572728103</v>
      </c>
      <c r="N68" s="88">
        <f t="shared" si="10"/>
        <v>141924.48857272809</v>
      </c>
      <c r="O68" s="88">
        <f t="shared" si="11"/>
        <v>10537.12143238014</v>
      </c>
      <c r="P68" s="89">
        <f t="shared" si="5"/>
        <v>0.94556498325845162</v>
      </c>
      <c r="Q68" s="196">
        <v>9055.5918157920169</v>
      </c>
      <c r="R68" s="92">
        <f t="shared" si="12"/>
        <v>4.0545269718532839E-2</v>
      </c>
      <c r="S68" s="92">
        <f t="shared" si="12"/>
        <v>3.0733906643749646E-2</v>
      </c>
      <c r="T68" s="91">
        <v>13469</v>
      </c>
      <c r="U68" s="191">
        <v>120014</v>
      </c>
      <c r="V68" s="191">
        <v>8995.2031179733167</v>
      </c>
      <c r="W68" s="198"/>
      <c r="X68" s="88">
        <v>0</v>
      </c>
      <c r="Y68" s="88">
        <f t="shared" si="13"/>
        <v>0</v>
      </c>
      <c r="Z68" s="1"/>
      <c r="AA68" s="1"/>
    </row>
    <row r="69" spans="2:27">
      <c r="B69" s="208">
        <v>1825</v>
      </c>
      <c r="C69" t="s">
        <v>85</v>
      </c>
      <c r="D69" s="1">
        <v>12357</v>
      </c>
      <c r="E69" s="85">
        <f t="shared" si="6"/>
        <v>8539.7373876986858</v>
      </c>
      <c r="F69" s="86">
        <f t="shared" si="0"/>
        <v>0.76632661888256515</v>
      </c>
      <c r="G69" s="188">
        <f t="shared" si="1"/>
        <v>1562.6220806967874</v>
      </c>
      <c r="H69" s="188">
        <f t="shared" si="7"/>
        <v>2261.114150768251</v>
      </c>
      <c r="I69" s="188">
        <f t="shared" si="2"/>
        <v>521.48578379635921</v>
      </c>
      <c r="J69" s="87">
        <f t="shared" si="3"/>
        <v>754.58992915333181</v>
      </c>
      <c r="K69" s="188">
        <f t="shared" si="8"/>
        <v>398.1657908274658</v>
      </c>
      <c r="L69" s="87">
        <f t="shared" si="4"/>
        <v>576.14589932734293</v>
      </c>
      <c r="M69" s="88">
        <f t="shared" si="9"/>
        <v>2837.2600500955941</v>
      </c>
      <c r="N69" s="88">
        <f t="shared" si="10"/>
        <v>15194.260050095594</v>
      </c>
      <c r="O69" s="88">
        <f t="shared" si="11"/>
        <v>10500.525259222939</v>
      </c>
      <c r="P69" s="89">
        <f t="shared" si="5"/>
        <v>0.94228096873126066</v>
      </c>
      <c r="Q69" s="196">
        <v>2122.8861353813231</v>
      </c>
      <c r="R69" s="92">
        <f t="shared" si="12"/>
        <v>3.953899217632708E-2</v>
      </c>
      <c r="S69" s="92">
        <f t="shared" si="12"/>
        <v>4.4567860832328381E-2</v>
      </c>
      <c r="T69" s="91">
        <v>1447</v>
      </c>
      <c r="U69" s="191">
        <v>11887</v>
      </c>
      <c r="V69" s="191">
        <v>8175.3782668500698</v>
      </c>
      <c r="W69" s="198"/>
      <c r="X69" s="88">
        <v>0</v>
      </c>
      <c r="Y69" s="88">
        <f t="shared" si="13"/>
        <v>0</v>
      </c>
      <c r="Z69" s="1"/>
      <c r="AA69" s="1"/>
    </row>
    <row r="70" spans="2:27">
      <c r="B70" s="208">
        <v>1826</v>
      </c>
      <c r="C70" t="s">
        <v>86</v>
      </c>
      <c r="D70" s="1">
        <v>10616</v>
      </c>
      <c r="E70" s="85">
        <f t="shared" si="6"/>
        <v>8267.9127725856688</v>
      </c>
      <c r="F70" s="86">
        <f t="shared" si="0"/>
        <v>0.74193401419560201</v>
      </c>
      <c r="G70" s="188">
        <f t="shared" si="1"/>
        <v>1725.7168497645976</v>
      </c>
      <c r="H70" s="188">
        <f t="shared" si="7"/>
        <v>2215.8204350977435</v>
      </c>
      <c r="I70" s="188">
        <f t="shared" si="2"/>
        <v>616.62439908591523</v>
      </c>
      <c r="J70" s="87">
        <f t="shared" si="3"/>
        <v>791.74572842631517</v>
      </c>
      <c r="K70" s="188">
        <f t="shared" si="8"/>
        <v>493.30440611702181</v>
      </c>
      <c r="L70" s="87">
        <f t="shared" si="4"/>
        <v>633.40285745425604</v>
      </c>
      <c r="M70" s="88">
        <f t="shared" si="9"/>
        <v>2849.2232925519993</v>
      </c>
      <c r="N70" s="88">
        <f t="shared" si="10"/>
        <v>13465.223292552</v>
      </c>
      <c r="O70" s="88">
        <f t="shared" si="11"/>
        <v>10486.934028467291</v>
      </c>
      <c r="P70" s="89">
        <f t="shared" si="5"/>
        <v>0.94106133849691265</v>
      </c>
      <c r="Q70" s="196">
        <v>2217.4051816376082</v>
      </c>
      <c r="R70" s="92">
        <f t="shared" si="12"/>
        <v>7.2865083375442147E-2</v>
      </c>
      <c r="S70" s="92">
        <f t="shared" si="12"/>
        <v>6.7851695135369941E-2</v>
      </c>
      <c r="T70" s="91">
        <v>1284</v>
      </c>
      <c r="U70" s="191">
        <v>9895</v>
      </c>
      <c r="V70" s="191">
        <v>7742.5665101721434</v>
      </c>
      <c r="W70" s="198"/>
      <c r="X70" s="88">
        <v>0</v>
      </c>
      <c r="Y70" s="88">
        <f t="shared" si="13"/>
        <v>0</v>
      </c>
      <c r="Z70" s="1"/>
      <c r="AA70" s="1"/>
    </row>
    <row r="71" spans="2:27">
      <c r="B71" s="208">
        <v>1827</v>
      </c>
      <c r="C71" t="s">
        <v>87</v>
      </c>
      <c r="D71" s="1">
        <v>14887</v>
      </c>
      <c r="E71" s="85">
        <f t="shared" si="6"/>
        <v>10432.37561317449</v>
      </c>
      <c r="F71" s="86">
        <f t="shared" ref="F71:F134" si="14">E71/E$365</f>
        <v>0.93616545422965813</v>
      </c>
      <c r="G71" s="188">
        <f t="shared" ref="G71:G134" si="15">($E$365+$Y$365-E71-Y71)*0.6</f>
        <v>427.03914541130467</v>
      </c>
      <c r="H71" s="188">
        <f t="shared" ref="H71:H134" si="16">G71*T71/1000</f>
        <v>609.38486050193171</v>
      </c>
      <c r="I71" s="188">
        <f t="shared" ref="I71:I134" si="17">IF(E71+Y71&lt;(E$365+Y$365)*0.9,((E$365+Y$365)*0.9-E71-Y71)*0.35,0)</f>
        <v>0</v>
      </c>
      <c r="J71" s="87">
        <f t="shared" ref="J71:J134" si="18">I71*T71/1000</f>
        <v>0</v>
      </c>
      <c r="K71" s="188">
        <f t="shared" si="8"/>
        <v>-123.3199929688934</v>
      </c>
      <c r="L71" s="87">
        <f t="shared" ref="L71:L134" si="19">K71*T71/1000</f>
        <v>-175.97762996661089</v>
      </c>
      <c r="M71" s="88">
        <f t="shared" si="9"/>
        <v>433.40723053532082</v>
      </c>
      <c r="N71" s="88">
        <f t="shared" si="10"/>
        <v>15320.40723053532</v>
      </c>
      <c r="O71" s="88">
        <f t="shared" si="11"/>
        <v>10736.094765616903</v>
      </c>
      <c r="P71" s="89">
        <f t="shared" ref="P71:P134" si="20">O71/O$365</f>
        <v>0.96342016483894899</v>
      </c>
      <c r="Q71" s="196">
        <v>-284.63880341133432</v>
      </c>
      <c r="R71" s="92">
        <f t="shared" si="12"/>
        <v>-4.9907460590975811E-2</v>
      </c>
      <c r="S71" s="92">
        <f t="shared" si="12"/>
        <v>-7.3876158151399821E-2</v>
      </c>
      <c r="T71" s="91">
        <v>1427</v>
      </c>
      <c r="U71" s="191">
        <v>15669</v>
      </c>
      <c r="V71" s="191">
        <v>11264.557872034507</v>
      </c>
      <c r="W71" s="198"/>
      <c r="X71" s="88">
        <v>0</v>
      </c>
      <c r="Y71" s="88">
        <f t="shared" si="13"/>
        <v>0</v>
      </c>
      <c r="Z71" s="1"/>
      <c r="AA71" s="1"/>
    </row>
    <row r="72" spans="2:27">
      <c r="B72" s="208">
        <v>1828</v>
      </c>
      <c r="C72" t="s">
        <v>88</v>
      </c>
      <c r="D72" s="1">
        <v>15437</v>
      </c>
      <c r="E72" s="85">
        <f t="shared" ref="E72:E135" si="21">D72/T72*1000</f>
        <v>8538.1637168141588</v>
      </c>
      <c r="F72" s="86">
        <f t="shared" si="14"/>
        <v>0.76618540307774297</v>
      </c>
      <c r="G72" s="188">
        <f t="shared" si="15"/>
        <v>1563.5662832275036</v>
      </c>
      <c r="H72" s="188">
        <f t="shared" si="16"/>
        <v>2826.9278400753265</v>
      </c>
      <c r="I72" s="188">
        <f t="shared" si="17"/>
        <v>522.03656860594367</v>
      </c>
      <c r="J72" s="87">
        <f t="shared" si="18"/>
        <v>943.84211603954623</v>
      </c>
      <c r="K72" s="188">
        <f t="shared" ref="K72:K135" si="22">I72+J$367</f>
        <v>398.71657563705025</v>
      </c>
      <c r="L72" s="87">
        <f t="shared" si="19"/>
        <v>720.87956875178679</v>
      </c>
      <c r="M72" s="88">
        <f t="shared" ref="M72:M135" si="23">+H72+L72</f>
        <v>3547.8074088271132</v>
      </c>
      <c r="N72" s="88">
        <f t="shared" ref="N72:N135" si="24">D72+M72</f>
        <v>18984.807408827113</v>
      </c>
      <c r="O72" s="88">
        <f t="shared" ref="O72:O135" si="25">N72/T72*1000</f>
        <v>10500.446575678714</v>
      </c>
      <c r="P72" s="89">
        <f t="shared" si="20"/>
        <v>0.94227390794101962</v>
      </c>
      <c r="Q72" s="196">
        <v>2001.1973274149493</v>
      </c>
      <c r="R72" s="92">
        <f t="shared" ref="R72:S135" si="26">(D72-U72)/U72</f>
        <v>0.11305789891124089</v>
      </c>
      <c r="S72" s="92">
        <f t="shared" si="26"/>
        <v>9.7667164689569805E-2</v>
      </c>
      <c r="T72" s="91">
        <v>1808</v>
      </c>
      <c r="U72" s="191">
        <v>13869</v>
      </c>
      <c r="V72" s="191">
        <v>7778.4632641615262</v>
      </c>
      <c r="W72" s="198"/>
      <c r="X72" s="88">
        <v>0</v>
      </c>
      <c r="Y72" s="88">
        <f t="shared" ref="Y72:Y135" si="27">X72*1000/T72</f>
        <v>0</v>
      </c>
      <c r="Z72" s="1"/>
      <c r="AA72" s="1"/>
    </row>
    <row r="73" spans="2:27">
      <c r="B73" s="208">
        <v>1832</v>
      </c>
      <c r="C73" t="s">
        <v>89</v>
      </c>
      <c r="D73" s="1">
        <v>52836</v>
      </c>
      <c r="E73" s="85">
        <f t="shared" si="21"/>
        <v>11780.602006688963</v>
      </c>
      <c r="F73" s="86">
        <f t="shared" si="14"/>
        <v>1.0571506469498064</v>
      </c>
      <c r="G73" s="188">
        <f t="shared" si="15"/>
        <v>-381.89669069737903</v>
      </c>
      <c r="H73" s="188">
        <f t="shared" si="16"/>
        <v>-1712.8066577777449</v>
      </c>
      <c r="I73" s="188">
        <f t="shared" si="17"/>
        <v>0</v>
      </c>
      <c r="J73" s="87">
        <f t="shared" si="18"/>
        <v>0</v>
      </c>
      <c r="K73" s="188">
        <f t="shared" si="22"/>
        <v>-123.3199929688934</v>
      </c>
      <c r="L73" s="87">
        <f t="shared" si="19"/>
        <v>-553.09016846548695</v>
      </c>
      <c r="M73" s="88">
        <f t="shared" si="23"/>
        <v>-2265.8968262432318</v>
      </c>
      <c r="N73" s="88">
        <f t="shared" si="24"/>
        <v>50570.103173756768</v>
      </c>
      <c r="O73" s="88">
        <f t="shared" si="25"/>
        <v>11275.38532302269</v>
      </c>
      <c r="P73" s="89">
        <f t="shared" si="20"/>
        <v>1.0118142419270082</v>
      </c>
      <c r="Q73" s="196">
        <v>4515.6064342889531</v>
      </c>
      <c r="R73" s="92">
        <f t="shared" si="26"/>
        <v>5.0772626931567331E-2</v>
      </c>
      <c r="S73" s="92">
        <f t="shared" si="26"/>
        <v>4.4681191413123461E-2</v>
      </c>
      <c r="T73" s="91">
        <v>4485</v>
      </c>
      <c r="U73" s="191">
        <v>50283</v>
      </c>
      <c r="V73" s="191">
        <v>11276.743664498767</v>
      </c>
      <c r="W73" s="198"/>
      <c r="X73" s="88">
        <v>0</v>
      </c>
      <c r="Y73" s="88">
        <f t="shared" si="27"/>
        <v>0</v>
      </c>
      <c r="Z73" s="1"/>
      <c r="AA73" s="1"/>
    </row>
    <row r="74" spans="2:27">
      <c r="B74" s="208">
        <v>1833</v>
      </c>
      <c r="C74" t="s">
        <v>90</v>
      </c>
      <c r="D74" s="1">
        <v>263599</v>
      </c>
      <c r="E74" s="85">
        <f t="shared" si="21"/>
        <v>10140.7632530584</v>
      </c>
      <c r="F74" s="86">
        <f t="shared" si="14"/>
        <v>0.90999716546306986</v>
      </c>
      <c r="G74" s="188">
        <f>($E$365+$Y$365-E74-Y74)*0.6</f>
        <v>602.00656148095914</v>
      </c>
      <c r="H74" s="188">
        <f>G74*T74/1000</f>
        <v>15648.558559136052</v>
      </c>
      <c r="I74" s="188">
        <f t="shared" si="17"/>
        <v>0</v>
      </c>
      <c r="J74" s="87">
        <f t="shared" si="18"/>
        <v>0</v>
      </c>
      <c r="K74" s="188">
        <f t="shared" si="22"/>
        <v>-123.3199929688934</v>
      </c>
      <c r="L74" s="87">
        <f t="shared" si="19"/>
        <v>-3205.5798972334151</v>
      </c>
      <c r="M74" s="88">
        <f t="shared" si="23"/>
        <v>12442.978661902638</v>
      </c>
      <c r="N74" s="88">
        <f t="shared" si="24"/>
        <v>276041.97866190266</v>
      </c>
      <c r="O74" s="88">
        <f t="shared" si="25"/>
        <v>10619.449821570464</v>
      </c>
      <c r="P74" s="89">
        <f t="shared" si="20"/>
        <v>0.9529528493323135</v>
      </c>
      <c r="Q74" s="196">
        <v>12117.192341785272</v>
      </c>
      <c r="R74" s="92">
        <f t="shared" si="26"/>
        <v>4.693345830917222E-2</v>
      </c>
      <c r="S74" s="92">
        <f t="shared" si="26"/>
        <v>4.6369594786193034E-2</v>
      </c>
      <c r="T74" s="91">
        <v>25994</v>
      </c>
      <c r="U74" s="191">
        <v>251782</v>
      </c>
      <c r="V74" s="191">
        <v>9691.3779830638941</v>
      </c>
      <c r="W74" s="198"/>
      <c r="X74" s="88">
        <v>0</v>
      </c>
      <c r="Y74" s="88">
        <f t="shared" si="27"/>
        <v>0</v>
      </c>
      <c r="Z74" s="1"/>
      <c r="AA74" s="1"/>
    </row>
    <row r="75" spans="2:27">
      <c r="B75" s="208">
        <v>1834</v>
      </c>
      <c r="C75" t="s">
        <v>91</v>
      </c>
      <c r="D75" s="1">
        <v>27302</v>
      </c>
      <c r="E75" s="85">
        <f t="shared" si="21"/>
        <v>14476.139978791092</v>
      </c>
      <c r="F75" s="86">
        <f t="shared" si="14"/>
        <v>1.2990389400495608</v>
      </c>
      <c r="G75" s="188">
        <f t="shared" si="15"/>
        <v>-1999.2194739586564</v>
      </c>
      <c r="H75" s="188">
        <f t="shared" si="16"/>
        <v>-3770.5279278860262</v>
      </c>
      <c r="I75" s="188">
        <f t="shared" si="17"/>
        <v>0</v>
      </c>
      <c r="J75" s="87">
        <f t="shared" si="18"/>
        <v>0</v>
      </c>
      <c r="K75" s="188">
        <f t="shared" si="22"/>
        <v>-123.3199929688934</v>
      </c>
      <c r="L75" s="87">
        <f t="shared" si="19"/>
        <v>-232.58150673933295</v>
      </c>
      <c r="M75" s="88">
        <f t="shared" si="23"/>
        <v>-4003.109434625359</v>
      </c>
      <c r="N75" s="88">
        <f t="shared" si="24"/>
        <v>23298.890565374641</v>
      </c>
      <c r="O75" s="88">
        <f t="shared" si="25"/>
        <v>12353.600511863542</v>
      </c>
      <c r="P75" s="89">
        <f t="shared" si="20"/>
        <v>1.1085695591669098</v>
      </c>
      <c r="Q75" s="196">
        <v>-1952.068063529774</v>
      </c>
      <c r="R75" s="92">
        <f t="shared" si="26"/>
        <v>0.13526549960497317</v>
      </c>
      <c r="S75" s="92">
        <f t="shared" si="26"/>
        <v>0.11479941954846792</v>
      </c>
      <c r="T75" s="91">
        <v>1886</v>
      </c>
      <c r="U75" s="191">
        <v>24049</v>
      </c>
      <c r="V75" s="191">
        <v>12985.421166306694</v>
      </c>
      <c r="W75" s="198"/>
      <c r="X75" s="88">
        <v>0</v>
      </c>
      <c r="Y75" s="88">
        <f t="shared" si="27"/>
        <v>0</v>
      </c>
      <c r="Z75" s="1"/>
      <c r="AA75" s="1"/>
    </row>
    <row r="76" spans="2:27">
      <c r="B76" s="208">
        <v>1835</v>
      </c>
      <c r="C76" t="s">
        <v>92</v>
      </c>
      <c r="D76" s="1">
        <v>4623</v>
      </c>
      <c r="E76" s="85">
        <f t="shared" si="21"/>
        <v>10459.276018099548</v>
      </c>
      <c r="F76" s="86">
        <f t="shared" si="14"/>
        <v>0.93857940391182115</v>
      </c>
      <c r="G76" s="188">
        <f t="shared" si="15"/>
        <v>410.89890245626992</v>
      </c>
      <c r="H76" s="188">
        <f t="shared" si="16"/>
        <v>181.61731488567131</v>
      </c>
      <c r="I76" s="188">
        <f t="shared" si="17"/>
        <v>0</v>
      </c>
      <c r="J76" s="87">
        <f t="shared" si="18"/>
        <v>0</v>
      </c>
      <c r="K76" s="188">
        <f t="shared" si="22"/>
        <v>-123.3199929688934</v>
      </c>
      <c r="L76" s="87">
        <f t="shared" si="19"/>
        <v>-54.50743689225088</v>
      </c>
      <c r="M76" s="88">
        <f t="shared" si="23"/>
        <v>127.10987799342043</v>
      </c>
      <c r="N76" s="88">
        <f t="shared" si="24"/>
        <v>4750.10987799342</v>
      </c>
      <c r="O76" s="88">
        <f t="shared" si="25"/>
        <v>10746.854927586923</v>
      </c>
      <c r="P76" s="89">
        <f t="shared" si="20"/>
        <v>0.96438574471181393</v>
      </c>
      <c r="Q76" s="196">
        <v>302.63367758209972</v>
      </c>
      <c r="R76" s="92">
        <f t="shared" si="26"/>
        <v>8.2416295949426358E-2</v>
      </c>
      <c r="S76" s="92">
        <f t="shared" si="26"/>
        <v>8.7314107243315245E-2</v>
      </c>
      <c r="T76" s="91">
        <v>442</v>
      </c>
      <c r="U76" s="191">
        <v>4271</v>
      </c>
      <c r="V76" s="191">
        <v>9619.3693693693695</v>
      </c>
      <c r="W76" s="198"/>
      <c r="X76" s="88">
        <v>0</v>
      </c>
      <c r="Y76" s="88">
        <f t="shared" si="27"/>
        <v>0</v>
      </c>
      <c r="Z76" s="1"/>
      <c r="AA76" s="1"/>
    </row>
    <row r="77" spans="2:27">
      <c r="B77" s="208">
        <v>1836</v>
      </c>
      <c r="C77" t="s">
        <v>93</v>
      </c>
      <c r="D77" s="1">
        <v>10258</v>
      </c>
      <c r="E77" s="85">
        <f t="shared" si="21"/>
        <v>9006.1457418788414</v>
      </c>
      <c r="F77" s="86">
        <f t="shared" si="14"/>
        <v>0.8081804980887709</v>
      </c>
      <c r="G77" s="188">
        <f t="shared" si="15"/>
        <v>1282.7770681886941</v>
      </c>
      <c r="H77" s="188">
        <f t="shared" si="16"/>
        <v>1461.0830806669226</v>
      </c>
      <c r="I77" s="188">
        <f t="shared" si="17"/>
        <v>358.24285983330481</v>
      </c>
      <c r="J77" s="87">
        <f t="shared" si="18"/>
        <v>408.03861735013419</v>
      </c>
      <c r="K77" s="188">
        <f t="shared" si="22"/>
        <v>234.92286686441139</v>
      </c>
      <c r="L77" s="87">
        <f t="shared" si="19"/>
        <v>267.57714535856456</v>
      </c>
      <c r="M77" s="88">
        <f t="shared" si="23"/>
        <v>1728.6602260254872</v>
      </c>
      <c r="N77" s="88">
        <f t="shared" si="24"/>
        <v>11986.660226025488</v>
      </c>
      <c r="O77" s="88">
        <f t="shared" si="25"/>
        <v>10523.845676931947</v>
      </c>
      <c r="P77" s="89">
        <f t="shared" si="20"/>
        <v>0.94437366269157097</v>
      </c>
      <c r="Q77" s="196">
        <v>972.372431374793</v>
      </c>
      <c r="R77" s="92">
        <f t="shared" si="26"/>
        <v>1.8669314796425026E-2</v>
      </c>
      <c r="S77" s="92">
        <f t="shared" si="26"/>
        <v>1.8669314796425186E-2</v>
      </c>
      <c r="T77" s="91">
        <v>1139</v>
      </c>
      <c r="U77" s="191">
        <v>10070</v>
      </c>
      <c r="V77" s="191">
        <v>8841.0886742756793</v>
      </c>
      <c r="W77" s="198"/>
      <c r="X77" s="88">
        <v>0</v>
      </c>
      <c r="Y77" s="88">
        <f t="shared" si="27"/>
        <v>0</v>
      </c>
      <c r="Z77" s="1"/>
      <c r="AA77" s="1"/>
    </row>
    <row r="78" spans="2:27">
      <c r="B78" s="208">
        <v>1837</v>
      </c>
      <c r="C78" t="s">
        <v>94</v>
      </c>
      <c r="D78" s="1">
        <v>70289</v>
      </c>
      <c r="E78" s="85">
        <f t="shared" si="21"/>
        <v>11373.624595469255</v>
      </c>
      <c r="F78" s="86">
        <f t="shared" si="14"/>
        <v>1.0206298958608053</v>
      </c>
      <c r="G78" s="188">
        <f t="shared" si="15"/>
        <v>-137.71024396555404</v>
      </c>
      <c r="H78" s="188">
        <f t="shared" si="16"/>
        <v>-851.04930770712394</v>
      </c>
      <c r="I78" s="188">
        <f t="shared" si="17"/>
        <v>0</v>
      </c>
      <c r="J78" s="87">
        <f t="shared" si="18"/>
        <v>0</v>
      </c>
      <c r="K78" s="188">
        <f t="shared" si="22"/>
        <v>-123.3199929688934</v>
      </c>
      <c r="L78" s="87">
        <f t="shared" si="19"/>
        <v>-762.11755654776118</v>
      </c>
      <c r="M78" s="88">
        <f t="shared" si="23"/>
        <v>-1613.1668642548852</v>
      </c>
      <c r="N78" s="88">
        <f t="shared" si="24"/>
        <v>68675.83313574511</v>
      </c>
      <c r="O78" s="88">
        <f t="shared" si="25"/>
        <v>11112.594358534807</v>
      </c>
      <c r="P78" s="89">
        <f t="shared" si="20"/>
        <v>0.99720594149140773</v>
      </c>
      <c r="Q78" s="196">
        <v>3906.5767589533443</v>
      </c>
      <c r="R78" s="92">
        <f t="shared" si="26"/>
        <v>4.2384066675564651E-2</v>
      </c>
      <c r="S78" s="92">
        <f t="shared" si="26"/>
        <v>4.7781524625988302E-2</v>
      </c>
      <c r="T78" s="91">
        <v>6180</v>
      </c>
      <c r="U78" s="191">
        <v>67431</v>
      </c>
      <c r="V78" s="191">
        <v>10854.95814552479</v>
      </c>
      <c r="W78" s="198"/>
      <c r="X78" s="88">
        <v>0</v>
      </c>
      <c r="Y78" s="88">
        <f t="shared" si="27"/>
        <v>0</v>
      </c>
      <c r="Z78" s="1"/>
      <c r="AA78" s="1"/>
    </row>
    <row r="79" spans="2:27">
      <c r="B79" s="208">
        <v>1838</v>
      </c>
      <c r="C79" t="s">
        <v>95</v>
      </c>
      <c r="D79" s="1">
        <v>20042</v>
      </c>
      <c r="E79" s="85">
        <f t="shared" si="21"/>
        <v>10235.955056179777</v>
      </c>
      <c r="F79" s="86">
        <f t="shared" si="14"/>
        <v>0.91853934999633435</v>
      </c>
      <c r="G79" s="188">
        <f t="shared" si="15"/>
        <v>544.89147960813273</v>
      </c>
      <c r="H79" s="188">
        <f t="shared" si="16"/>
        <v>1066.897517072724</v>
      </c>
      <c r="I79" s="188">
        <f t="shared" si="17"/>
        <v>0</v>
      </c>
      <c r="J79" s="87">
        <f t="shared" si="18"/>
        <v>0</v>
      </c>
      <c r="K79" s="188">
        <f t="shared" si="22"/>
        <v>-123.3199929688934</v>
      </c>
      <c r="L79" s="87">
        <f t="shared" si="19"/>
        <v>-241.46054623309328</v>
      </c>
      <c r="M79" s="88">
        <f t="shared" si="23"/>
        <v>825.4369708396307</v>
      </c>
      <c r="N79" s="88">
        <f t="shared" si="24"/>
        <v>20867.43697083963</v>
      </c>
      <c r="O79" s="88">
        <f t="shared" si="25"/>
        <v>10657.526542819014</v>
      </c>
      <c r="P79" s="89">
        <f t="shared" si="20"/>
        <v>0.95636972314561919</v>
      </c>
      <c r="Q79" s="196">
        <v>1247.9844812347303</v>
      </c>
      <c r="R79" s="92">
        <f t="shared" si="26"/>
        <v>0.11985248924400738</v>
      </c>
      <c r="S79" s="92">
        <f t="shared" si="26"/>
        <v>0.10269438164578489</v>
      </c>
      <c r="T79" s="91">
        <v>1958</v>
      </c>
      <c r="U79" s="191">
        <v>17897</v>
      </c>
      <c r="V79" s="191">
        <v>9282.6763485477168</v>
      </c>
      <c r="W79" s="198"/>
      <c r="X79" s="88">
        <v>0</v>
      </c>
      <c r="Y79" s="88">
        <f t="shared" si="27"/>
        <v>0</v>
      </c>
      <c r="Z79" s="1"/>
      <c r="AA79" s="1"/>
    </row>
    <row r="80" spans="2:27">
      <c r="B80" s="208">
        <v>1839</v>
      </c>
      <c r="C80" t="s">
        <v>96</v>
      </c>
      <c r="D80" s="1">
        <v>10577</v>
      </c>
      <c r="E80" s="85">
        <f t="shared" si="21"/>
        <v>9959.5103578154431</v>
      </c>
      <c r="F80" s="86">
        <f t="shared" si="14"/>
        <v>0.89373215495182257</v>
      </c>
      <c r="G80" s="188">
        <f t="shared" si="15"/>
        <v>710.75829862673311</v>
      </c>
      <c r="H80" s="188">
        <f t="shared" si="16"/>
        <v>754.82531314159053</v>
      </c>
      <c r="I80" s="188">
        <f t="shared" si="17"/>
        <v>24.565244255494235</v>
      </c>
      <c r="J80" s="87">
        <f t="shared" si="18"/>
        <v>26.088289399334876</v>
      </c>
      <c r="K80" s="188">
        <f t="shared" si="22"/>
        <v>-98.754748713399167</v>
      </c>
      <c r="L80" s="87">
        <f t="shared" si="19"/>
        <v>-104.87754313362991</v>
      </c>
      <c r="M80" s="88">
        <f t="shared" si="23"/>
        <v>649.94777000796057</v>
      </c>
      <c r="N80" s="88">
        <f t="shared" si="24"/>
        <v>11226.947770007961</v>
      </c>
      <c r="O80" s="88">
        <f t="shared" si="25"/>
        <v>10571.513907728777</v>
      </c>
      <c r="P80" s="89">
        <f t="shared" si="20"/>
        <v>0.94865124553472346</v>
      </c>
      <c r="Q80" s="196">
        <v>1518.8636511771758</v>
      </c>
      <c r="R80" s="92">
        <f t="shared" si="26"/>
        <v>5.6326775192250073E-2</v>
      </c>
      <c r="S80" s="92">
        <f t="shared" si="26"/>
        <v>2.1513745878004625E-2</v>
      </c>
      <c r="T80" s="91">
        <v>1062</v>
      </c>
      <c r="U80" s="191">
        <v>10013</v>
      </c>
      <c r="V80" s="191">
        <v>9749.7565725413824</v>
      </c>
      <c r="W80" s="198"/>
      <c r="X80" s="88">
        <v>0</v>
      </c>
      <c r="Y80" s="88">
        <f t="shared" si="27"/>
        <v>0</v>
      </c>
      <c r="Z80" s="1"/>
      <c r="AA80" s="1"/>
    </row>
    <row r="81" spans="2:29">
      <c r="B81" s="208">
        <v>1840</v>
      </c>
      <c r="C81" t="s">
        <v>97</v>
      </c>
      <c r="D81" s="1">
        <v>40721</v>
      </c>
      <c r="E81" s="85">
        <f t="shared" si="21"/>
        <v>8344.4672131147545</v>
      </c>
      <c r="F81" s="86">
        <f t="shared" si="14"/>
        <v>0.74880374600440536</v>
      </c>
      <c r="G81" s="188">
        <f t="shared" si="15"/>
        <v>1679.7841854471462</v>
      </c>
      <c r="H81" s="188">
        <f t="shared" si="16"/>
        <v>8197.3468249820726</v>
      </c>
      <c r="I81" s="188">
        <f t="shared" si="17"/>
        <v>589.83034490073521</v>
      </c>
      <c r="J81" s="87">
        <f t="shared" si="18"/>
        <v>2878.3720831155879</v>
      </c>
      <c r="K81" s="188">
        <f t="shared" si="22"/>
        <v>466.5103519318418</v>
      </c>
      <c r="L81" s="87">
        <f t="shared" si="19"/>
        <v>2276.570517427388</v>
      </c>
      <c r="M81" s="88">
        <f t="shared" si="23"/>
        <v>10473.917342409461</v>
      </c>
      <c r="N81" s="88">
        <f t="shared" si="24"/>
        <v>51194.917342409462</v>
      </c>
      <c r="O81" s="88">
        <f t="shared" si="25"/>
        <v>10490.761750493743</v>
      </c>
      <c r="P81" s="89">
        <f t="shared" si="20"/>
        <v>0.94140482508735268</v>
      </c>
      <c r="Q81" s="196">
        <v>5928.2073881553879</v>
      </c>
      <c r="R81" s="89">
        <f t="shared" si="26"/>
        <v>4.2284163915124524E-2</v>
      </c>
      <c r="S81" s="89">
        <f t="shared" si="26"/>
        <v>-6.8398847939899129E-3</v>
      </c>
      <c r="T81" s="91">
        <v>4880</v>
      </c>
      <c r="U81" s="191">
        <v>39069</v>
      </c>
      <c r="V81" s="191">
        <v>8401.9354838709678</v>
      </c>
      <c r="W81" s="198"/>
      <c r="X81" s="88">
        <v>0</v>
      </c>
      <c r="Y81" s="88">
        <f t="shared" si="27"/>
        <v>0</v>
      </c>
      <c r="Z81" s="1"/>
      <c r="AA81" s="1"/>
    </row>
    <row r="82" spans="2:29">
      <c r="B82" s="208">
        <v>1841</v>
      </c>
      <c r="C82" t="s">
        <v>98</v>
      </c>
      <c r="D82" s="1">
        <v>95141</v>
      </c>
      <c r="E82" s="85">
        <f t="shared" si="21"/>
        <v>9681.5915335300706</v>
      </c>
      <c r="F82" s="86">
        <f t="shared" si="14"/>
        <v>0.86879267692463924</v>
      </c>
      <c r="G82" s="188">
        <f t="shared" si="15"/>
        <v>877.50959319795652</v>
      </c>
      <c r="H82" s="188">
        <f t="shared" si="16"/>
        <v>8623.2867723563177</v>
      </c>
      <c r="I82" s="188">
        <f t="shared" si="17"/>
        <v>121.83683275537459</v>
      </c>
      <c r="J82" s="87">
        <f t="shared" si="18"/>
        <v>1197.2905554870661</v>
      </c>
      <c r="K82" s="188">
        <f t="shared" si="22"/>
        <v>-1.4831602135188149</v>
      </c>
      <c r="L82" s="87">
        <f t="shared" si="19"/>
        <v>-14.575015418249393</v>
      </c>
      <c r="M82" s="88">
        <f t="shared" si="23"/>
        <v>8608.711756938068</v>
      </c>
      <c r="N82" s="88">
        <f t="shared" si="24"/>
        <v>103749.71175693806</v>
      </c>
      <c r="O82" s="88">
        <f t="shared" si="25"/>
        <v>10557.617966514508</v>
      </c>
      <c r="P82" s="89">
        <f t="shared" si="20"/>
        <v>0.94740427163336438</v>
      </c>
      <c r="Q82" s="196">
        <v>7716.7540961564055</v>
      </c>
      <c r="R82" s="89">
        <f t="shared" si="26"/>
        <v>3.0076978876822969E-2</v>
      </c>
      <c r="S82" s="89">
        <f t="shared" si="26"/>
        <v>3.3475976197161086E-3</v>
      </c>
      <c r="T82" s="91">
        <v>9827</v>
      </c>
      <c r="U82" s="191">
        <v>92363</v>
      </c>
      <c r="V82" s="191">
        <v>9649.2895946510653</v>
      </c>
      <c r="W82" s="198"/>
      <c r="X82" s="88">
        <v>0</v>
      </c>
      <c r="Y82" s="88">
        <f t="shared" si="27"/>
        <v>0</v>
      </c>
      <c r="Z82" s="1"/>
      <c r="AA82" s="1"/>
    </row>
    <row r="83" spans="2:29">
      <c r="B83" s="208">
        <v>1845</v>
      </c>
      <c r="C83" t="s">
        <v>99</v>
      </c>
      <c r="D83" s="1">
        <v>23818</v>
      </c>
      <c r="E83" s="85">
        <f t="shared" si="21"/>
        <v>12819.160387513457</v>
      </c>
      <c r="F83" s="86">
        <f t="shared" si="14"/>
        <v>1.1503472988323136</v>
      </c>
      <c r="G83" s="188">
        <f t="shared" si="15"/>
        <v>-1005.0317191920752</v>
      </c>
      <c r="H83" s="188">
        <f t="shared" si="16"/>
        <v>-1867.3489342588757</v>
      </c>
      <c r="I83" s="188">
        <f t="shared" si="17"/>
        <v>0</v>
      </c>
      <c r="J83" s="87">
        <f t="shared" si="18"/>
        <v>0</v>
      </c>
      <c r="K83" s="188">
        <f t="shared" si="22"/>
        <v>-123.3199929688934</v>
      </c>
      <c r="L83" s="87">
        <f t="shared" si="19"/>
        <v>-229.12854693620392</v>
      </c>
      <c r="M83" s="88">
        <f t="shared" si="23"/>
        <v>-2096.4774811950797</v>
      </c>
      <c r="N83" s="88">
        <f t="shared" si="24"/>
        <v>21721.522518804919</v>
      </c>
      <c r="O83" s="88">
        <f t="shared" si="25"/>
        <v>11690.808675352486</v>
      </c>
      <c r="P83" s="89">
        <f t="shared" si="20"/>
        <v>1.0490929026800109</v>
      </c>
      <c r="Q83" s="196">
        <v>1665.2003912840282</v>
      </c>
      <c r="R83" s="89">
        <f t="shared" si="26"/>
        <v>7.785393924007785E-3</v>
      </c>
      <c r="S83" s="89">
        <f t="shared" si="26"/>
        <v>7.3415058654174793E-4</v>
      </c>
      <c r="T83" s="91">
        <v>1858</v>
      </c>
      <c r="U83" s="191">
        <v>23634</v>
      </c>
      <c r="V83" s="191">
        <v>12809.756097560976</v>
      </c>
      <c r="W83" s="198"/>
      <c r="X83" s="88">
        <v>0</v>
      </c>
      <c r="Y83" s="88">
        <f t="shared" si="27"/>
        <v>0</v>
      </c>
      <c r="Z83" s="1"/>
      <c r="AA83" s="1"/>
    </row>
    <row r="84" spans="2:29">
      <c r="B84" s="208">
        <v>1848</v>
      </c>
      <c r="C84" t="s">
        <v>100</v>
      </c>
      <c r="D84" s="1">
        <v>24548</v>
      </c>
      <c r="E84" s="85">
        <f t="shared" si="21"/>
        <v>9187.1257485029946</v>
      </c>
      <c r="F84" s="86">
        <f t="shared" si="14"/>
        <v>0.82442102051530497</v>
      </c>
      <c r="G84" s="188">
        <f t="shared" si="15"/>
        <v>1174.1890642142021</v>
      </c>
      <c r="H84" s="188">
        <f t="shared" si="16"/>
        <v>3137.4331795803482</v>
      </c>
      <c r="I84" s="188">
        <f t="shared" si="17"/>
        <v>294.89985751485119</v>
      </c>
      <c r="J84" s="87">
        <f t="shared" si="18"/>
        <v>787.9724192796823</v>
      </c>
      <c r="K84" s="188">
        <f t="shared" si="22"/>
        <v>171.57986454595778</v>
      </c>
      <c r="L84" s="87">
        <f t="shared" si="19"/>
        <v>458.46139806679918</v>
      </c>
      <c r="M84" s="88">
        <f t="shared" si="23"/>
        <v>3595.8945776471473</v>
      </c>
      <c r="N84" s="88">
        <f t="shared" si="24"/>
        <v>28143.894577647148</v>
      </c>
      <c r="O84" s="88">
        <f t="shared" si="25"/>
        <v>10532.894677263155</v>
      </c>
      <c r="P84" s="89">
        <f t="shared" si="20"/>
        <v>0.94518568881289766</v>
      </c>
      <c r="Q84" s="196">
        <v>2222.9110944981962</v>
      </c>
      <c r="R84" s="89">
        <f t="shared" si="26"/>
        <v>2.6168380570186438E-2</v>
      </c>
      <c r="S84" s="89">
        <f t="shared" si="26"/>
        <v>2.3480065201926196E-2</v>
      </c>
      <c r="T84" s="91">
        <v>2672</v>
      </c>
      <c r="U84" s="191">
        <v>23922</v>
      </c>
      <c r="V84" s="191">
        <v>8976.3602251407137</v>
      </c>
      <c r="W84" s="198"/>
      <c r="X84" s="88">
        <v>0</v>
      </c>
      <c r="Y84" s="88">
        <f t="shared" si="27"/>
        <v>0</v>
      </c>
      <c r="Z84" s="1"/>
      <c r="AA84" s="1"/>
    </row>
    <row r="85" spans="2:29">
      <c r="B85" s="208">
        <v>1851</v>
      </c>
      <c r="C85" t="s">
        <v>101</v>
      </c>
      <c r="D85" s="1">
        <v>17399</v>
      </c>
      <c r="E85" s="85">
        <f t="shared" si="21"/>
        <v>8446.116504854368</v>
      </c>
      <c r="F85" s="86">
        <f t="shared" si="14"/>
        <v>0.75792540332408287</v>
      </c>
      <c r="G85" s="188">
        <f t="shared" si="15"/>
        <v>1618.7946104033781</v>
      </c>
      <c r="H85" s="188">
        <f t="shared" si="16"/>
        <v>3334.7168974309589</v>
      </c>
      <c r="I85" s="188">
        <f t="shared" si="17"/>
        <v>554.25309279187047</v>
      </c>
      <c r="J85" s="87">
        <f t="shared" si="18"/>
        <v>1141.7613711512531</v>
      </c>
      <c r="K85" s="188">
        <f t="shared" si="22"/>
        <v>430.93309982297706</v>
      </c>
      <c r="L85" s="87">
        <f t="shared" si="19"/>
        <v>887.72218563533272</v>
      </c>
      <c r="M85" s="88">
        <f t="shared" si="23"/>
        <v>4222.4390830662915</v>
      </c>
      <c r="N85" s="88">
        <f t="shared" si="24"/>
        <v>21621.439083066292</v>
      </c>
      <c r="O85" s="88">
        <f t="shared" si="25"/>
        <v>10495.844215080724</v>
      </c>
      <c r="P85" s="89">
        <f t="shared" si="20"/>
        <v>0.94186090795333655</v>
      </c>
      <c r="Q85" s="196">
        <v>2365.272176147565</v>
      </c>
      <c r="R85" s="89">
        <f t="shared" si="26"/>
        <v>4.0734537624117717E-2</v>
      </c>
      <c r="S85" s="89">
        <f t="shared" si="26"/>
        <v>2.8437170795501511E-3</v>
      </c>
      <c r="T85" s="91">
        <v>2060</v>
      </c>
      <c r="U85" s="191">
        <v>16718</v>
      </c>
      <c r="V85" s="191">
        <v>8422.1662468513859</v>
      </c>
      <c r="W85" s="198"/>
      <c r="X85" s="88">
        <v>0</v>
      </c>
      <c r="Y85" s="88">
        <f t="shared" si="27"/>
        <v>0</v>
      </c>
      <c r="Z85" s="1"/>
      <c r="AA85" s="1"/>
    </row>
    <row r="86" spans="2:29">
      <c r="B86" s="208">
        <v>1853</v>
      </c>
      <c r="C86" t="s">
        <v>102</v>
      </c>
      <c r="D86" s="1">
        <v>11869</v>
      </c>
      <c r="E86" s="85">
        <f t="shared" si="21"/>
        <v>8924.0601503759408</v>
      </c>
      <c r="F86" s="86">
        <f t="shared" si="14"/>
        <v>0.80081441984308555</v>
      </c>
      <c r="G86" s="188">
        <f t="shared" si="15"/>
        <v>1332.0284230904344</v>
      </c>
      <c r="H86" s="188">
        <f t="shared" si="16"/>
        <v>1771.5978027102776</v>
      </c>
      <c r="I86" s="188">
        <f t="shared" si="17"/>
        <v>386.97281685932001</v>
      </c>
      <c r="J86" s="87">
        <f t="shared" si="18"/>
        <v>514.67384642289562</v>
      </c>
      <c r="K86" s="188">
        <f t="shared" si="22"/>
        <v>263.65282389042659</v>
      </c>
      <c r="L86" s="87">
        <f t="shared" si="19"/>
        <v>350.65825577426739</v>
      </c>
      <c r="M86" s="88">
        <f t="shared" si="23"/>
        <v>2122.2560584845451</v>
      </c>
      <c r="N86" s="88">
        <f t="shared" si="24"/>
        <v>13991.256058484545</v>
      </c>
      <c r="O86" s="88">
        <f t="shared" si="25"/>
        <v>10519.741397356802</v>
      </c>
      <c r="P86" s="89">
        <f t="shared" si="20"/>
        <v>0.9440053587792866</v>
      </c>
      <c r="Q86" s="196">
        <v>903.42281275546429</v>
      </c>
      <c r="R86" s="89">
        <f t="shared" si="26"/>
        <v>8.2937956204379562E-2</v>
      </c>
      <c r="S86" s="89">
        <f t="shared" si="26"/>
        <v>6.6653174908073057E-2</v>
      </c>
      <c r="T86" s="91">
        <v>1330</v>
      </c>
      <c r="U86" s="191">
        <v>10960</v>
      </c>
      <c r="V86" s="191">
        <v>8366.4122137404593</v>
      </c>
      <c r="W86" s="198"/>
      <c r="X86" s="88">
        <v>0</v>
      </c>
      <c r="Y86" s="88">
        <f t="shared" si="27"/>
        <v>0</v>
      </c>
      <c r="Z86" s="1"/>
      <c r="AA86" s="1"/>
    </row>
    <row r="87" spans="2:29">
      <c r="B87" s="208">
        <v>1856</v>
      </c>
      <c r="C87" t="s">
        <v>103</v>
      </c>
      <c r="D87" s="1">
        <v>4633</v>
      </c>
      <c r="E87" s="85">
        <f t="shared" si="21"/>
        <v>10071.739130434782</v>
      </c>
      <c r="F87" s="86">
        <f t="shared" si="14"/>
        <v>0.90380317844566038</v>
      </c>
      <c r="G87" s="188">
        <f t="shared" si="15"/>
        <v>643.42103505512966</v>
      </c>
      <c r="H87" s="188">
        <f t="shared" si="16"/>
        <v>295.97367612535965</v>
      </c>
      <c r="I87" s="188">
        <f t="shared" si="17"/>
        <v>0</v>
      </c>
      <c r="J87" s="87">
        <f t="shared" si="18"/>
        <v>0</v>
      </c>
      <c r="K87" s="188">
        <f t="shared" si="22"/>
        <v>-123.3199929688934</v>
      </c>
      <c r="L87" s="87">
        <f t="shared" si="19"/>
        <v>-56.727196765690962</v>
      </c>
      <c r="M87" s="88">
        <f t="shared" si="23"/>
        <v>239.24647935966868</v>
      </c>
      <c r="N87" s="88">
        <f t="shared" si="24"/>
        <v>4872.2464793596682</v>
      </c>
      <c r="O87" s="88">
        <f t="shared" si="25"/>
        <v>10591.840172521017</v>
      </c>
      <c r="P87" s="89">
        <f t="shared" si="20"/>
        <v>0.95047525452534964</v>
      </c>
      <c r="Q87" s="196">
        <v>-11.655010209680455</v>
      </c>
      <c r="R87" s="89">
        <f t="shared" si="26"/>
        <v>3.1159581571333184E-2</v>
      </c>
      <c r="S87" s="89">
        <f t="shared" si="26"/>
        <v>5.1334442949902546E-2</v>
      </c>
      <c r="T87" s="91">
        <v>460</v>
      </c>
      <c r="U87" s="191">
        <v>4493</v>
      </c>
      <c r="V87" s="191">
        <v>9579.9573560767603</v>
      </c>
      <c r="W87" s="198"/>
      <c r="X87" s="88">
        <v>0</v>
      </c>
      <c r="Y87" s="88">
        <f t="shared" si="27"/>
        <v>0</v>
      </c>
      <c r="Z87" s="1"/>
      <c r="AA87" s="1"/>
    </row>
    <row r="88" spans="2:29">
      <c r="B88" s="208">
        <v>1857</v>
      </c>
      <c r="C88" t="s">
        <v>104</v>
      </c>
      <c r="D88" s="1">
        <v>7477</v>
      </c>
      <c r="E88" s="85">
        <f t="shared" si="21"/>
        <v>10947.291361639824</v>
      </c>
      <c r="F88" s="86">
        <f t="shared" si="14"/>
        <v>0.98237221992004431</v>
      </c>
      <c r="G88" s="188">
        <f t="shared" si="15"/>
        <v>118.08969633210472</v>
      </c>
      <c r="H88" s="188">
        <f t="shared" si="16"/>
        <v>80.655262594827519</v>
      </c>
      <c r="I88" s="188">
        <f t="shared" si="17"/>
        <v>0</v>
      </c>
      <c r="J88" s="87">
        <f t="shared" si="18"/>
        <v>0</v>
      </c>
      <c r="K88" s="188">
        <f t="shared" si="22"/>
        <v>-123.3199929688934</v>
      </c>
      <c r="L88" s="87">
        <f t="shared" si="19"/>
        <v>-84.227555197754185</v>
      </c>
      <c r="M88" s="88">
        <f t="shared" si="23"/>
        <v>-3.5722926029266659</v>
      </c>
      <c r="N88" s="88">
        <f t="shared" si="24"/>
        <v>7473.4277073970734</v>
      </c>
      <c r="O88" s="88">
        <f t="shared" si="25"/>
        <v>10942.061065003036</v>
      </c>
      <c r="P88" s="89">
        <f t="shared" si="20"/>
        <v>0.98190287111510344</v>
      </c>
      <c r="Q88" s="196">
        <v>271.98733436328996</v>
      </c>
      <c r="R88" s="89">
        <f t="shared" si="26"/>
        <v>2.9464408646564782E-2</v>
      </c>
      <c r="S88" s="89">
        <f t="shared" si="26"/>
        <v>3.7000751316012492E-2</v>
      </c>
      <c r="T88" s="91">
        <v>683</v>
      </c>
      <c r="U88" s="191">
        <v>7263</v>
      </c>
      <c r="V88" s="191">
        <v>10556.686046511628</v>
      </c>
      <c r="W88" s="198"/>
      <c r="X88" s="88">
        <v>0</v>
      </c>
      <c r="Y88" s="88">
        <f t="shared" si="27"/>
        <v>0</v>
      </c>
      <c r="Z88" s="1"/>
      <c r="AA88" s="1"/>
    </row>
    <row r="89" spans="2:29">
      <c r="B89" s="208">
        <v>1859</v>
      </c>
      <c r="C89" t="s">
        <v>105</v>
      </c>
      <c r="D89" s="1">
        <v>12201</v>
      </c>
      <c r="E89" s="85">
        <f t="shared" si="21"/>
        <v>9927.583401139138</v>
      </c>
      <c r="F89" s="86">
        <f t="shared" si="14"/>
        <v>0.89086713982896804</v>
      </c>
      <c r="G89" s="188">
        <f t="shared" si="15"/>
        <v>729.91447263251609</v>
      </c>
      <c r="H89" s="188">
        <f t="shared" si="16"/>
        <v>897.06488686536227</v>
      </c>
      <c r="I89" s="188">
        <f t="shared" si="17"/>
        <v>35.739679092201001</v>
      </c>
      <c r="J89" s="87">
        <f t="shared" si="18"/>
        <v>43.924065604315032</v>
      </c>
      <c r="K89" s="188">
        <f t="shared" si="22"/>
        <v>-87.580313876692401</v>
      </c>
      <c r="L89" s="87">
        <f t="shared" si="19"/>
        <v>-107.63620575445496</v>
      </c>
      <c r="M89" s="88">
        <f t="shared" si="23"/>
        <v>789.42868111090729</v>
      </c>
      <c r="N89" s="88">
        <f t="shared" si="24"/>
        <v>12990.428681110907</v>
      </c>
      <c r="O89" s="88">
        <f t="shared" si="25"/>
        <v>10569.917559894961</v>
      </c>
      <c r="P89" s="89">
        <f t="shared" si="20"/>
        <v>0.94850799477858072</v>
      </c>
      <c r="Q89" s="196">
        <v>988.97690894232414</v>
      </c>
      <c r="R89" s="89">
        <f t="shared" si="26"/>
        <v>1.7937593859502752E-2</v>
      </c>
      <c r="S89" s="89">
        <f t="shared" si="26"/>
        <v>1.0483209526927082E-2</v>
      </c>
      <c r="T89" s="91">
        <v>1229</v>
      </c>
      <c r="U89" s="191">
        <v>11986</v>
      </c>
      <c r="V89" s="191">
        <v>9824.5901639344265</v>
      </c>
      <c r="W89" s="198"/>
      <c r="X89" s="88">
        <v>0</v>
      </c>
      <c r="Y89" s="88">
        <f t="shared" si="27"/>
        <v>0</v>
      </c>
      <c r="Z89" s="1"/>
      <c r="AA89" s="1"/>
    </row>
    <row r="90" spans="2:29">
      <c r="B90" s="208">
        <v>1860</v>
      </c>
      <c r="C90" t="s">
        <v>106</v>
      </c>
      <c r="D90" s="1">
        <v>106727</v>
      </c>
      <c r="E90" s="85">
        <f t="shared" si="21"/>
        <v>9185.5581375333495</v>
      </c>
      <c r="F90" s="86">
        <f t="shared" si="14"/>
        <v>0.82428034850637155</v>
      </c>
      <c r="G90" s="188">
        <f t="shared" si="15"/>
        <v>1175.1296307959892</v>
      </c>
      <c r="H90" s="188">
        <f t="shared" si="16"/>
        <v>13653.831180218598</v>
      </c>
      <c r="I90" s="188">
        <f t="shared" si="17"/>
        <v>295.44852135422695</v>
      </c>
      <c r="J90" s="87">
        <f t="shared" si="18"/>
        <v>3432.8163696147631</v>
      </c>
      <c r="K90" s="188">
        <f t="shared" si="22"/>
        <v>172.12852838533354</v>
      </c>
      <c r="L90" s="87">
        <f t="shared" si="19"/>
        <v>1999.9613713091903</v>
      </c>
      <c r="M90" s="88">
        <f t="shared" si="23"/>
        <v>15653.792551527789</v>
      </c>
      <c r="N90" s="88">
        <f t="shared" si="24"/>
        <v>122380.79255152779</v>
      </c>
      <c r="O90" s="88">
        <f t="shared" si="25"/>
        <v>10532.816296714673</v>
      </c>
      <c r="P90" s="89">
        <f t="shared" si="20"/>
        <v>0.94517865521245104</v>
      </c>
      <c r="Q90" s="196">
        <v>12931.299353133352</v>
      </c>
      <c r="R90" s="89">
        <f t="shared" si="26"/>
        <v>3.2635408402190529E-2</v>
      </c>
      <c r="S90" s="89">
        <f t="shared" si="26"/>
        <v>2.6591927227274392E-2</v>
      </c>
      <c r="T90" s="91">
        <v>11619</v>
      </c>
      <c r="U90" s="191">
        <v>103354</v>
      </c>
      <c r="V90" s="191">
        <v>8947.6235823738207</v>
      </c>
      <c r="W90" s="198"/>
      <c r="X90" s="88">
        <v>0</v>
      </c>
      <c r="Y90" s="88">
        <f t="shared" si="27"/>
        <v>0</v>
      </c>
      <c r="Z90" s="1"/>
      <c r="AA90" s="1"/>
    </row>
    <row r="91" spans="2:29">
      <c r="B91" s="208">
        <v>1865</v>
      </c>
      <c r="C91" t="s">
        <v>107</v>
      </c>
      <c r="D91" s="1">
        <v>98266</v>
      </c>
      <c r="E91" s="85">
        <f t="shared" si="21"/>
        <v>10034.310221586848</v>
      </c>
      <c r="F91" s="86">
        <f t="shared" si="14"/>
        <v>0.90044443708585953</v>
      </c>
      <c r="G91" s="188">
        <f t="shared" si="15"/>
        <v>665.87838036389041</v>
      </c>
      <c r="H91" s="188">
        <f t="shared" si="16"/>
        <v>6520.9469789035784</v>
      </c>
      <c r="I91" s="188">
        <f t="shared" si="17"/>
        <v>0</v>
      </c>
      <c r="J91" s="87">
        <f t="shared" si="18"/>
        <v>0</v>
      </c>
      <c r="K91" s="188">
        <f t="shared" si="22"/>
        <v>-123.3199929688934</v>
      </c>
      <c r="L91" s="87">
        <f t="shared" si="19"/>
        <v>-1207.6726911443729</v>
      </c>
      <c r="M91" s="88">
        <f t="shared" si="23"/>
        <v>5313.2742877592054</v>
      </c>
      <c r="N91" s="88">
        <f t="shared" si="24"/>
        <v>103579.27428775921</v>
      </c>
      <c r="O91" s="88">
        <f t="shared" si="25"/>
        <v>10576.868608981846</v>
      </c>
      <c r="P91" s="89">
        <f t="shared" si="20"/>
        <v>0.94913175798142957</v>
      </c>
      <c r="Q91" s="196">
        <v>5624.057928872181</v>
      </c>
      <c r="R91" s="89">
        <f t="shared" si="26"/>
        <v>3.8094231988168178E-2</v>
      </c>
      <c r="S91" s="89">
        <f t="shared" si="26"/>
        <v>3.2052021100460064E-2</v>
      </c>
      <c r="T91" s="91">
        <v>9793</v>
      </c>
      <c r="U91" s="191">
        <v>94660</v>
      </c>
      <c r="V91" s="191">
        <v>9722.6787181594082</v>
      </c>
      <c r="W91" s="198"/>
      <c r="X91" s="88">
        <v>0</v>
      </c>
      <c r="Y91" s="88">
        <f t="shared" si="27"/>
        <v>0</v>
      </c>
      <c r="Z91" s="1"/>
      <c r="AA91" s="1"/>
    </row>
    <row r="92" spans="2:29">
      <c r="B92" s="208">
        <v>1866</v>
      </c>
      <c r="C92" t="s">
        <v>108</v>
      </c>
      <c r="D92" s="1">
        <v>86711</v>
      </c>
      <c r="E92" s="85">
        <f t="shared" si="21"/>
        <v>10528.290432248663</v>
      </c>
      <c r="F92" s="86">
        <f t="shared" si="14"/>
        <v>0.94477251972416876</v>
      </c>
      <c r="G92" s="188">
        <f t="shared" si="15"/>
        <v>369.49025396680116</v>
      </c>
      <c r="H92" s="188">
        <f t="shared" si="16"/>
        <v>3043.1217316705743</v>
      </c>
      <c r="I92" s="188">
        <f t="shared" si="17"/>
        <v>0</v>
      </c>
      <c r="J92" s="87">
        <f t="shared" si="18"/>
        <v>0</v>
      </c>
      <c r="K92" s="188">
        <f t="shared" si="22"/>
        <v>-123.3199929688934</v>
      </c>
      <c r="L92" s="87">
        <f t="shared" si="19"/>
        <v>-1015.6634620918061</v>
      </c>
      <c r="M92" s="88">
        <f t="shared" si="23"/>
        <v>2027.4582695787681</v>
      </c>
      <c r="N92" s="88">
        <f t="shared" si="24"/>
        <v>88738.458269578769</v>
      </c>
      <c r="O92" s="88">
        <f t="shared" si="25"/>
        <v>10774.460693246572</v>
      </c>
      <c r="P92" s="89">
        <f t="shared" si="20"/>
        <v>0.96686299103675333</v>
      </c>
      <c r="Q92" s="196">
        <v>384.7216483397674</v>
      </c>
      <c r="R92" s="89">
        <f t="shared" si="26"/>
        <v>5.3865506386805866E-2</v>
      </c>
      <c r="S92" s="89">
        <f t="shared" si="26"/>
        <v>4.7211668803984759E-2</v>
      </c>
      <c r="T92" s="91">
        <v>8236</v>
      </c>
      <c r="U92" s="191">
        <v>82279</v>
      </c>
      <c r="V92" s="191">
        <v>10053.641251221896</v>
      </c>
      <c r="W92" s="198"/>
      <c r="X92" s="88">
        <v>0</v>
      </c>
      <c r="Y92" s="88">
        <f>X92*1000/T92</f>
        <v>0</v>
      </c>
      <c r="Z92" s="1"/>
      <c r="AA92" s="1"/>
    </row>
    <row r="93" spans="2:29">
      <c r="B93" s="209">
        <v>1867</v>
      </c>
      <c r="C93" s="210" t="s">
        <v>426</v>
      </c>
      <c r="D93" s="221">
        <v>27625</v>
      </c>
      <c r="E93" s="222">
        <f t="shared" si="21"/>
        <v>10487.851176917236</v>
      </c>
      <c r="F93" s="223">
        <f t="shared" si="14"/>
        <v>0.94114364023978303</v>
      </c>
      <c r="G93" s="224">
        <f t="shared" si="15"/>
        <v>-12.624324952793994</v>
      </c>
      <c r="H93" s="224">
        <f t="shared" si="16"/>
        <v>-33.252471925659378</v>
      </c>
      <c r="I93" s="224">
        <f t="shared" si="17"/>
        <v>0</v>
      </c>
      <c r="J93" s="225">
        <f t="shared" si="18"/>
        <v>0</v>
      </c>
      <c r="K93" s="224">
        <f t="shared" si="22"/>
        <v>-123.3199929688934</v>
      </c>
      <c r="L93" s="225">
        <f t="shared" si="19"/>
        <v>-324.82486148006524</v>
      </c>
      <c r="M93" s="226">
        <f t="shared" si="23"/>
        <v>-358.07733340572463</v>
      </c>
      <c r="N93" s="226">
        <f t="shared" si="24"/>
        <v>27266.922666594277</v>
      </c>
      <c r="O93" s="226">
        <f t="shared" si="25"/>
        <v>10351.90685899555</v>
      </c>
      <c r="P93" s="227">
        <f t="shared" si="20"/>
        <v>0.92894446539638664</v>
      </c>
      <c r="Q93" s="234">
        <v>1252.7889293014728</v>
      </c>
      <c r="R93" s="227">
        <f t="shared" si="26"/>
        <v>-8.9635854341736695E-2</v>
      </c>
      <c r="S93" s="227">
        <f t="shared" si="26"/>
        <v>-0.10691687457063304</v>
      </c>
      <c r="T93" s="228">
        <v>2634</v>
      </c>
      <c r="U93" s="229">
        <v>30345</v>
      </c>
      <c r="V93" s="229">
        <v>11743.421052631578</v>
      </c>
      <c r="W93" s="230"/>
      <c r="X93" s="226">
        <v>1784</v>
      </c>
      <c r="Y93" s="226">
        <f t="shared" si="27"/>
        <v>677.29688686408508</v>
      </c>
      <c r="Z93" s="1"/>
      <c r="AA93" s="1"/>
    </row>
    <row r="94" spans="2:29">
      <c r="B94" s="208">
        <v>1868</v>
      </c>
      <c r="C94" t="s">
        <v>109</v>
      </c>
      <c r="D94" s="1">
        <v>46774</v>
      </c>
      <c r="E94" s="85">
        <f t="shared" si="21"/>
        <v>10237.251039614795</v>
      </c>
      <c r="F94" s="86">
        <f t="shared" si="14"/>
        <v>0.91865564708590486</v>
      </c>
      <c r="G94" s="188">
        <f t="shared" si="15"/>
        <v>544.11388954712163</v>
      </c>
      <c r="H94" s="188">
        <f t="shared" si="16"/>
        <v>2486.056361340799</v>
      </c>
      <c r="I94" s="188">
        <f t="shared" si="17"/>
        <v>0</v>
      </c>
      <c r="J94" s="87">
        <f t="shared" si="18"/>
        <v>0</v>
      </c>
      <c r="K94" s="188">
        <f t="shared" si="22"/>
        <v>-123.3199929688934</v>
      </c>
      <c r="L94" s="87">
        <f t="shared" si="19"/>
        <v>-563.44904787487394</v>
      </c>
      <c r="M94" s="88">
        <f t="shared" si="23"/>
        <v>1922.607313465925</v>
      </c>
      <c r="N94" s="88">
        <f t="shared" si="24"/>
        <v>48696.607313465924</v>
      </c>
      <c r="O94" s="88">
        <f t="shared" si="25"/>
        <v>10658.044936193024</v>
      </c>
      <c r="P94" s="89">
        <f t="shared" si="20"/>
        <v>0.95641624198144759</v>
      </c>
      <c r="Q94" s="196">
        <v>3528.4010698475417</v>
      </c>
      <c r="R94" s="89">
        <f t="shared" si="26"/>
        <v>3.5739592559787425E-2</v>
      </c>
      <c r="S94" s="89">
        <f t="shared" si="26"/>
        <v>2.7578807851502896E-2</v>
      </c>
      <c r="T94" s="91">
        <v>4569</v>
      </c>
      <c r="U94" s="191">
        <v>45160</v>
      </c>
      <c r="V94" s="191">
        <v>9962.4972424442967</v>
      </c>
      <c r="W94" s="198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>
      <c r="B95" s="208">
        <v>1870</v>
      </c>
      <c r="C95" t="s">
        <v>110</v>
      </c>
      <c r="D95" s="1">
        <v>105092</v>
      </c>
      <c r="E95" s="85">
        <f t="shared" si="21"/>
        <v>9897.5324919947252</v>
      </c>
      <c r="F95" s="86">
        <f t="shared" si="14"/>
        <v>0.88817047474976341</v>
      </c>
      <c r="G95" s="188">
        <f t="shared" si="15"/>
        <v>747.94501811916382</v>
      </c>
      <c r="H95" s="188">
        <f t="shared" si="16"/>
        <v>7941.6802023892815</v>
      </c>
      <c r="I95" s="188">
        <f t="shared" si="17"/>
        <v>46.257497292745484</v>
      </c>
      <c r="J95" s="87">
        <f t="shared" si="18"/>
        <v>491.16210625437151</v>
      </c>
      <c r="K95" s="188">
        <f t="shared" si="22"/>
        <v>-77.062495676147918</v>
      </c>
      <c r="L95" s="87">
        <f t="shared" si="19"/>
        <v>-818.24957908933857</v>
      </c>
      <c r="M95" s="88">
        <f t="shared" si="23"/>
        <v>7123.4306232999425</v>
      </c>
      <c r="N95" s="88">
        <f t="shared" si="24"/>
        <v>112215.43062329994</v>
      </c>
      <c r="O95" s="88">
        <f t="shared" si="25"/>
        <v>10568.415014437742</v>
      </c>
      <c r="P95" s="89">
        <f t="shared" si="20"/>
        <v>0.94837316152462059</v>
      </c>
      <c r="Q95" s="196">
        <v>5837.2920416188899</v>
      </c>
      <c r="R95" s="89">
        <f t="shared" si="26"/>
        <v>3.9609053497942387E-2</v>
      </c>
      <c r="S95" s="89">
        <f t="shared" si="26"/>
        <v>3.4028179882441785E-2</v>
      </c>
      <c r="T95" s="91">
        <v>10618</v>
      </c>
      <c r="U95" s="191">
        <v>101088</v>
      </c>
      <c r="V95" s="191">
        <v>9571.8208502982689</v>
      </c>
      <c r="W95" s="198"/>
      <c r="X95" s="88">
        <v>0</v>
      </c>
      <c r="Y95" s="88">
        <f t="shared" si="27"/>
        <v>0</v>
      </c>
      <c r="Z95" s="1"/>
      <c r="AA95" s="1"/>
    </row>
    <row r="96" spans="2:29">
      <c r="B96" s="208">
        <v>1871</v>
      </c>
      <c r="C96" t="s">
        <v>111</v>
      </c>
      <c r="D96" s="1">
        <v>44185</v>
      </c>
      <c r="E96" s="85">
        <f t="shared" si="21"/>
        <v>9704.5903799692496</v>
      </c>
      <c r="F96" s="86">
        <f t="shared" si="14"/>
        <v>0.87085651418681587</v>
      </c>
      <c r="G96" s="188">
        <f t="shared" si="15"/>
        <v>863.71028533444917</v>
      </c>
      <c r="H96" s="188">
        <f t="shared" si="16"/>
        <v>3932.4729291277472</v>
      </c>
      <c r="I96" s="188">
        <f t="shared" si="17"/>
        <v>113.78723650166192</v>
      </c>
      <c r="J96" s="87">
        <f t="shared" si="18"/>
        <v>518.07328779206671</v>
      </c>
      <c r="K96" s="188">
        <f t="shared" si="22"/>
        <v>-9.5327564672314793</v>
      </c>
      <c r="L96" s="87">
        <f t="shared" si="19"/>
        <v>-43.402640195304926</v>
      </c>
      <c r="M96" s="88">
        <f t="shared" si="23"/>
        <v>3889.0702889324421</v>
      </c>
      <c r="N96" s="88">
        <f t="shared" si="24"/>
        <v>48074.070288932446</v>
      </c>
      <c r="O96" s="88">
        <f t="shared" si="25"/>
        <v>10558.767908836469</v>
      </c>
      <c r="P96" s="89">
        <f t="shared" si="20"/>
        <v>0.9475074634964733</v>
      </c>
      <c r="Q96" s="196">
        <v>2767.5483582523598</v>
      </c>
      <c r="R96" s="89">
        <f t="shared" si="26"/>
        <v>1.453434974283615E-2</v>
      </c>
      <c r="S96" s="89">
        <f t="shared" si="26"/>
        <v>1.9882213655383296E-2</v>
      </c>
      <c r="T96" s="91">
        <v>4553</v>
      </c>
      <c r="U96" s="191">
        <v>43552</v>
      </c>
      <c r="V96" s="191">
        <v>9515.4031024688666</v>
      </c>
      <c r="W96" s="198"/>
      <c r="X96" s="88">
        <v>0</v>
      </c>
      <c r="Y96" s="88">
        <f t="shared" si="27"/>
        <v>0</v>
      </c>
      <c r="Z96" s="1"/>
      <c r="AA96" s="1"/>
    </row>
    <row r="97" spans="2:27">
      <c r="B97" s="208">
        <v>1874</v>
      </c>
      <c r="C97" t="s">
        <v>112</v>
      </c>
      <c r="D97" s="1">
        <v>9709</v>
      </c>
      <c r="E97" s="85">
        <f t="shared" si="21"/>
        <v>10177.148846960168</v>
      </c>
      <c r="F97" s="86">
        <f t="shared" si="14"/>
        <v>0.91326228333319803</v>
      </c>
      <c r="G97" s="188">
        <f t="shared" si="15"/>
        <v>580.17520513989803</v>
      </c>
      <c r="H97" s="188">
        <f t="shared" si="16"/>
        <v>553.48714570346272</v>
      </c>
      <c r="I97" s="188">
        <f t="shared" si="17"/>
        <v>0</v>
      </c>
      <c r="J97" s="87">
        <f t="shared" si="18"/>
        <v>0</v>
      </c>
      <c r="K97" s="188">
        <f t="shared" si="22"/>
        <v>-123.3199929688934</v>
      </c>
      <c r="L97" s="87">
        <f t="shared" si="19"/>
        <v>-117.6472732923243</v>
      </c>
      <c r="M97" s="88">
        <f t="shared" si="23"/>
        <v>435.8398724111384</v>
      </c>
      <c r="N97" s="88">
        <f t="shared" si="24"/>
        <v>10144.839872411138</v>
      </c>
      <c r="O97" s="88">
        <f t="shared" si="25"/>
        <v>10634.004059131172</v>
      </c>
      <c r="P97" s="89">
        <f t="shared" si="20"/>
        <v>0.95425889648036477</v>
      </c>
      <c r="Q97" s="196">
        <v>1200.4962181296905</v>
      </c>
      <c r="R97" s="89">
        <f t="shared" si="26"/>
        <v>-0.15434195627558575</v>
      </c>
      <c r="S97" s="89">
        <f t="shared" si="26"/>
        <v>-0.13218110607316386</v>
      </c>
      <c r="T97" s="91">
        <v>954</v>
      </c>
      <c r="U97" s="191">
        <v>11481</v>
      </c>
      <c r="V97" s="191">
        <v>11727.272727272726</v>
      </c>
      <c r="W97" s="198"/>
      <c r="X97" s="88">
        <v>0</v>
      </c>
      <c r="Y97" s="88">
        <f t="shared" si="27"/>
        <v>0</v>
      </c>
    </row>
    <row r="98" spans="2:27" ht="29.1" customHeight="1">
      <c r="B98" s="208">
        <v>1875</v>
      </c>
      <c r="C98" t="s">
        <v>113</v>
      </c>
      <c r="D98" s="1">
        <v>27386</v>
      </c>
      <c r="E98" s="85">
        <f t="shared" si="21"/>
        <v>10035.177720776841</v>
      </c>
      <c r="F98" s="86">
        <f t="shared" si="14"/>
        <v>0.90052228347515351</v>
      </c>
      <c r="G98" s="188">
        <f t="shared" si="15"/>
        <v>665.35788084989429</v>
      </c>
      <c r="H98" s="188">
        <f t="shared" si="16"/>
        <v>1815.7616568393614</v>
      </c>
      <c r="I98" s="188">
        <f t="shared" si="17"/>
        <v>0</v>
      </c>
      <c r="J98" s="87">
        <f t="shared" si="18"/>
        <v>0</v>
      </c>
      <c r="K98" s="188">
        <f t="shared" si="22"/>
        <v>-123.3199929688934</v>
      </c>
      <c r="L98" s="87">
        <f t="shared" si="19"/>
        <v>-336.54026081211009</v>
      </c>
      <c r="M98" s="88">
        <f t="shared" si="23"/>
        <v>1479.2213960272513</v>
      </c>
      <c r="N98" s="88">
        <f t="shared" si="24"/>
        <v>28865.221396027253</v>
      </c>
      <c r="O98" s="88">
        <f t="shared" si="25"/>
        <v>10577.215608657843</v>
      </c>
      <c r="P98" s="89">
        <f t="shared" si="20"/>
        <v>0.94916289653714714</v>
      </c>
      <c r="Q98" s="196">
        <v>2147.2138147546393</v>
      </c>
      <c r="R98" s="89">
        <f t="shared" si="26"/>
        <v>3.0750122323008017E-2</v>
      </c>
      <c r="S98" s="89">
        <f t="shared" si="26"/>
        <v>1.2998104826056159E-2</v>
      </c>
      <c r="T98" s="91">
        <v>2729</v>
      </c>
      <c r="U98" s="191">
        <v>26569</v>
      </c>
      <c r="V98" s="191">
        <v>9906.4131245339304</v>
      </c>
      <c r="W98" s="198"/>
      <c r="X98" s="88">
        <v>0</v>
      </c>
      <c r="Y98" s="88">
        <f t="shared" si="27"/>
        <v>0</v>
      </c>
      <c r="Z98" s="1"/>
      <c r="AA98" s="1"/>
    </row>
    <row r="99" spans="2:27">
      <c r="B99" s="208">
        <v>3101</v>
      </c>
      <c r="C99" t="s">
        <v>114</v>
      </c>
      <c r="D99" s="1">
        <v>274540</v>
      </c>
      <c r="E99" s="85">
        <f t="shared" si="21"/>
        <v>8596.8373258180691</v>
      </c>
      <c r="F99" s="86">
        <f t="shared" si="14"/>
        <v>0.77145057065425093</v>
      </c>
      <c r="G99" s="188">
        <f t="shared" si="15"/>
        <v>1528.3621178251574</v>
      </c>
      <c r="H99" s="188">
        <f t="shared" si="16"/>
        <v>48808.244232746401</v>
      </c>
      <c r="I99" s="188">
        <f t="shared" si="17"/>
        <v>501.50080545457507</v>
      </c>
      <c r="J99" s="87">
        <f t="shared" si="18"/>
        <v>16015.428222191855</v>
      </c>
      <c r="K99" s="188">
        <f t="shared" si="22"/>
        <v>378.18081248568166</v>
      </c>
      <c r="L99" s="87">
        <f t="shared" si="19"/>
        <v>12077.204246730244</v>
      </c>
      <c r="M99" s="88">
        <f t="shared" si="23"/>
        <v>60885.448479476647</v>
      </c>
      <c r="N99" s="88">
        <f t="shared" si="24"/>
        <v>335425.44847947662</v>
      </c>
      <c r="O99" s="88">
        <f t="shared" si="25"/>
        <v>10503.380256128907</v>
      </c>
      <c r="P99" s="89">
        <f t="shared" si="20"/>
        <v>0.94253716631984474</v>
      </c>
      <c r="Q99" s="196">
        <v>30721.354342365215</v>
      </c>
      <c r="R99" s="89">
        <f t="shared" si="26"/>
        <v>3.2761416087664717E-2</v>
      </c>
      <c r="S99" s="89">
        <f t="shared" si="26"/>
        <v>2.6131821902664932E-2</v>
      </c>
      <c r="T99" s="91">
        <v>31935</v>
      </c>
      <c r="U99" s="191">
        <v>265831</v>
      </c>
      <c r="V99" s="191">
        <v>8377.9073432083205</v>
      </c>
      <c r="W99" s="198"/>
      <c r="X99" s="88">
        <v>0</v>
      </c>
      <c r="Y99" s="88">
        <f t="shared" si="27"/>
        <v>0</v>
      </c>
      <c r="Z99" s="1"/>
      <c r="AA99" s="1"/>
    </row>
    <row r="100" spans="2:27">
      <c r="B100" s="208">
        <v>3103</v>
      </c>
      <c r="C100" t="s">
        <v>115</v>
      </c>
      <c r="D100" s="1">
        <v>524815</v>
      </c>
      <c r="E100" s="85">
        <f t="shared" si="21"/>
        <v>10082.707344719602</v>
      </c>
      <c r="F100" s="86">
        <f t="shared" si="14"/>
        <v>0.9047874282166396</v>
      </c>
      <c r="G100" s="188">
        <f t="shared" si="15"/>
        <v>636.84010648423794</v>
      </c>
      <c r="H100" s="188">
        <f t="shared" si="16"/>
        <v>33148.164382611067</v>
      </c>
      <c r="I100" s="188">
        <f t="shared" si="17"/>
        <v>0</v>
      </c>
      <c r="J100" s="87">
        <f t="shared" si="18"/>
        <v>0</v>
      </c>
      <c r="K100" s="188">
        <f t="shared" si="22"/>
        <v>-123.3199929688934</v>
      </c>
      <c r="L100" s="87">
        <f t="shared" si="19"/>
        <v>-6418.9289540238706</v>
      </c>
      <c r="M100" s="88">
        <f t="shared" si="23"/>
        <v>26729.235428587195</v>
      </c>
      <c r="N100" s="88">
        <f t="shared" si="24"/>
        <v>551544.23542858718</v>
      </c>
      <c r="O100" s="88">
        <f t="shared" si="25"/>
        <v>10596.227458234946</v>
      </c>
      <c r="P100" s="89">
        <f t="shared" si="20"/>
        <v>0.95086895443374142</v>
      </c>
      <c r="Q100" s="196">
        <v>9606.2915512519612</v>
      </c>
      <c r="R100" s="89">
        <f t="shared" si="26"/>
        <v>4.5614839018170227E-2</v>
      </c>
      <c r="S100" s="89">
        <f t="shared" si="26"/>
        <v>2.9323247416784465E-2</v>
      </c>
      <c r="T100" s="91">
        <v>52051</v>
      </c>
      <c r="U100" s="191">
        <v>501920</v>
      </c>
      <c r="V100" s="191">
        <v>9795.4722872755647</v>
      </c>
      <c r="W100" s="198"/>
      <c r="X100" s="88">
        <v>0</v>
      </c>
      <c r="Y100" s="88">
        <f t="shared" si="27"/>
        <v>0</v>
      </c>
      <c r="Z100" s="1"/>
      <c r="AA100" s="1"/>
    </row>
    <row r="101" spans="2:27">
      <c r="B101" s="208">
        <v>3105</v>
      </c>
      <c r="C101" t="s">
        <v>116</v>
      </c>
      <c r="D101" s="1">
        <v>517977</v>
      </c>
      <c r="E101" s="85">
        <f t="shared" si="21"/>
        <v>8666.0253300095355</v>
      </c>
      <c r="F101" s="86">
        <f t="shared" si="14"/>
        <v>0.77765926383908524</v>
      </c>
      <c r="G101" s="188">
        <f t="shared" si="15"/>
        <v>1486.8493153102775</v>
      </c>
      <c r="H101" s="188">
        <f t="shared" si="16"/>
        <v>88870.470425410604</v>
      </c>
      <c r="I101" s="188">
        <f t="shared" si="17"/>
        <v>477.28500398756182</v>
      </c>
      <c r="J101" s="87">
        <f t="shared" si="18"/>
        <v>28527.801973340556</v>
      </c>
      <c r="K101" s="188">
        <f t="shared" si="22"/>
        <v>353.96501101866841</v>
      </c>
      <c r="L101" s="87">
        <f t="shared" si="19"/>
        <v>21156.842673596828</v>
      </c>
      <c r="M101" s="88">
        <f t="shared" si="23"/>
        <v>110027.31309900743</v>
      </c>
      <c r="N101" s="88">
        <f t="shared" si="24"/>
        <v>628004.31309900747</v>
      </c>
      <c r="O101" s="88">
        <f t="shared" si="25"/>
        <v>10506.839656338483</v>
      </c>
      <c r="P101" s="89">
        <f t="shared" si="20"/>
        <v>0.94284760097908682</v>
      </c>
      <c r="Q101" s="196">
        <v>63190.153903163147</v>
      </c>
      <c r="R101" s="89">
        <f t="shared" si="26"/>
        <v>2.303915372339585E-2</v>
      </c>
      <c r="S101" s="89">
        <f t="shared" si="26"/>
        <v>1.0493141448559324E-2</v>
      </c>
      <c r="T101" s="91">
        <v>59771</v>
      </c>
      <c r="U101" s="191">
        <v>506312</v>
      </c>
      <c r="V101" s="191">
        <v>8576.0357735695652</v>
      </c>
      <c r="W101" s="198"/>
      <c r="X101" s="88">
        <v>0</v>
      </c>
      <c r="Y101" s="88">
        <f t="shared" si="27"/>
        <v>0</v>
      </c>
      <c r="Z101" s="1"/>
      <c r="AA101" s="1"/>
    </row>
    <row r="102" spans="2:27">
      <c r="B102" s="208">
        <v>3107</v>
      </c>
      <c r="C102" t="s">
        <v>117</v>
      </c>
      <c r="D102" s="1">
        <v>788845</v>
      </c>
      <c r="E102" s="85">
        <f t="shared" si="21"/>
        <v>9255.4851578082835</v>
      </c>
      <c r="F102" s="86">
        <f t="shared" si="14"/>
        <v>0.83055535844906758</v>
      </c>
      <c r="G102" s="188">
        <f t="shared" si="15"/>
        <v>1133.1734186310289</v>
      </c>
      <c r="H102" s="188">
        <f t="shared" si="16"/>
        <v>96580.370469922593</v>
      </c>
      <c r="I102" s="188">
        <f t="shared" si="17"/>
        <v>270.97406425800006</v>
      </c>
      <c r="J102" s="87">
        <f t="shared" si="18"/>
        <v>23095.119496709343</v>
      </c>
      <c r="K102" s="188">
        <f t="shared" si="22"/>
        <v>147.65407128910664</v>
      </c>
      <c r="L102" s="87">
        <f t="shared" si="19"/>
        <v>12584.556495970559</v>
      </c>
      <c r="M102" s="88">
        <f t="shared" si="23"/>
        <v>109164.92696589316</v>
      </c>
      <c r="N102" s="88">
        <f t="shared" si="24"/>
        <v>898009.92696589313</v>
      </c>
      <c r="O102" s="88">
        <f t="shared" si="25"/>
        <v>10536.312647728419</v>
      </c>
      <c r="P102" s="89">
        <f t="shared" si="20"/>
        <v>0.9454924057095857</v>
      </c>
      <c r="Q102" s="196">
        <v>58505.59348206639</v>
      </c>
      <c r="R102" s="89">
        <f t="shared" si="26"/>
        <v>3.1872687150333756E-2</v>
      </c>
      <c r="S102" s="89">
        <f t="shared" si="26"/>
        <v>2.2356648993579604E-2</v>
      </c>
      <c r="T102" s="91">
        <v>85230</v>
      </c>
      <c r="U102" s="191">
        <v>764479</v>
      </c>
      <c r="V102" s="191">
        <v>9053.0884373075642</v>
      </c>
      <c r="W102" s="198"/>
      <c r="X102" s="88">
        <v>0</v>
      </c>
      <c r="Y102" s="88">
        <f t="shared" si="27"/>
        <v>0</v>
      </c>
      <c r="Z102" s="1"/>
      <c r="AA102" s="1"/>
    </row>
    <row r="103" spans="2:27">
      <c r="B103" s="208">
        <v>3110</v>
      </c>
      <c r="C103" t="s">
        <v>121</v>
      </c>
      <c r="D103" s="1">
        <v>54468</v>
      </c>
      <c r="E103" s="85">
        <f t="shared" si="21"/>
        <v>11378.316273240025</v>
      </c>
      <c r="F103" s="86">
        <f t="shared" si="14"/>
        <v>1.0210509108639296</v>
      </c>
      <c r="G103" s="188">
        <f t="shared" si="15"/>
        <v>-140.52525062801615</v>
      </c>
      <c r="H103" s="188">
        <f t="shared" si="16"/>
        <v>-672.69437475631332</v>
      </c>
      <c r="I103" s="188">
        <f t="shared" si="17"/>
        <v>0</v>
      </c>
      <c r="J103" s="87">
        <f t="shared" si="18"/>
        <v>0</v>
      </c>
      <c r="K103" s="188">
        <f t="shared" si="22"/>
        <v>-123.3199929688934</v>
      </c>
      <c r="L103" s="87">
        <f t="shared" si="19"/>
        <v>-590.33280634209268</v>
      </c>
      <c r="M103" s="88">
        <f t="shared" si="23"/>
        <v>-1263.0271810984059</v>
      </c>
      <c r="N103" s="88">
        <f t="shared" si="24"/>
        <v>53204.972818901595</v>
      </c>
      <c r="O103" s="88">
        <f t="shared" si="25"/>
        <v>11114.471029643117</v>
      </c>
      <c r="P103" s="89">
        <f t="shared" si="20"/>
        <v>0.99737434749265752</v>
      </c>
      <c r="Q103" s="196">
        <v>-1266.4176140599279</v>
      </c>
      <c r="R103" s="89">
        <f t="shared" si="26"/>
        <v>1.4282788030018064E-2</v>
      </c>
      <c r="S103" s="89">
        <f t="shared" si="26"/>
        <v>8.9857189469283345E-3</v>
      </c>
      <c r="T103" s="91">
        <v>4787</v>
      </c>
      <c r="U103" s="191">
        <v>53701</v>
      </c>
      <c r="V103" s="191">
        <v>11276.984460310794</v>
      </c>
      <c r="W103" s="198"/>
      <c r="X103" s="88">
        <v>0</v>
      </c>
      <c r="Y103" s="88">
        <f t="shared" si="27"/>
        <v>0</v>
      </c>
      <c r="Z103" s="1"/>
      <c r="AA103" s="1"/>
    </row>
    <row r="104" spans="2:27">
      <c r="B104" s="208">
        <v>3112</v>
      </c>
      <c r="C104" t="s">
        <v>127</v>
      </c>
      <c r="D104" s="1">
        <v>74061</v>
      </c>
      <c r="E104" s="85">
        <f t="shared" si="21"/>
        <v>9395.0272738805033</v>
      </c>
      <c r="F104" s="86">
        <f t="shared" si="14"/>
        <v>0.84307738730622894</v>
      </c>
      <c r="G104" s="188">
        <f t="shared" si="15"/>
        <v>1049.4481489876969</v>
      </c>
      <c r="H104" s="188">
        <f t="shared" si="16"/>
        <v>8272.7997584700151</v>
      </c>
      <c r="I104" s="188">
        <f t="shared" si="17"/>
        <v>222.13432363272312</v>
      </c>
      <c r="J104" s="87">
        <f t="shared" si="18"/>
        <v>1751.0848731967565</v>
      </c>
      <c r="K104" s="188">
        <f t="shared" si="22"/>
        <v>98.814330663829722</v>
      </c>
      <c r="L104" s="87">
        <f t="shared" si="19"/>
        <v>778.95336862296972</v>
      </c>
      <c r="M104" s="88">
        <f t="shared" si="23"/>
        <v>9051.7531270929849</v>
      </c>
      <c r="N104" s="88">
        <f t="shared" si="24"/>
        <v>83112.75312709299</v>
      </c>
      <c r="O104" s="88">
        <f t="shared" si="25"/>
        <v>10543.28975353203</v>
      </c>
      <c r="P104" s="89">
        <f t="shared" si="20"/>
        <v>0.94611850715244383</v>
      </c>
      <c r="Q104" s="196">
        <v>4942.0160022190439</v>
      </c>
      <c r="R104" s="89">
        <f t="shared" si="26"/>
        <v>2.6756872911785502E-2</v>
      </c>
      <c r="S104" s="89">
        <f t="shared" si="26"/>
        <v>8.3285159457988284E-2</v>
      </c>
      <c r="T104" s="91">
        <v>7883</v>
      </c>
      <c r="U104" s="191">
        <v>72131</v>
      </c>
      <c r="V104" s="191">
        <v>8672.7185283154977</v>
      </c>
      <c r="W104" s="198"/>
      <c r="X104" s="88">
        <v>0</v>
      </c>
      <c r="Y104" s="88">
        <f t="shared" si="27"/>
        <v>0</v>
      </c>
      <c r="Z104" s="1"/>
      <c r="AA104" s="1"/>
    </row>
    <row r="105" spans="2:27">
      <c r="B105" s="208">
        <v>3114</v>
      </c>
      <c r="C105" t="s">
        <v>427</v>
      </c>
      <c r="D105" s="1">
        <v>54667</v>
      </c>
      <c r="E105" s="85">
        <f t="shared" si="21"/>
        <v>8896.1757526444271</v>
      </c>
      <c r="F105" s="86">
        <f t="shared" si="14"/>
        <v>0.79831217003573807</v>
      </c>
      <c r="G105" s="188">
        <f t="shared" si="15"/>
        <v>1348.7590617293426</v>
      </c>
      <c r="H105" s="188">
        <f t="shared" si="16"/>
        <v>8288.1244343268099</v>
      </c>
      <c r="I105" s="188">
        <f t="shared" si="17"/>
        <v>396.73235606534979</v>
      </c>
      <c r="J105" s="87">
        <f t="shared" si="18"/>
        <v>2437.9203280215743</v>
      </c>
      <c r="K105" s="188">
        <f t="shared" si="22"/>
        <v>273.41236309645637</v>
      </c>
      <c r="L105" s="87">
        <f t="shared" si="19"/>
        <v>1680.1189712277244</v>
      </c>
      <c r="M105" s="88">
        <f t="shared" si="23"/>
        <v>9968.2434055545345</v>
      </c>
      <c r="N105" s="88">
        <f t="shared" si="24"/>
        <v>64635.243405554531</v>
      </c>
      <c r="O105" s="88">
        <f t="shared" si="25"/>
        <v>10518.347177470225</v>
      </c>
      <c r="P105" s="89">
        <f t="shared" si="20"/>
        <v>0.9438802462889192</v>
      </c>
      <c r="Q105" s="196">
        <v>5839.0672438964875</v>
      </c>
      <c r="R105" s="89">
        <f t="shared" si="26"/>
        <v>3.0053512209828159E-2</v>
      </c>
      <c r="S105" s="89">
        <f t="shared" si="26"/>
        <v>9.6033041561913862E-3</v>
      </c>
      <c r="T105" s="91">
        <v>6145</v>
      </c>
      <c r="U105" s="191">
        <v>53072</v>
      </c>
      <c r="V105" s="191">
        <v>8811.5557031379703</v>
      </c>
      <c r="W105" s="198"/>
      <c r="X105" s="88">
        <v>0</v>
      </c>
      <c r="Y105" s="88">
        <f t="shared" si="27"/>
        <v>0</v>
      </c>
      <c r="Z105" s="1"/>
      <c r="AA105" s="1"/>
    </row>
    <row r="106" spans="2:27">
      <c r="B106" s="208">
        <v>3116</v>
      </c>
      <c r="C106" t="s">
        <v>125</v>
      </c>
      <c r="D106" s="1">
        <v>34864</v>
      </c>
      <c r="E106" s="85">
        <f t="shared" si="21"/>
        <v>8896.146976269456</v>
      </c>
      <c r="F106" s="86">
        <f t="shared" si="14"/>
        <v>0.79830958774296557</v>
      </c>
      <c r="G106" s="188">
        <f t="shared" si="15"/>
        <v>1348.7763275543252</v>
      </c>
      <c r="H106" s="188">
        <f t="shared" si="16"/>
        <v>5285.8544276854009</v>
      </c>
      <c r="I106" s="188">
        <f t="shared" si="17"/>
        <v>396.74242779658971</v>
      </c>
      <c r="J106" s="87">
        <f t="shared" si="18"/>
        <v>1554.833574534835</v>
      </c>
      <c r="K106" s="188">
        <f t="shared" si="22"/>
        <v>273.42243482769629</v>
      </c>
      <c r="L106" s="87">
        <f t="shared" si="19"/>
        <v>1071.5425220897416</v>
      </c>
      <c r="M106" s="88">
        <f t="shared" si="23"/>
        <v>6357.3969497751423</v>
      </c>
      <c r="N106" s="88">
        <f t="shared" si="24"/>
        <v>41221.396949775139</v>
      </c>
      <c r="O106" s="88">
        <f t="shared" si="25"/>
        <v>10518.345738651478</v>
      </c>
      <c r="P106" s="89">
        <f t="shared" si="20"/>
        <v>0.94388011717428066</v>
      </c>
      <c r="Q106" s="196">
        <v>4648.4727467583989</v>
      </c>
      <c r="R106" s="89">
        <f t="shared" si="26"/>
        <v>3.2609661463732488E-2</v>
      </c>
      <c r="S106" s="89">
        <f t="shared" si="26"/>
        <v>2.3914555868350059E-2</v>
      </c>
      <c r="T106" s="91">
        <v>3919</v>
      </c>
      <c r="U106" s="191">
        <v>33763</v>
      </c>
      <c r="V106" s="191">
        <v>8688.3685023160069</v>
      </c>
      <c r="W106" s="198"/>
      <c r="X106" s="88">
        <v>0</v>
      </c>
      <c r="Y106" s="88">
        <f t="shared" si="27"/>
        <v>0</v>
      </c>
      <c r="Z106" s="1"/>
      <c r="AA106" s="1"/>
    </row>
    <row r="107" spans="2:27">
      <c r="B107" s="208">
        <v>3118</v>
      </c>
      <c r="C107" t="s">
        <v>124</v>
      </c>
      <c r="D107" s="1">
        <v>427846</v>
      </c>
      <c r="E107" s="85">
        <f t="shared" si="21"/>
        <v>9101.9444326256216</v>
      </c>
      <c r="F107" s="86">
        <f t="shared" si="14"/>
        <v>0.81677714262717405</v>
      </c>
      <c r="G107" s="188">
        <f t="shared" si="15"/>
        <v>1225.2978537406259</v>
      </c>
      <c r="H107" s="188">
        <f t="shared" si="16"/>
        <v>57596.350912931863</v>
      </c>
      <c r="I107" s="188">
        <f t="shared" si="17"/>
        <v>324.71331807193172</v>
      </c>
      <c r="J107" s="87">
        <f t="shared" si="18"/>
        <v>15263.474229289222</v>
      </c>
      <c r="K107" s="188">
        <f t="shared" si="22"/>
        <v>201.39332510303831</v>
      </c>
      <c r="L107" s="87">
        <f t="shared" si="19"/>
        <v>9466.6946397934189</v>
      </c>
      <c r="M107" s="88">
        <f t="shared" si="23"/>
        <v>67063.045552725278</v>
      </c>
      <c r="N107" s="88">
        <f t="shared" si="24"/>
        <v>494909.04555272526</v>
      </c>
      <c r="O107" s="88">
        <f t="shared" si="25"/>
        <v>10528.635611469286</v>
      </c>
      <c r="P107" s="89">
        <f t="shared" si="20"/>
        <v>0.94480349491849114</v>
      </c>
      <c r="Q107" s="196">
        <v>44893.786267957476</v>
      </c>
      <c r="R107" s="89">
        <f t="shared" si="26"/>
        <v>-4.0032489095510763E-2</v>
      </c>
      <c r="S107" s="89">
        <f t="shared" si="26"/>
        <v>-5.277596283938181E-2</v>
      </c>
      <c r="T107" s="91">
        <v>47006</v>
      </c>
      <c r="U107" s="191">
        <v>445688</v>
      </c>
      <c r="V107" s="191">
        <v>9609.0724850157385</v>
      </c>
      <c r="W107" s="198"/>
      <c r="X107" s="88">
        <v>0</v>
      </c>
      <c r="Y107" s="88">
        <f t="shared" si="27"/>
        <v>0</v>
      </c>
      <c r="Z107" s="1"/>
      <c r="AA107" s="1"/>
    </row>
    <row r="108" spans="2:27">
      <c r="B108" s="208">
        <v>3120</v>
      </c>
      <c r="C108" t="s">
        <v>126</v>
      </c>
      <c r="D108" s="1">
        <v>73522</v>
      </c>
      <c r="E108" s="85">
        <f t="shared" si="21"/>
        <v>8731.8289786223286</v>
      </c>
      <c r="F108" s="86">
        <f t="shared" si="14"/>
        <v>0.78356425661137086</v>
      </c>
      <c r="G108" s="188">
        <f t="shared" si="15"/>
        <v>1447.3671261426018</v>
      </c>
      <c r="H108" s="188">
        <f t="shared" si="16"/>
        <v>12186.831202120706</v>
      </c>
      <c r="I108" s="188">
        <f t="shared" si="17"/>
        <v>454.25372697308427</v>
      </c>
      <c r="J108" s="87">
        <f t="shared" si="18"/>
        <v>3824.8163811133695</v>
      </c>
      <c r="K108" s="188">
        <f t="shared" si="22"/>
        <v>330.93373400419085</v>
      </c>
      <c r="L108" s="87">
        <f t="shared" si="19"/>
        <v>2786.4620403152871</v>
      </c>
      <c r="M108" s="88">
        <f t="shared" si="23"/>
        <v>14973.293242435993</v>
      </c>
      <c r="N108" s="88">
        <f t="shared" si="24"/>
        <v>88495.29324243599</v>
      </c>
      <c r="O108" s="88">
        <f t="shared" si="25"/>
        <v>10510.129838769119</v>
      </c>
      <c r="P108" s="89">
        <f t="shared" si="20"/>
        <v>0.94314285061770065</v>
      </c>
      <c r="Q108" s="196">
        <v>7726.8207393992561</v>
      </c>
      <c r="R108" s="89">
        <f t="shared" si="26"/>
        <v>3.6835425186856577E-2</v>
      </c>
      <c r="S108" s="89">
        <f t="shared" si="26"/>
        <v>3.0801584826505735E-2</v>
      </c>
      <c r="T108" s="91">
        <v>8420</v>
      </c>
      <c r="U108" s="191">
        <v>70910</v>
      </c>
      <c r="V108" s="191">
        <v>8470.9114801099022</v>
      </c>
      <c r="W108" s="198"/>
      <c r="X108" s="88">
        <v>0</v>
      </c>
      <c r="Y108" s="88">
        <f t="shared" si="27"/>
        <v>0</v>
      </c>
      <c r="Z108" s="1"/>
      <c r="AA108" s="1"/>
    </row>
    <row r="109" spans="2:27">
      <c r="B109" s="208">
        <v>3122</v>
      </c>
      <c r="C109" t="s">
        <v>123</v>
      </c>
      <c r="D109" s="1">
        <v>31244</v>
      </c>
      <c r="E109" s="85">
        <f t="shared" si="21"/>
        <v>8541.2793876435207</v>
      </c>
      <c r="F109" s="86">
        <f t="shared" si="14"/>
        <v>0.76646499264634671</v>
      </c>
      <c r="G109" s="188">
        <f t="shared" si="15"/>
        <v>1561.6968807298865</v>
      </c>
      <c r="H109" s="188">
        <f t="shared" si="16"/>
        <v>5712.6871897099254</v>
      </c>
      <c r="I109" s="188">
        <f t="shared" si="17"/>
        <v>520.94608381566707</v>
      </c>
      <c r="J109" s="87">
        <f t="shared" si="18"/>
        <v>1905.6207745977101</v>
      </c>
      <c r="K109" s="188">
        <f t="shared" si="22"/>
        <v>397.62609084677365</v>
      </c>
      <c r="L109" s="87">
        <f t="shared" si="19"/>
        <v>1454.5162403174982</v>
      </c>
      <c r="M109" s="88">
        <f t="shared" si="23"/>
        <v>7167.2034300274236</v>
      </c>
      <c r="N109" s="88">
        <f t="shared" si="24"/>
        <v>38411.203430027424</v>
      </c>
      <c r="O109" s="88">
        <f t="shared" si="25"/>
        <v>10500.602359220182</v>
      </c>
      <c r="P109" s="89">
        <f t="shared" si="20"/>
        <v>0.9422878874194498</v>
      </c>
      <c r="Q109" s="196">
        <v>3467.4237962853349</v>
      </c>
      <c r="R109" s="89">
        <f t="shared" si="26"/>
        <v>4.453062316127307E-2</v>
      </c>
      <c r="S109" s="89">
        <f t="shared" si="26"/>
        <v>3.9105231734246237E-2</v>
      </c>
      <c r="T109" s="91">
        <v>3658</v>
      </c>
      <c r="U109" s="191">
        <v>29912</v>
      </c>
      <c r="V109" s="191">
        <v>8219.8406155537232</v>
      </c>
      <c r="W109" s="198"/>
      <c r="X109" s="88">
        <v>0</v>
      </c>
      <c r="Y109" s="88">
        <f t="shared" si="27"/>
        <v>0</v>
      </c>
      <c r="Z109" s="1"/>
      <c r="AA109" s="1"/>
    </row>
    <row r="110" spans="2:27">
      <c r="B110" s="208">
        <v>3124</v>
      </c>
      <c r="C110" t="s">
        <v>122</v>
      </c>
      <c r="D110" s="1">
        <v>11959</v>
      </c>
      <c r="E110" s="85">
        <f t="shared" si="21"/>
        <v>8878.2479584261309</v>
      </c>
      <c r="F110" s="86">
        <f t="shared" si="14"/>
        <v>0.79670339153312042</v>
      </c>
      <c r="G110" s="188">
        <f t="shared" si="15"/>
        <v>1359.5157382603204</v>
      </c>
      <c r="H110" s="188">
        <f t="shared" si="16"/>
        <v>1831.2676994366516</v>
      </c>
      <c r="I110" s="188">
        <f t="shared" si="17"/>
        <v>403.00708404175344</v>
      </c>
      <c r="J110" s="87">
        <f t="shared" si="18"/>
        <v>542.85054220424183</v>
      </c>
      <c r="K110" s="188">
        <f t="shared" si="22"/>
        <v>279.68709107286003</v>
      </c>
      <c r="L110" s="87">
        <f t="shared" si="19"/>
        <v>376.73851167514243</v>
      </c>
      <c r="M110" s="88">
        <f t="shared" si="23"/>
        <v>2208.0062111117941</v>
      </c>
      <c r="N110" s="88">
        <f t="shared" si="24"/>
        <v>14167.006211111795</v>
      </c>
      <c r="O110" s="88">
        <f t="shared" si="25"/>
        <v>10517.450787759313</v>
      </c>
      <c r="P110" s="89">
        <f t="shared" si="20"/>
        <v>0.94379980736378855</v>
      </c>
      <c r="Q110" s="196">
        <v>904.32389382076281</v>
      </c>
      <c r="R110" s="89">
        <f t="shared" si="26"/>
        <v>3.7207285342584565E-2</v>
      </c>
      <c r="S110" s="89">
        <f t="shared" si="26"/>
        <v>2.3347054358051043E-2</v>
      </c>
      <c r="T110" s="91">
        <v>1347</v>
      </c>
      <c r="U110" s="191">
        <v>11530</v>
      </c>
      <c r="V110" s="191">
        <v>8675.6960120391268</v>
      </c>
      <c r="W110" s="198"/>
      <c r="X110" s="88">
        <v>0</v>
      </c>
      <c r="Y110" s="88">
        <f t="shared" si="27"/>
        <v>0</v>
      </c>
      <c r="Z110" s="1"/>
      <c r="AA110" s="1"/>
    </row>
    <row r="111" spans="2:27">
      <c r="B111" s="208">
        <v>3201</v>
      </c>
      <c r="C111" t="s">
        <v>134</v>
      </c>
      <c r="D111" s="1">
        <v>2286857</v>
      </c>
      <c r="E111" s="85">
        <f t="shared" si="21"/>
        <v>17467.457474354764</v>
      </c>
      <c r="F111" s="86">
        <f t="shared" si="14"/>
        <v>1.5674694688011379</v>
      </c>
      <c r="G111" s="188">
        <f t="shared" si="15"/>
        <v>-3794.009971296859</v>
      </c>
      <c r="H111" s="188">
        <f t="shared" si="16"/>
        <v>-496715.57945215609</v>
      </c>
      <c r="I111" s="188">
        <f t="shared" si="17"/>
        <v>0</v>
      </c>
      <c r="J111" s="87">
        <f t="shared" si="18"/>
        <v>0</v>
      </c>
      <c r="K111" s="188">
        <f t="shared" si="22"/>
        <v>-123.3199929688934</v>
      </c>
      <c r="L111" s="87">
        <f t="shared" si="19"/>
        <v>-16145.176799480492</v>
      </c>
      <c r="M111" s="88">
        <f t="shared" si="23"/>
        <v>-512860.7562516366</v>
      </c>
      <c r="N111" s="88">
        <f t="shared" si="24"/>
        <v>1773996.2437483633</v>
      </c>
      <c r="O111" s="88">
        <f t="shared" si="25"/>
        <v>13550.127510089011</v>
      </c>
      <c r="P111" s="89">
        <f t="shared" si="20"/>
        <v>1.2159417706675406</v>
      </c>
      <c r="Q111" s="196">
        <v>-322557.0775956423</v>
      </c>
      <c r="R111" s="89">
        <f t="shared" si="26"/>
        <v>-5.3718497847954601E-3</v>
      </c>
      <c r="S111" s="89">
        <f t="shared" si="26"/>
        <v>-1.332607923060878E-2</v>
      </c>
      <c r="T111" s="91">
        <v>130921</v>
      </c>
      <c r="U111" s="191">
        <v>2299208</v>
      </c>
      <c r="V111" s="191">
        <v>17703.374039453625</v>
      </c>
      <c r="W111" s="198"/>
      <c r="X111" s="88">
        <v>0</v>
      </c>
      <c r="Y111" s="88">
        <f t="shared" si="27"/>
        <v>0</v>
      </c>
      <c r="Z111" s="1"/>
      <c r="AA111" s="1"/>
    </row>
    <row r="112" spans="2:27">
      <c r="B112" s="208">
        <v>3203</v>
      </c>
      <c r="C112" t="s">
        <v>135</v>
      </c>
      <c r="D112" s="1">
        <v>1407019</v>
      </c>
      <c r="E112" s="85">
        <f t="shared" si="21"/>
        <v>14238.921216414512</v>
      </c>
      <c r="F112" s="86">
        <f t="shared" si="14"/>
        <v>1.277751745390693</v>
      </c>
      <c r="G112" s="188">
        <f t="shared" si="15"/>
        <v>-1856.8882165327082</v>
      </c>
      <c r="H112" s="188">
        <f t="shared" si="16"/>
        <v>-183488.40911667954</v>
      </c>
      <c r="I112" s="188">
        <f t="shared" si="17"/>
        <v>0</v>
      </c>
      <c r="J112" s="87">
        <f t="shared" si="18"/>
        <v>0</v>
      </c>
      <c r="K112" s="188">
        <f t="shared" si="22"/>
        <v>-123.3199929688934</v>
      </c>
      <c r="L112" s="87">
        <f t="shared" si="19"/>
        <v>-12185.865105221201</v>
      </c>
      <c r="M112" s="88">
        <f t="shared" si="23"/>
        <v>-195674.27422190073</v>
      </c>
      <c r="N112" s="88">
        <f t="shared" si="24"/>
        <v>1211344.7257780991</v>
      </c>
      <c r="O112" s="88">
        <f t="shared" si="25"/>
        <v>12258.713006912909</v>
      </c>
      <c r="P112" s="89">
        <f t="shared" si="20"/>
        <v>1.1000546813033627</v>
      </c>
      <c r="Q112" s="196">
        <v>-130528.04151521449</v>
      </c>
      <c r="R112" s="89">
        <f t="shared" si="26"/>
        <v>-3.5658231474538844E-2</v>
      </c>
      <c r="S112" s="89">
        <f t="shared" si="26"/>
        <v>-4.5719824991208961E-2</v>
      </c>
      <c r="T112" s="91">
        <v>98815</v>
      </c>
      <c r="U112" s="191">
        <v>1459046</v>
      </c>
      <c r="V112" s="191">
        <v>14921.111838337561</v>
      </c>
      <c r="W112" s="198"/>
      <c r="X112" s="88">
        <v>0</v>
      </c>
      <c r="Y112" s="88">
        <f t="shared" si="27"/>
        <v>0</v>
      </c>
      <c r="Z112" s="1"/>
      <c r="AA112" s="1"/>
    </row>
    <row r="113" spans="2:27">
      <c r="B113" s="208">
        <v>3205</v>
      </c>
      <c r="C113" t="s">
        <v>140</v>
      </c>
      <c r="D113" s="1">
        <v>1022202</v>
      </c>
      <c r="E113" s="85">
        <f t="shared" si="21"/>
        <v>10851.286079765607</v>
      </c>
      <c r="F113" s="86">
        <f t="shared" si="14"/>
        <v>0.97375703660544799</v>
      </c>
      <c r="G113" s="188">
        <f t="shared" si="15"/>
        <v>175.69286545663491</v>
      </c>
      <c r="H113" s="188">
        <f t="shared" si="16"/>
        <v>16550.443618880465</v>
      </c>
      <c r="I113" s="188">
        <f t="shared" si="17"/>
        <v>0</v>
      </c>
      <c r="J113" s="87">
        <f t="shared" si="18"/>
        <v>0</v>
      </c>
      <c r="K113" s="188">
        <f t="shared" si="22"/>
        <v>-123.3199929688934</v>
      </c>
      <c r="L113" s="87">
        <f t="shared" si="19"/>
        <v>-11616.866657662727</v>
      </c>
      <c r="M113" s="88">
        <f t="shared" si="23"/>
        <v>4933.5769612177373</v>
      </c>
      <c r="N113" s="88">
        <f t="shared" si="24"/>
        <v>1027135.5769612177</v>
      </c>
      <c r="O113" s="88">
        <f t="shared" si="25"/>
        <v>10903.658952253349</v>
      </c>
      <c r="P113" s="89">
        <f t="shared" si="20"/>
        <v>0.97845679778926486</v>
      </c>
      <c r="Q113" s="196">
        <v>2074.3245744601991</v>
      </c>
      <c r="R113" s="89">
        <f t="shared" si="26"/>
        <v>4.546997987203194E-2</v>
      </c>
      <c r="S113" s="89">
        <f t="shared" si="26"/>
        <v>1.5659973970435389E-2</v>
      </c>
      <c r="T113" s="91">
        <v>94201</v>
      </c>
      <c r="U113" s="191">
        <v>977744</v>
      </c>
      <c r="V113" s="191">
        <v>10683.975304594876</v>
      </c>
      <c r="W113" s="198"/>
      <c r="X113" s="88">
        <v>0</v>
      </c>
      <c r="Y113" s="88">
        <f t="shared" si="27"/>
        <v>0</v>
      </c>
      <c r="Z113" s="1"/>
      <c r="AA113" s="1"/>
    </row>
    <row r="114" spans="2:27">
      <c r="B114" s="208">
        <v>3207</v>
      </c>
      <c r="C114" t="s">
        <v>130</v>
      </c>
      <c r="D114" s="1">
        <v>765959</v>
      </c>
      <c r="E114" s="85">
        <f t="shared" si="21"/>
        <v>12050.959723096288</v>
      </c>
      <c r="F114" s="86">
        <f t="shared" si="14"/>
        <v>1.0814116171995096</v>
      </c>
      <c r="G114" s="188">
        <f t="shared" si="15"/>
        <v>-544.11132054177392</v>
      </c>
      <c r="H114" s="188">
        <f t="shared" si="16"/>
        <v>-34583.71553363515</v>
      </c>
      <c r="I114" s="188">
        <f t="shared" si="17"/>
        <v>0</v>
      </c>
      <c r="J114" s="87">
        <f t="shared" si="18"/>
        <v>0</v>
      </c>
      <c r="K114" s="188">
        <f t="shared" si="22"/>
        <v>-123.3199929688934</v>
      </c>
      <c r="L114" s="87">
        <f t="shared" si="19"/>
        <v>-7838.2187531028649</v>
      </c>
      <c r="M114" s="88">
        <f t="shared" si="23"/>
        <v>-42421.934286738018</v>
      </c>
      <c r="N114" s="88">
        <f t="shared" si="24"/>
        <v>723537.06571326195</v>
      </c>
      <c r="O114" s="88">
        <f t="shared" si="25"/>
        <v>11383.528409585619</v>
      </c>
      <c r="P114" s="89">
        <f t="shared" si="20"/>
        <v>1.0215186300268893</v>
      </c>
      <c r="Q114" s="196">
        <v>-27749.592427334312</v>
      </c>
      <c r="R114" s="92">
        <f t="shared" si="26"/>
        <v>2.6504257674401153E-2</v>
      </c>
      <c r="S114" s="93">
        <f t="shared" si="26"/>
        <v>5.2667954522200534E-3</v>
      </c>
      <c r="T114" s="91">
        <v>63560</v>
      </c>
      <c r="U114" s="191">
        <v>746182</v>
      </c>
      <c r="V114" s="191">
        <v>11987.822315045385</v>
      </c>
      <c r="W114" s="198"/>
      <c r="X114" s="88">
        <v>0</v>
      </c>
      <c r="Y114" s="88">
        <f t="shared" si="27"/>
        <v>0</v>
      </c>
      <c r="Z114" s="1"/>
      <c r="AA114" s="1"/>
    </row>
    <row r="115" spans="2:27">
      <c r="B115" s="208">
        <v>3209</v>
      </c>
      <c r="C115" t="s">
        <v>143</v>
      </c>
      <c r="D115" s="1">
        <v>420870</v>
      </c>
      <c r="E115" s="85">
        <f t="shared" si="21"/>
        <v>9605.8337517688415</v>
      </c>
      <c r="F115" s="86">
        <f t="shared" si="14"/>
        <v>0.8619944345296503</v>
      </c>
      <c r="G115" s="188">
        <f t="shared" si="15"/>
        <v>922.96426225469395</v>
      </c>
      <c r="H115" s="188">
        <f t="shared" si="16"/>
        <v>40438.756186427163</v>
      </c>
      <c r="I115" s="188">
        <f t="shared" si="17"/>
        <v>148.35205637180479</v>
      </c>
      <c r="J115" s="87">
        <f t="shared" si="18"/>
        <v>6499.8969978742552</v>
      </c>
      <c r="K115" s="188">
        <f t="shared" si="22"/>
        <v>25.03206340291139</v>
      </c>
      <c r="L115" s="87">
        <f t="shared" si="19"/>
        <v>1096.7548259351595</v>
      </c>
      <c r="M115" s="88">
        <f t="shared" si="23"/>
        <v>41535.511012362324</v>
      </c>
      <c r="N115" s="88">
        <f t="shared" si="24"/>
        <v>462405.51101236232</v>
      </c>
      <c r="O115" s="88">
        <f t="shared" si="25"/>
        <v>10553.830077426446</v>
      </c>
      <c r="P115" s="89">
        <f t="shared" si="20"/>
        <v>0.94706435951361478</v>
      </c>
      <c r="Q115" s="196">
        <v>24859.87151734428</v>
      </c>
      <c r="R115" s="92">
        <f t="shared" si="26"/>
        <v>4.9019022628021304E-3</v>
      </c>
      <c r="S115" s="93">
        <f t="shared" si="26"/>
        <v>-1.684107950889489E-2</v>
      </c>
      <c r="T115" s="91">
        <v>43814</v>
      </c>
      <c r="U115" s="191">
        <v>418817</v>
      </c>
      <c r="V115" s="191">
        <v>9770.3774553258991</v>
      </c>
      <c r="W115" s="198"/>
      <c r="X115" s="88">
        <v>0</v>
      </c>
      <c r="Y115" s="88">
        <f t="shared" si="27"/>
        <v>0</v>
      </c>
      <c r="Z115" s="1"/>
      <c r="AA115" s="1"/>
    </row>
    <row r="116" spans="2:27">
      <c r="B116" s="208">
        <v>3212</v>
      </c>
      <c r="C116" t="s">
        <v>133</v>
      </c>
      <c r="D116" s="1">
        <v>231406</v>
      </c>
      <c r="E116" s="85">
        <f t="shared" si="21"/>
        <v>11276.545977291555</v>
      </c>
      <c r="F116" s="86">
        <f t="shared" si="14"/>
        <v>1.0119183950433364</v>
      </c>
      <c r="G116" s="188">
        <f t="shared" si="15"/>
        <v>-79.463073058933873</v>
      </c>
      <c r="H116" s="188">
        <f t="shared" si="16"/>
        <v>-1630.661722242382</v>
      </c>
      <c r="I116" s="188">
        <f t="shared" si="17"/>
        <v>0</v>
      </c>
      <c r="J116" s="87">
        <f t="shared" si="18"/>
        <v>0</v>
      </c>
      <c r="K116" s="188">
        <f t="shared" si="22"/>
        <v>-123.3199929688934</v>
      </c>
      <c r="L116" s="87">
        <f t="shared" si="19"/>
        <v>-2530.6495757146613</v>
      </c>
      <c r="M116" s="88">
        <f t="shared" si="23"/>
        <v>-4161.3112979570433</v>
      </c>
      <c r="N116" s="88">
        <f t="shared" si="24"/>
        <v>227244.68870204297</v>
      </c>
      <c r="O116" s="88">
        <f t="shared" si="25"/>
        <v>11073.762911263728</v>
      </c>
      <c r="P116" s="89">
        <f t="shared" si="20"/>
        <v>0.99372134116442024</v>
      </c>
      <c r="Q116" s="196">
        <v>-2602.7129012165742</v>
      </c>
      <c r="R116" s="92">
        <f t="shared" si="26"/>
        <v>2.5417645234191519E-2</v>
      </c>
      <c r="S116" s="92">
        <f t="shared" si="26"/>
        <v>1.5473777420653926E-2</v>
      </c>
      <c r="T116" s="91">
        <v>20521</v>
      </c>
      <c r="U116" s="191">
        <v>225670</v>
      </c>
      <c r="V116" s="191">
        <v>11104.714102942624</v>
      </c>
      <c r="W116" s="198"/>
      <c r="X116" s="88">
        <v>0</v>
      </c>
      <c r="Y116" s="88">
        <f t="shared" si="27"/>
        <v>0</v>
      </c>
      <c r="Z116" s="1"/>
      <c r="AA116" s="1"/>
    </row>
    <row r="117" spans="2:27">
      <c r="B117" s="208">
        <v>3214</v>
      </c>
      <c r="C117" t="s">
        <v>132</v>
      </c>
      <c r="D117" s="1">
        <v>215208</v>
      </c>
      <c r="E117" s="85">
        <f t="shared" si="21"/>
        <v>13248.460970204382</v>
      </c>
      <c r="F117" s="86">
        <f t="shared" si="14"/>
        <v>1.1888712544391624</v>
      </c>
      <c r="G117" s="188">
        <f t="shared" si="15"/>
        <v>-1262.6120688066301</v>
      </c>
      <c r="H117" s="188">
        <f t="shared" si="16"/>
        <v>-20509.870445694898</v>
      </c>
      <c r="I117" s="188">
        <f t="shared" si="17"/>
        <v>0</v>
      </c>
      <c r="J117" s="87">
        <f t="shared" si="18"/>
        <v>0</v>
      </c>
      <c r="K117" s="188">
        <f t="shared" si="22"/>
        <v>-123.3199929688934</v>
      </c>
      <c r="L117" s="87">
        <f t="shared" si="19"/>
        <v>-2003.2099657867043</v>
      </c>
      <c r="M117" s="88">
        <f t="shared" si="23"/>
        <v>-22513.080411481602</v>
      </c>
      <c r="N117" s="88">
        <f t="shared" si="24"/>
        <v>192694.91958851839</v>
      </c>
      <c r="O117" s="88">
        <f t="shared" si="25"/>
        <v>11862.528908428858</v>
      </c>
      <c r="P117" s="89">
        <f t="shared" si="20"/>
        <v>1.0645024849227505</v>
      </c>
      <c r="Q117" s="196">
        <v>-14769.656428408067</v>
      </c>
      <c r="R117" s="92">
        <f t="shared" si="26"/>
        <v>9.3805110502420165E-3</v>
      </c>
      <c r="S117" s="92">
        <f t="shared" si="26"/>
        <v>8.0537496769249632E-4</v>
      </c>
      <c r="T117" s="91">
        <v>16244</v>
      </c>
      <c r="U117" s="191">
        <v>213208</v>
      </c>
      <c r="V117" s="191">
        <v>13237.799577797094</v>
      </c>
      <c r="W117" s="198"/>
      <c r="X117" s="88">
        <v>0</v>
      </c>
      <c r="Y117" s="88">
        <f t="shared" si="27"/>
        <v>0</v>
      </c>
      <c r="Z117" s="1"/>
      <c r="AA117" s="1"/>
    </row>
    <row r="118" spans="2:27">
      <c r="B118" s="208">
        <v>3216</v>
      </c>
      <c r="C118" t="s">
        <v>129</v>
      </c>
      <c r="D118" s="1">
        <v>199827</v>
      </c>
      <c r="E118" s="85">
        <f t="shared" si="21"/>
        <v>10251.218386087314</v>
      </c>
      <c r="F118" s="86">
        <f t="shared" si="14"/>
        <v>0.91990902864919089</v>
      </c>
      <c r="G118" s="188">
        <f t="shared" si="15"/>
        <v>535.73348166361063</v>
      </c>
      <c r="H118" s="188">
        <f t="shared" si="16"/>
        <v>10443.052758068763</v>
      </c>
      <c r="I118" s="188">
        <f t="shared" si="17"/>
        <v>0</v>
      </c>
      <c r="J118" s="87">
        <f t="shared" si="18"/>
        <v>0</v>
      </c>
      <c r="K118" s="188">
        <f t="shared" si="22"/>
        <v>-123.3199929688934</v>
      </c>
      <c r="L118" s="87">
        <f t="shared" si="19"/>
        <v>-2403.8766229426392</v>
      </c>
      <c r="M118" s="88">
        <f t="shared" si="23"/>
        <v>8039.1761351261239</v>
      </c>
      <c r="N118" s="88">
        <f t="shared" si="24"/>
        <v>207866.17613512612</v>
      </c>
      <c r="O118" s="88">
        <f t="shared" si="25"/>
        <v>10663.63187478203</v>
      </c>
      <c r="P118" s="89">
        <f t="shared" si="20"/>
        <v>0.95691759460676185</v>
      </c>
      <c r="Q118" s="196">
        <v>3479.7146540902022</v>
      </c>
      <c r="R118" s="92">
        <f t="shared" si="26"/>
        <v>2.177236678614709E-2</v>
      </c>
      <c r="S118" s="92">
        <f t="shared" si="26"/>
        <v>5.9573742270367148E-4</v>
      </c>
      <c r="T118" s="91">
        <v>19493</v>
      </c>
      <c r="U118" s="191">
        <v>195569</v>
      </c>
      <c r="V118" s="191">
        <v>10245.114987689245</v>
      </c>
      <c r="W118" s="198"/>
      <c r="X118" s="88">
        <v>0</v>
      </c>
      <c r="Y118" s="88">
        <f t="shared" si="27"/>
        <v>0</v>
      </c>
      <c r="Z118" s="1"/>
      <c r="AA118" s="1"/>
    </row>
    <row r="119" spans="2:27">
      <c r="B119" s="208">
        <v>3218</v>
      </c>
      <c r="C119" t="s">
        <v>131</v>
      </c>
      <c r="D119" s="1">
        <v>224178</v>
      </c>
      <c r="E119" s="85">
        <f t="shared" si="21"/>
        <v>10187.593728698022</v>
      </c>
      <c r="F119" s="86">
        <f t="shared" si="14"/>
        <v>0.91419957104398031</v>
      </c>
      <c r="G119" s="188">
        <f t="shared" si="15"/>
        <v>573.90827609718542</v>
      </c>
      <c r="H119" s="188">
        <f t="shared" si="16"/>
        <v>12628.851615518564</v>
      </c>
      <c r="I119" s="188">
        <f t="shared" si="17"/>
        <v>0</v>
      </c>
      <c r="J119" s="87">
        <f t="shared" si="18"/>
        <v>0</v>
      </c>
      <c r="K119" s="188">
        <f t="shared" si="22"/>
        <v>-123.3199929688934</v>
      </c>
      <c r="L119" s="87">
        <f t="shared" si="19"/>
        <v>-2713.6564452804992</v>
      </c>
      <c r="M119" s="88">
        <f t="shared" si="23"/>
        <v>9915.1951702380647</v>
      </c>
      <c r="N119" s="88">
        <f t="shared" si="24"/>
        <v>234093.19517023806</v>
      </c>
      <c r="O119" s="88">
        <f t="shared" si="25"/>
        <v>10638.182011826315</v>
      </c>
      <c r="P119" s="89">
        <f t="shared" si="20"/>
        <v>0.95463381156467786</v>
      </c>
      <c r="Q119" s="196">
        <v>5590.6589936518258</v>
      </c>
      <c r="R119" s="92">
        <f t="shared" si="26"/>
        <v>4.8879198618824594E-2</v>
      </c>
      <c r="S119" s="92">
        <f t="shared" si="26"/>
        <v>1.7658299955096792E-2</v>
      </c>
      <c r="T119" s="91">
        <v>22005</v>
      </c>
      <c r="U119" s="191">
        <v>213731</v>
      </c>
      <c r="V119" s="191">
        <v>10010.819672131147</v>
      </c>
      <c r="W119" s="198"/>
      <c r="X119" s="88">
        <v>0</v>
      </c>
      <c r="Y119" s="88">
        <f t="shared" si="27"/>
        <v>0</v>
      </c>
      <c r="Z119" s="1"/>
      <c r="AA119" s="1"/>
    </row>
    <row r="120" spans="2:27">
      <c r="B120" s="208">
        <v>3220</v>
      </c>
      <c r="C120" t="s">
        <v>138</v>
      </c>
      <c r="D120" s="1">
        <v>105095</v>
      </c>
      <c r="E120" s="85">
        <f t="shared" si="21"/>
        <v>9153.0221215816055</v>
      </c>
      <c r="F120" s="86">
        <f t="shared" si="14"/>
        <v>0.82136067850198413</v>
      </c>
      <c r="G120" s="188">
        <f t="shared" si="15"/>
        <v>1194.6512403670356</v>
      </c>
      <c r="H120" s="188">
        <f t="shared" si="16"/>
        <v>13716.985541894304</v>
      </c>
      <c r="I120" s="188">
        <f t="shared" si="17"/>
        <v>306.83612693733738</v>
      </c>
      <c r="J120" s="87">
        <f t="shared" si="18"/>
        <v>3523.092409494508</v>
      </c>
      <c r="K120" s="188">
        <f t="shared" si="22"/>
        <v>183.51613396844397</v>
      </c>
      <c r="L120" s="87">
        <f t="shared" si="19"/>
        <v>2107.1322502256735</v>
      </c>
      <c r="M120" s="88">
        <f t="shared" si="23"/>
        <v>15824.117792119978</v>
      </c>
      <c r="N120" s="88">
        <f t="shared" si="24"/>
        <v>120919.11779211997</v>
      </c>
      <c r="O120" s="88">
        <f t="shared" si="25"/>
        <v>10531.189495917084</v>
      </c>
      <c r="P120" s="89">
        <f t="shared" si="20"/>
        <v>0.94503267171223149</v>
      </c>
      <c r="Q120" s="196">
        <v>9846.9595759836484</v>
      </c>
      <c r="R120" s="92">
        <f t="shared" si="26"/>
        <v>1.0227720583287674E-2</v>
      </c>
      <c r="S120" s="92">
        <f t="shared" si="26"/>
        <v>2.3091963843245421E-3</v>
      </c>
      <c r="T120" s="91">
        <v>11482</v>
      </c>
      <c r="U120" s="191">
        <v>104031</v>
      </c>
      <c r="V120" s="191">
        <v>9131.9346910112345</v>
      </c>
      <c r="W120" s="198"/>
      <c r="X120" s="88">
        <v>0</v>
      </c>
      <c r="Y120" s="88">
        <f t="shared" si="27"/>
        <v>0</v>
      </c>
      <c r="Z120" s="1"/>
      <c r="AA120" s="1"/>
    </row>
    <row r="121" spans="2:27">
      <c r="B121" s="208">
        <v>3222</v>
      </c>
      <c r="C121" t="s">
        <v>139</v>
      </c>
      <c r="D121" s="1">
        <v>522797</v>
      </c>
      <c r="E121" s="85">
        <f t="shared" si="21"/>
        <v>10849.111812069395</v>
      </c>
      <c r="F121" s="86">
        <f t="shared" si="14"/>
        <v>0.97356192531144226</v>
      </c>
      <c r="G121" s="188">
        <f t="shared" si="15"/>
        <v>176.99742607436164</v>
      </c>
      <c r="H121" s="188">
        <f t="shared" si="16"/>
        <v>8529.1519676713378</v>
      </c>
      <c r="I121" s="188">
        <f t="shared" si="17"/>
        <v>0</v>
      </c>
      <c r="J121" s="87">
        <f t="shared" si="18"/>
        <v>0</v>
      </c>
      <c r="K121" s="188">
        <f t="shared" si="22"/>
        <v>-123.3199929688934</v>
      </c>
      <c r="L121" s="87">
        <f t="shared" si="19"/>
        <v>-5942.543821185036</v>
      </c>
      <c r="M121" s="88">
        <f t="shared" si="23"/>
        <v>2586.6081464863018</v>
      </c>
      <c r="N121" s="88">
        <f t="shared" si="24"/>
        <v>525383.60814648634</v>
      </c>
      <c r="O121" s="88">
        <f t="shared" si="25"/>
        <v>10902.789245174863</v>
      </c>
      <c r="P121" s="89">
        <f t="shared" si="20"/>
        <v>0.97837875327166246</v>
      </c>
      <c r="Q121" s="196">
        <v>268.38926544391825</v>
      </c>
      <c r="R121" s="92">
        <f t="shared" si="26"/>
        <v>5.3529181797297244E-2</v>
      </c>
      <c r="S121" s="92">
        <f t="shared" si="26"/>
        <v>2.3117894923386006E-2</v>
      </c>
      <c r="T121" s="91">
        <v>48188</v>
      </c>
      <c r="U121" s="191">
        <v>496234</v>
      </c>
      <c r="V121" s="191">
        <v>10603.970339979058</v>
      </c>
      <c r="W121" s="198"/>
      <c r="X121" s="88">
        <v>0</v>
      </c>
      <c r="Y121" s="88">
        <f t="shared" si="27"/>
        <v>0</v>
      </c>
      <c r="Z121" s="1"/>
      <c r="AA121" s="1"/>
    </row>
    <row r="122" spans="2:27">
      <c r="B122" s="208">
        <v>3224</v>
      </c>
      <c r="C122" t="s">
        <v>137</v>
      </c>
      <c r="D122" s="1">
        <v>212235</v>
      </c>
      <c r="E122" s="85">
        <f t="shared" si="21"/>
        <v>10559.480571172695</v>
      </c>
      <c r="F122" s="86">
        <f t="shared" si="14"/>
        <v>0.94757141535983092</v>
      </c>
      <c r="G122" s="188">
        <f t="shared" si="15"/>
        <v>350.77617061238197</v>
      </c>
      <c r="H122" s="188">
        <f t="shared" si="16"/>
        <v>7050.2502531382652</v>
      </c>
      <c r="I122" s="188">
        <f t="shared" si="17"/>
        <v>0</v>
      </c>
      <c r="J122" s="87">
        <f t="shared" si="18"/>
        <v>0</v>
      </c>
      <c r="K122" s="188">
        <f t="shared" si="22"/>
        <v>-123.3199929688934</v>
      </c>
      <c r="L122" s="87">
        <f t="shared" si="19"/>
        <v>-2478.6085386817886</v>
      </c>
      <c r="M122" s="88">
        <f t="shared" si="23"/>
        <v>4571.6417144564766</v>
      </c>
      <c r="N122" s="88">
        <f t="shared" si="24"/>
        <v>216806.64171445649</v>
      </c>
      <c r="O122" s="88">
        <f t="shared" si="25"/>
        <v>10786.936748816184</v>
      </c>
      <c r="P122" s="89">
        <f t="shared" si="20"/>
        <v>0.96798254929101812</v>
      </c>
      <c r="Q122" s="196">
        <v>3177.8902391914662</v>
      </c>
      <c r="R122" s="92">
        <f t="shared" si="26"/>
        <v>4.2739367974215861E-2</v>
      </c>
      <c r="S122" s="92">
        <f t="shared" si="26"/>
        <v>1.7785010245194632E-2</v>
      </c>
      <c r="T122" s="91">
        <v>20099</v>
      </c>
      <c r="U122" s="191">
        <v>203536</v>
      </c>
      <c r="V122" s="191">
        <v>10374.961769803242</v>
      </c>
      <c r="W122" s="198"/>
      <c r="X122" s="88">
        <v>0</v>
      </c>
      <c r="Y122" s="88">
        <f t="shared" si="27"/>
        <v>0</v>
      </c>
      <c r="Z122" s="1"/>
      <c r="AA122" s="1"/>
    </row>
    <row r="123" spans="2:27">
      <c r="B123" s="208">
        <v>3226</v>
      </c>
      <c r="C123" t="s">
        <v>136</v>
      </c>
      <c r="D123" s="1">
        <v>154168</v>
      </c>
      <c r="E123" s="85">
        <f t="shared" si="21"/>
        <v>8537.3795547679692</v>
      </c>
      <c r="F123" s="86">
        <f t="shared" si="14"/>
        <v>0.76611503507668732</v>
      </c>
      <c r="G123" s="188">
        <f t="shared" si="15"/>
        <v>1564.0367804552172</v>
      </c>
      <c r="H123" s="188">
        <f t="shared" si="16"/>
        <v>28243.376181460313</v>
      </c>
      <c r="I123" s="188">
        <f t="shared" si="17"/>
        <v>522.31102532211003</v>
      </c>
      <c r="J123" s="87">
        <f t="shared" si="18"/>
        <v>9431.8924952666621</v>
      </c>
      <c r="K123" s="188">
        <f t="shared" si="22"/>
        <v>398.99103235321661</v>
      </c>
      <c r="L123" s="87">
        <f t="shared" si="19"/>
        <v>7204.9800622343855</v>
      </c>
      <c r="M123" s="88">
        <f t="shared" si="23"/>
        <v>35448.356243694696</v>
      </c>
      <c r="N123" s="88">
        <f t="shared" si="24"/>
        <v>189616.3562436947</v>
      </c>
      <c r="O123" s="88">
        <f t="shared" si="25"/>
        <v>10500.407367576405</v>
      </c>
      <c r="P123" s="89">
        <f t="shared" si="20"/>
        <v>0.94227038954096687</v>
      </c>
      <c r="Q123" s="196">
        <v>18737.136581006165</v>
      </c>
      <c r="R123" s="92">
        <f t="shared" si="26"/>
        <v>2.7766111344439778E-2</v>
      </c>
      <c r="S123" s="92">
        <f t="shared" si="26"/>
        <v>2.1334747373793889E-2</v>
      </c>
      <c r="T123" s="91">
        <v>18058</v>
      </c>
      <c r="U123" s="191">
        <v>150003</v>
      </c>
      <c r="V123" s="191">
        <v>8359.0415157425468</v>
      </c>
      <c r="W123" s="198"/>
      <c r="X123" s="88">
        <v>0</v>
      </c>
      <c r="Y123" s="88">
        <f t="shared" si="27"/>
        <v>0</v>
      </c>
      <c r="Z123" s="1"/>
      <c r="AA123" s="1"/>
    </row>
    <row r="124" spans="2:27">
      <c r="B124" s="211">
        <v>3228</v>
      </c>
      <c r="C124" s="212" t="s">
        <v>144</v>
      </c>
      <c r="D124" s="1">
        <v>223434</v>
      </c>
      <c r="E124" s="85">
        <f t="shared" si="21"/>
        <v>9066.0986001217279</v>
      </c>
      <c r="F124" s="86">
        <f t="shared" si="14"/>
        <v>0.81356046108573588</v>
      </c>
      <c r="G124" s="188">
        <f t="shared" si="15"/>
        <v>1246.8053532429622</v>
      </c>
      <c r="H124" s="188">
        <f t="shared" si="16"/>
        <v>30727.517930672802</v>
      </c>
      <c r="I124" s="188">
        <f t="shared" si="17"/>
        <v>337.2593594482945</v>
      </c>
      <c r="J124" s="87">
        <f t="shared" si="18"/>
        <v>8311.756913603218</v>
      </c>
      <c r="K124" s="188">
        <f t="shared" si="22"/>
        <v>213.93936647940109</v>
      </c>
      <c r="L124" s="87">
        <f t="shared" si="19"/>
        <v>5272.5356868848403</v>
      </c>
      <c r="M124" s="88">
        <f t="shared" si="23"/>
        <v>36000.053617557642</v>
      </c>
      <c r="N124" s="88">
        <f t="shared" si="24"/>
        <v>259434.05361755763</v>
      </c>
      <c r="O124" s="88">
        <f t="shared" si="25"/>
        <v>10526.843319844093</v>
      </c>
      <c r="P124" s="89">
        <f t="shared" si="20"/>
        <v>0.94464266084141923</v>
      </c>
      <c r="Q124" s="196">
        <v>20780.631932600347</v>
      </c>
      <c r="R124" s="92">
        <f t="shared" si="26"/>
        <v>5.1632276526846904E-2</v>
      </c>
      <c r="S124" s="92">
        <f t="shared" si="26"/>
        <v>3.6185294011013329E-2</v>
      </c>
      <c r="T124" s="91">
        <v>24645</v>
      </c>
      <c r="U124" s="191">
        <v>212464</v>
      </c>
      <c r="V124" s="191">
        <v>8749.4955318535594</v>
      </c>
      <c r="W124" s="198"/>
      <c r="X124" s="88">
        <v>0</v>
      </c>
      <c r="Y124" s="88">
        <f t="shared" si="27"/>
        <v>0</v>
      </c>
      <c r="Z124" s="1"/>
      <c r="AA124" s="1"/>
    </row>
    <row r="125" spans="2:27">
      <c r="B125" s="208">
        <v>3230</v>
      </c>
      <c r="C125" t="s">
        <v>142</v>
      </c>
      <c r="D125" s="1">
        <v>85601</v>
      </c>
      <c r="E125" s="85">
        <f t="shared" si="21"/>
        <v>11570.829954041634</v>
      </c>
      <c r="F125" s="86">
        <f t="shared" si="14"/>
        <v>1.0383264254845366</v>
      </c>
      <c r="G125" s="188">
        <f t="shared" si="15"/>
        <v>-256.03345910898133</v>
      </c>
      <c r="H125" s="188">
        <f t="shared" si="16"/>
        <v>-1894.1355304882438</v>
      </c>
      <c r="I125" s="188">
        <f t="shared" si="17"/>
        <v>0</v>
      </c>
      <c r="J125" s="87">
        <f t="shared" si="18"/>
        <v>0</v>
      </c>
      <c r="K125" s="188">
        <f t="shared" si="22"/>
        <v>-123.3199929688934</v>
      </c>
      <c r="L125" s="87">
        <f t="shared" si="19"/>
        <v>-912.32130798387345</v>
      </c>
      <c r="M125" s="88">
        <f t="shared" si="23"/>
        <v>-2806.4568384721174</v>
      </c>
      <c r="N125" s="88">
        <f t="shared" si="24"/>
        <v>82794.543161527879</v>
      </c>
      <c r="O125" s="88">
        <f t="shared" si="25"/>
        <v>11191.476501963758</v>
      </c>
      <c r="P125" s="89">
        <f t="shared" si="20"/>
        <v>1.0042845533409002</v>
      </c>
      <c r="Q125" s="196">
        <v>-2385.601025447123</v>
      </c>
      <c r="R125" s="92">
        <f t="shared" si="26"/>
        <v>1.8380603407252307E-2</v>
      </c>
      <c r="S125" s="92">
        <f t="shared" si="26"/>
        <v>2.8254522603181485E-3</v>
      </c>
      <c r="T125" s="91">
        <v>7398</v>
      </c>
      <c r="U125" s="191">
        <v>84056</v>
      </c>
      <c r="V125" s="191">
        <v>11538.229238160604</v>
      </c>
      <c r="W125" s="198"/>
      <c r="X125" s="88">
        <v>0</v>
      </c>
      <c r="Y125" s="88">
        <f t="shared" si="27"/>
        <v>0</v>
      </c>
      <c r="Z125" s="1"/>
    </row>
    <row r="126" spans="2:27">
      <c r="B126" s="208">
        <v>3232</v>
      </c>
      <c r="C126" t="s">
        <v>141</v>
      </c>
      <c r="D126" s="1">
        <v>293419</v>
      </c>
      <c r="E126" s="85">
        <f t="shared" si="21"/>
        <v>11336.797774515107</v>
      </c>
      <c r="F126" s="86">
        <f t="shared" si="14"/>
        <v>1.0173251837947601</v>
      </c>
      <c r="G126" s="188">
        <f t="shared" si="15"/>
        <v>-115.61415139306554</v>
      </c>
      <c r="H126" s="188">
        <f t="shared" si="16"/>
        <v>-2992.3254663553225</v>
      </c>
      <c r="I126" s="188">
        <f t="shared" si="17"/>
        <v>0</v>
      </c>
      <c r="J126" s="87">
        <f t="shared" si="18"/>
        <v>0</v>
      </c>
      <c r="K126" s="188">
        <f t="shared" si="22"/>
        <v>-123.3199929688934</v>
      </c>
      <c r="L126" s="87">
        <f t="shared" si="19"/>
        <v>-3191.7680580208989</v>
      </c>
      <c r="M126" s="88">
        <f t="shared" si="23"/>
        <v>-6184.0935243762215</v>
      </c>
      <c r="N126" s="88">
        <f t="shared" si="24"/>
        <v>287234.90647562378</v>
      </c>
      <c r="O126" s="88">
        <f t="shared" si="25"/>
        <v>11097.863630153148</v>
      </c>
      <c r="P126" s="89">
        <f t="shared" si="20"/>
        <v>0.99588405666498969</v>
      </c>
      <c r="Q126" s="196">
        <v>-3852.3338389594915</v>
      </c>
      <c r="R126" s="92">
        <f t="shared" si="26"/>
        <v>2.2504800303874046E-2</v>
      </c>
      <c r="S126" s="92">
        <f t="shared" si="26"/>
        <v>5.0429688482557643E-3</v>
      </c>
      <c r="T126" s="91">
        <v>25882</v>
      </c>
      <c r="U126" s="191">
        <v>286961</v>
      </c>
      <c r="V126" s="191">
        <v>11279.913522012579</v>
      </c>
      <c r="W126" s="198"/>
      <c r="X126" s="88">
        <v>0</v>
      </c>
      <c r="Y126" s="88">
        <f t="shared" si="27"/>
        <v>0</v>
      </c>
      <c r="Z126" s="1"/>
    </row>
    <row r="127" spans="2:27">
      <c r="B127" s="208">
        <v>3234</v>
      </c>
      <c r="C127" t="s">
        <v>164</v>
      </c>
      <c r="D127" s="1">
        <v>88711</v>
      </c>
      <c r="E127" s="85">
        <f t="shared" si="21"/>
        <v>9480.7096291546441</v>
      </c>
      <c r="F127" s="86">
        <f t="shared" si="14"/>
        <v>0.85076622674404467</v>
      </c>
      <c r="G127" s="188">
        <f t="shared" si="15"/>
        <v>998.03873582321239</v>
      </c>
      <c r="H127" s="188">
        <f t="shared" si="16"/>
        <v>9338.6484510977971</v>
      </c>
      <c r="I127" s="188">
        <f t="shared" si="17"/>
        <v>192.14549928677388</v>
      </c>
      <c r="J127" s="87">
        <f t="shared" si="18"/>
        <v>1797.9054368263432</v>
      </c>
      <c r="K127" s="188">
        <f t="shared" si="22"/>
        <v>68.825506317880482</v>
      </c>
      <c r="L127" s="87">
        <f t="shared" si="19"/>
        <v>644.00026261640767</v>
      </c>
      <c r="M127" s="88">
        <f t="shared" si="23"/>
        <v>9982.6487137142049</v>
      </c>
      <c r="N127" s="88">
        <f t="shared" si="24"/>
        <v>98693.64871371421</v>
      </c>
      <c r="O127" s="88">
        <f t="shared" si="25"/>
        <v>10547.573871295737</v>
      </c>
      <c r="P127" s="89">
        <f t="shared" si="20"/>
        <v>0.94650294912433464</v>
      </c>
      <c r="Q127" s="196">
        <v>5282.6244428217151</v>
      </c>
      <c r="R127" s="92">
        <f t="shared" si="26"/>
        <v>4.448212120141759E-2</v>
      </c>
      <c r="S127" s="92">
        <f t="shared" si="26"/>
        <v>3.8900833816564472E-2</v>
      </c>
      <c r="T127" s="91">
        <v>9357</v>
      </c>
      <c r="U127" s="191">
        <v>84933</v>
      </c>
      <c r="V127" s="191">
        <v>9125.7118298055229</v>
      </c>
      <c r="W127" s="198"/>
      <c r="X127" s="88">
        <v>0</v>
      </c>
      <c r="Y127" s="88">
        <f t="shared" si="27"/>
        <v>0</v>
      </c>
      <c r="Z127" s="1"/>
    </row>
    <row r="128" spans="2:27">
      <c r="B128" s="211">
        <v>3236</v>
      </c>
      <c r="C128" s="212" t="s">
        <v>163</v>
      </c>
      <c r="D128" s="1">
        <v>63029</v>
      </c>
      <c r="E128" s="85">
        <f t="shared" si="21"/>
        <v>8956.7997726303838</v>
      </c>
      <c r="F128" s="86">
        <f t="shared" si="14"/>
        <v>0.80375236077577517</v>
      </c>
      <c r="G128" s="188">
        <f t="shared" si="15"/>
        <v>1312.3846497377685</v>
      </c>
      <c r="H128" s="188">
        <f t="shared" si="16"/>
        <v>9235.2507802046784</v>
      </c>
      <c r="I128" s="188">
        <f t="shared" si="17"/>
        <v>375.51394907026497</v>
      </c>
      <c r="J128" s="87">
        <f t="shared" si="18"/>
        <v>2642.4916596074545</v>
      </c>
      <c r="K128" s="188">
        <f t="shared" si="22"/>
        <v>252.19395610137155</v>
      </c>
      <c r="L128" s="87">
        <f t="shared" si="19"/>
        <v>1774.6888690853516</v>
      </c>
      <c r="M128" s="88">
        <f t="shared" si="23"/>
        <v>11009.939649290031</v>
      </c>
      <c r="N128" s="88">
        <f t="shared" si="24"/>
        <v>74038.939649290027</v>
      </c>
      <c r="O128" s="88">
        <f t="shared" si="25"/>
        <v>10521.378378469522</v>
      </c>
      <c r="P128" s="89">
        <f t="shared" si="20"/>
        <v>0.94415225582592099</v>
      </c>
      <c r="Q128" s="196">
        <v>5646.5004386166875</v>
      </c>
      <c r="R128" s="92">
        <f t="shared" si="26"/>
        <v>1.7187399134981601E-2</v>
      </c>
      <c r="S128" s="93">
        <f t="shared" si="26"/>
        <v>1.0393622275617839E-2</v>
      </c>
      <c r="T128" s="91">
        <v>7037</v>
      </c>
      <c r="U128" s="191">
        <v>61964</v>
      </c>
      <c r="V128" s="191">
        <v>8864.6638054363375</v>
      </c>
      <c r="W128" s="198"/>
      <c r="X128" s="88">
        <v>0</v>
      </c>
      <c r="Y128" s="88">
        <f t="shared" si="27"/>
        <v>0</v>
      </c>
      <c r="Z128" s="1"/>
    </row>
    <row r="129" spans="2:25">
      <c r="B129" s="208">
        <v>3238</v>
      </c>
      <c r="C129" t="s">
        <v>146</v>
      </c>
      <c r="D129" s="1">
        <v>142121</v>
      </c>
      <c r="E129" s="85">
        <f t="shared" si="21"/>
        <v>8813.1588738682876</v>
      </c>
      <c r="F129" s="86">
        <f t="shared" si="14"/>
        <v>0.79086252127788004</v>
      </c>
      <c r="G129" s="188">
        <f t="shared" si="15"/>
        <v>1398.5691889950263</v>
      </c>
      <c r="H129" s="188">
        <f t="shared" si="16"/>
        <v>22553.326741733792</v>
      </c>
      <c r="I129" s="188">
        <f t="shared" si="17"/>
        <v>425.78826363699864</v>
      </c>
      <c r="J129" s="87">
        <f t="shared" si="18"/>
        <v>6866.2615394102404</v>
      </c>
      <c r="K129" s="188">
        <f t="shared" si="22"/>
        <v>302.46827066810522</v>
      </c>
      <c r="L129" s="87">
        <f t="shared" si="19"/>
        <v>4877.6033327938649</v>
      </c>
      <c r="M129" s="88">
        <f t="shared" si="23"/>
        <v>27430.930074527656</v>
      </c>
      <c r="N129" s="88">
        <f t="shared" si="24"/>
        <v>169551.93007452766</v>
      </c>
      <c r="O129" s="88">
        <f t="shared" si="25"/>
        <v>10514.196333531418</v>
      </c>
      <c r="P129" s="89">
        <f t="shared" si="20"/>
        <v>0.94350776385102619</v>
      </c>
      <c r="Q129" s="196">
        <v>15335.04607405611</v>
      </c>
      <c r="R129" s="89">
        <f t="shared" si="26"/>
        <v>4.6084204327984692E-2</v>
      </c>
      <c r="S129" s="89">
        <f t="shared" si="26"/>
        <v>7.4220323213198755E-3</v>
      </c>
      <c r="T129" s="91">
        <v>16126</v>
      </c>
      <c r="U129" s="191">
        <v>135860</v>
      </c>
      <c r="V129" s="191">
        <v>8748.2292337411454</v>
      </c>
      <c r="W129" s="198"/>
      <c r="X129" s="88">
        <v>0</v>
      </c>
      <c r="Y129" s="88">
        <f t="shared" si="27"/>
        <v>0</v>
      </c>
    </row>
    <row r="130" spans="2:25">
      <c r="B130" s="208">
        <v>3240</v>
      </c>
      <c r="C130" t="s">
        <v>145</v>
      </c>
      <c r="D130" s="1">
        <v>244686</v>
      </c>
      <c r="E130" s="85">
        <f t="shared" si="21"/>
        <v>8765.0809571571863</v>
      </c>
      <c r="F130" s="86">
        <f t="shared" si="14"/>
        <v>0.78654817463190385</v>
      </c>
      <c r="G130" s="188">
        <f t="shared" si="15"/>
        <v>1427.4159390216871</v>
      </c>
      <c r="H130" s="188">
        <f t="shared" si="16"/>
        <v>39847.74335372942</v>
      </c>
      <c r="I130" s="188">
        <f t="shared" si="17"/>
        <v>442.6155344858841</v>
      </c>
      <c r="J130" s="87">
        <f t="shared" si="18"/>
        <v>12356.055260707941</v>
      </c>
      <c r="K130" s="188">
        <f t="shared" si="22"/>
        <v>319.29554151699068</v>
      </c>
      <c r="L130" s="87">
        <f t="shared" si="19"/>
        <v>8913.4543369883104</v>
      </c>
      <c r="M130" s="88">
        <f t="shared" si="23"/>
        <v>48761.19769071773</v>
      </c>
      <c r="N130" s="88">
        <f t="shared" si="24"/>
        <v>293447.19769071776</v>
      </c>
      <c r="O130" s="88">
        <f t="shared" si="25"/>
        <v>10511.792437695865</v>
      </c>
      <c r="P130" s="89">
        <f t="shared" si="20"/>
        <v>0.94329204651872767</v>
      </c>
      <c r="Q130" s="196">
        <v>27698.619354046285</v>
      </c>
      <c r="R130" s="89">
        <f t="shared" si="26"/>
        <v>1.6859979470471142E-2</v>
      </c>
      <c r="S130" s="89">
        <f t="shared" si="26"/>
        <v>-4.1940779924150642E-3</v>
      </c>
      <c r="T130" s="91">
        <v>27916</v>
      </c>
      <c r="U130" s="191">
        <v>240629</v>
      </c>
      <c r="V130" s="191">
        <v>8801.9972199868316</v>
      </c>
      <c r="W130" s="198"/>
      <c r="X130" s="88">
        <v>0</v>
      </c>
      <c r="Y130" s="88">
        <f t="shared" si="27"/>
        <v>0</v>
      </c>
    </row>
    <row r="131" spans="2:25">
      <c r="B131" s="208">
        <v>3242</v>
      </c>
      <c r="C131" t="s">
        <v>147</v>
      </c>
      <c r="D131" s="1">
        <v>24153</v>
      </c>
      <c r="E131" s="85">
        <f t="shared" si="21"/>
        <v>7942.4531404143372</v>
      </c>
      <c r="F131" s="86">
        <f t="shared" si="14"/>
        <v>0.71272838781839187</v>
      </c>
      <c r="G131" s="188">
        <f t="shared" si="15"/>
        <v>1920.9926290673966</v>
      </c>
      <c r="H131" s="188">
        <f t="shared" si="16"/>
        <v>5841.7385849939528</v>
      </c>
      <c r="I131" s="188">
        <f t="shared" si="17"/>
        <v>730.53527034588126</v>
      </c>
      <c r="J131" s="87">
        <f t="shared" si="18"/>
        <v>2221.557757121825</v>
      </c>
      <c r="K131" s="188">
        <f t="shared" si="22"/>
        <v>607.21527737698784</v>
      </c>
      <c r="L131" s="87">
        <f t="shared" si="19"/>
        <v>1846.54165850342</v>
      </c>
      <c r="M131" s="88">
        <f t="shared" si="23"/>
        <v>7688.2802434973728</v>
      </c>
      <c r="N131" s="88">
        <f t="shared" si="24"/>
        <v>31841.280243497371</v>
      </c>
      <c r="O131" s="88">
        <f t="shared" si="25"/>
        <v>10470.661046858721</v>
      </c>
      <c r="P131" s="89">
        <f t="shared" si="20"/>
        <v>0.93960105717805187</v>
      </c>
      <c r="Q131" s="196">
        <v>4451.4992658566698</v>
      </c>
      <c r="R131" s="89">
        <f t="shared" si="26"/>
        <v>8.3075895466310432E-3</v>
      </c>
      <c r="S131" s="89">
        <f t="shared" si="26"/>
        <v>-2.3854803148542755E-2</v>
      </c>
      <c r="T131" s="91">
        <v>3041</v>
      </c>
      <c r="U131" s="191">
        <v>23954</v>
      </c>
      <c r="V131" s="191">
        <v>8136.5489130434789</v>
      </c>
      <c r="W131" s="198"/>
      <c r="X131" s="88">
        <v>0</v>
      </c>
      <c r="Y131" s="88">
        <f t="shared" si="27"/>
        <v>0</v>
      </c>
    </row>
    <row r="132" spans="2:25">
      <c r="B132" s="208">
        <v>3301</v>
      </c>
      <c r="C132" t="s">
        <v>118</v>
      </c>
      <c r="D132" s="1">
        <v>1049427</v>
      </c>
      <c r="E132" s="85">
        <f t="shared" si="21"/>
        <v>10043.613081053145</v>
      </c>
      <c r="F132" s="86">
        <f t="shared" si="14"/>
        <v>0.90127924365157619</v>
      </c>
      <c r="G132" s="188">
        <f t="shared" si="15"/>
        <v>660.29666468411199</v>
      </c>
      <c r="H132" s="188">
        <f t="shared" si="16"/>
        <v>68992.417602848815</v>
      </c>
      <c r="I132" s="188">
        <f t="shared" si="17"/>
        <v>0</v>
      </c>
      <c r="J132" s="87">
        <f t="shared" si="18"/>
        <v>0</v>
      </c>
      <c r="K132" s="188">
        <f t="shared" si="22"/>
        <v>-123.3199929688934</v>
      </c>
      <c r="L132" s="87">
        <f t="shared" si="19"/>
        <v>-12885.336105340766</v>
      </c>
      <c r="M132" s="88">
        <f t="shared" si="23"/>
        <v>56107.08149750805</v>
      </c>
      <c r="N132" s="88">
        <f t="shared" si="24"/>
        <v>1105534.0814975081</v>
      </c>
      <c r="O132" s="88">
        <f t="shared" si="25"/>
        <v>10580.589752768365</v>
      </c>
      <c r="P132" s="89">
        <f t="shared" si="20"/>
        <v>0.9494656806077163</v>
      </c>
      <c r="Q132" s="196">
        <v>29432.123474393757</v>
      </c>
      <c r="R132" s="89">
        <f t="shared" si="26"/>
        <v>2.6985316856061349E-2</v>
      </c>
      <c r="S132" s="89">
        <f t="shared" si="26"/>
        <v>1.5230032093747722E-2</v>
      </c>
      <c r="T132" s="91">
        <v>104487</v>
      </c>
      <c r="U132" s="191">
        <v>1021852</v>
      </c>
      <c r="V132" s="191">
        <v>9892.9432380362286</v>
      </c>
      <c r="W132" s="198"/>
      <c r="X132" s="88">
        <v>0</v>
      </c>
      <c r="Y132" s="88">
        <f t="shared" si="27"/>
        <v>0</v>
      </c>
    </row>
    <row r="133" spans="2:25">
      <c r="B133" s="208">
        <v>3303</v>
      </c>
      <c r="C133" t="s">
        <v>119</v>
      </c>
      <c r="D133" s="1">
        <v>321849</v>
      </c>
      <c r="E133" s="85">
        <f t="shared" si="21"/>
        <v>11156.717970049916</v>
      </c>
      <c r="F133" s="86">
        <f t="shared" si="14"/>
        <v>1.0011654424093133</v>
      </c>
      <c r="G133" s="188">
        <f t="shared" si="15"/>
        <v>-7.5662687139509215</v>
      </c>
      <c r="H133" s="188">
        <f t="shared" si="16"/>
        <v>-218.27171986005618</v>
      </c>
      <c r="I133" s="188">
        <f t="shared" si="17"/>
        <v>0</v>
      </c>
      <c r="J133" s="87">
        <f t="shared" si="18"/>
        <v>0</v>
      </c>
      <c r="K133" s="188">
        <f t="shared" si="22"/>
        <v>-123.3199929688934</v>
      </c>
      <c r="L133" s="87">
        <f t="shared" si="19"/>
        <v>-3557.535157166637</v>
      </c>
      <c r="M133" s="88">
        <f t="shared" si="23"/>
        <v>-3775.8068770266932</v>
      </c>
      <c r="N133" s="88">
        <f t="shared" si="24"/>
        <v>318073.19312297332</v>
      </c>
      <c r="O133" s="88">
        <f t="shared" si="25"/>
        <v>11025.831708367074</v>
      </c>
      <c r="P133" s="89">
        <f t="shared" si="20"/>
        <v>0.98942016011081113</v>
      </c>
      <c r="Q133" s="196">
        <v>-2764.0137310216851</v>
      </c>
      <c r="R133" s="89">
        <f t="shared" si="26"/>
        <v>4.6728090516161974E-2</v>
      </c>
      <c r="S133" s="89">
        <f t="shared" si="26"/>
        <v>4.4732456677476773E-2</v>
      </c>
      <c r="T133" s="91">
        <v>28848</v>
      </c>
      <c r="U133" s="191">
        <v>307481</v>
      </c>
      <c r="V133" s="191">
        <v>10679.019206057028</v>
      </c>
      <c r="W133" s="198"/>
      <c r="X133" s="88">
        <v>0</v>
      </c>
      <c r="Y133" s="88">
        <f t="shared" si="27"/>
        <v>0</v>
      </c>
    </row>
    <row r="134" spans="2:25">
      <c r="B134" s="208">
        <v>3305</v>
      </c>
      <c r="C134" t="s">
        <v>120</v>
      </c>
      <c r="D134" s="1">
        <v>300903</v>
      </c>
      <c r="E134" s="85">
        <f t="shared" si="21"/>
        <v>9527.9756815806977</v>
      </c>
      <c r="F134" s="86">
        <f t="shared" si="14"/>
        <v>0.85500771948546783</v>
      </c>
      <c r="G134" s="188">
        <f t="shared" si="15"/>
        <v>969.67910436758029</v>
      </c>
      <c r="H134" s="188">
        <f t="shared" si="16"/>
        <v>30623.435795032554</v>
      </c>
      <c r="I134" s="188">
        <f t="shared" si="17"/>
        <v>175.60238093765508</v>
      </c>
      <c r="J134" s="87">
        <f t="shared" si="18"/>
        <v>5545.6987923920851</v>
      </c>
      <c r="K134" s="188">
        <f t="shared" si="22"/>
        <v>52.282387968761682</v>
      </c>
      <c r="L134" s="87">
        <f t="shared" si="19"/>
        <v>1651.1300944414627</v>
      </c>
      <c r="M134" s="88">
        <f t="shared" si="23"/>
        <v>32274.565889474015</v>
      </c>
      <c r="N134" s="88">
        <f t="shared" si="24"/>
        <v>333177.565889474</v>
      </c>
      <c r="O134" s="88">
        <f t="shared" si="25"/>
        <v>10549.937173917038</v>
      </c>
      <c r="P134" s="89">
        <f t="shared" si="20"/>
        <v>0.94671502376140559</v>
      </c>
      <c r="Q134" s="196">
        <v>16747.873007240847</v>
      </c>
      <c r="R134" s="89">
        <f t="shared" si="26"/>
        <v>2.5418819263641444E-2</v>
      </c>
      <c r="S134" s="89">
        <f t="shared" si="26"/>
        <v>2.0970499760170579E-2</v>
      </c>
      <c r="T134" s="91">
        <v>31581</v>
      </c>
      <c r="U134" s="191">
        <v>293444</v>
      </c>
      <c r="V134" s="191">
        <v>9332.2732476784113</v>
      </c>
      <c r="W134" s="198"/>
      <c r="X134" s="88">
        <v>0</v>
      </c>
      <c r="Y134" s="88">
        <f t="shared" si="27"/>
        <v>0</v>
      </c>
    </row>
    <row r="135" spans="2:25">
      <c r="B135" s="208">
        <v>3310</v>
      </c>
      <c r="C135" t="s">
        <v>148</v>
      </c>
      <c r="D135" s="1">
        <v>81876</v>
      </c>
      <c r="E135" s="85">
        <f t="shared" si="21"/>
        <v>11714.980683931894</v>
      </c>
      <c r="F135" s="86">
        <f t="shared" ref="F135:F198" si="28">E135/E$365</f>
        <v>1.0512620154718098</v>
      </c>
      <c r="G135" s="188">
        <f t="shared" ref="G135:G198" si="29">($E$365+$Y$365-E135-Y135)*0.6</f>
        <v>-342.5238970431372</v>
      </c>
      <c r="H135" s="188">
        <f t="shared" ref="H135:H198" si="30">G135*T135/1000</f>
        <v>-2393.899516434486</v>
      </c>
      <c r="I135" s="188">
        <f t="shared" ref="I135:I198" si="31">IF(E135+Y135&lt;(E$365+Y$365)*0.9,((E$365+Y$365)*0.9-E135-Y135)*0.35,0)</f>
        <v>0</v>
      </c>
      <c r="J135" s="87">
        <f t="shared" ref="J135:J198" si="32">I135*T135/1000</f>
        <v>0</v>
      </c>
      <c r="K135" s="188">
        <f t="shared" si="22"/>
        <v>-123.3199929688934</v>
      </c>
      <c r="L135" s="87">
        <f t="shared" ref="L135:L198" si="33">K135*T135/1000</f>
        <v>-861.88343085959605</v>
      </c>
      <c r="M135" s="88">
        <f t="shared" si="23"/>
        <v>-3255.7829472940821</v>
      </c>
      <c r="N135" s="88">
        <f t="shared" si="24"/>
        <v>78620.217052705921</v>
      </c>
      <c r="O135" s="88">
        <f t="shared" si="25"/>
        <v>11249.136793919863</v>
      </c>
      <c r="P135" s="89">
        <f t="shared" ref="P135:P198" si="34">O135/O$365</f>
        <v>1.0094587893358096</v>
      </c>
      <c r="Q135" s="196">
        <v>-2526.743953345489</v>
      </c>
      <c r="R135" s="89">
        <f t="shared" si="26"/>
        <v>1.8611594924110474E-2</v>
      </c>
      <c r="S135" s="89">
        <f t="shared" si="26"/>
        <v>3.8913529599761331E-3</v>
      </c>
      <c r="T135" s="91">
        <v>6989</v>
      </c>
      <c r="U135" s="191">
        <v>80380</v>
      </c>
      <c r="V135" s="191">
        <v>11669.570267131243</v>
      </c>
      <c r="W135" s="198"/>
      <c r="X135" s="88">
        <v>0</v>
      </c>
      <c r="Y135" s="88">
        <f t="shared" si="27"/>
        <v>0</v>
      </c>
    </row>
    <row r="136" spans="2:25">
      <c r="B136" s="208">
        <v>3312</v>
      </c>
      <c r="C136" t="s">
        <v>159</v>
      </c>
      <c r="D136" s="1">
        <v>335075</v>
      </c>
      <c r="E136" s="85">
        <f t="shared" ref="E136:E199" si="35">D136/T136*1000</f>
        <v>11769.406392694063</v>
      </c>
      <c r="F136" s="86">
        <f t="shared" si="28"/>
        <v>1.0561459911121005</v>
      </c>
      <c r="G136" s="188">
        <f t="shared" si="29"/>
        <v>-375.17932230043914</v>
      </c>
      <c r="H136" s="188">
        <f t="shared" si="30"/>
        <v>-10681.355305893503</v>
      </c>
      <c r="I136" s="188">
        <f t="shared" si="31"/>
        <v>0</v>
      </c>
      <c r="J136" s="87">
        <f t="shared" si="32"/>
        <v>0</v>
      </c>
      <c r="K136" s="188">
        <f t="shared" ref="K136:K199" si="36">I136+J$367</f>
        <v>-123.3199929688934</v>
      </c>
      <c r="L136" s="87">
        <f t="shared" si="33"/>
        <v>-3510.9201998243952</v>
      </c>
      <c r="M136" s="88">
        <f t="shared" ref="M136:M199" si="37">+H136+L136</f>
        <v>-14192.275505717898</v>
      </c>
      <c r="N136" s="88">
        <f t="shared" ref="N136:N199" si="38">D136+M136</f>
        <v>320882.7244942821</v>
      </c>
      <c r="O136" s="88">
        <f t="shared" ref="O136:O199" si="39">N136/T136*1000</f>
        <v>11270.90707742473</v>
      </c>
      <c r="P136" s="89">
        <f t="shared" si="34"/>
        <v>1.0114123795919259</v>
      </c>
      <c r="Q136" s="196">
        <v>-10109.48959103533</v>
      </c>
      <c r="R136" s="89">
        <f t="shared" ref="R136:S199" si="40">(D136-U136)/U136</f>
        <v>1.8208172406353411E-2</v>
      </c>
      <c r="S136" s="89">
        <f t="shared" si="40"/>
        <v>7.3716049234196501E-3</v>
      </c>
      <c r="T136" s="91">
        <v>28470</v>
      </c>
      <c r="U136" s="191">
        <v>329083</v>
      </c>
      <c r="V136" s="191">
        <v>11683.281854652607</v>
      </c>
      <c r="W136" s="198"/>
      <c r="X136" s="88">
        <v>0</v>
      </c>
      <c r="Y136" s="88">
        <f t="shared" ref="Y136:Y199" si="41">X136*1000/T136</f>
        <v>0</v>
      </c>
    </row>
    <row r="137" spans="2:25">
      <c r="B137" s="208">
        <v>3314</v>
      </c>
      <c r="C137" t="s">
        <v>158</v>
      </c>
      <c r="D137" s="1">
        <v>208771</v>
      </c>
      <c r="E137" s="85">
        <f t="shared" si="35"/>
        <v>10047.21112661822</v>
      </c>
      <c r="F137" s="86">
        <f t="shared" si="28"/>
        <v>0.9016021198674703</v>
      </c>
      <c r="G137" s="188">
        <f t="shared" si="29"/>
        <v>658.13783734506683</v>
      </c>
      <c r="H137" s="188">
        <f t="shared" si="30"/>
        <v>13675.446122193143</v>
      </c>
      <c r="I137" s="188">
        <f t="shared" si="31"/>
        <v>0</v>
      </c>
      <c r="J137" s="87">
        <f t="shared" si="32"/>
        <v>0</v>
      </c>
      <c r="K137" s="188">
        <f t="shared" si="36"/>
        <v>-123.3199929688934</v>
      </c>
      <c r="L137" s="87">
        <f t="shared" si="33"/>
        <v>-2562.4661339006357</v>
      </c>
      <c r="M137" s="88">
        <f t="shared" si="37"/>
        <v>11112.979988292507</v>
      </c>
      <c r="N137" s="88">
        <f t="shared" si="38"/>
        <v>219883.9799882925</v>
      </c>
      <c r="O137" s="88">
        <f t="shared" si="39"/>
        <v>10582.028970994394</v>
      </c>
      <c r="P137" s="89">
        <f t="shared" si="34"/>
        <v>0.94959483109407383</v>
      </c>
      <c r="Q137" s="196">
        <v>6760.9420508562234</v>
      </c>
      <c r="R137" s="89">
        <f t="shared" si="40"/>
        <v>4.5041121673098969E-2</v>
      </c>
      <c r="S137" s="89">
        <f t="shared" si="40"/>
        <v>3.0757870383086947E-2</v>
      </c>
      <c r="T137" s="91">
        <v>20779</v>
      </c>
      <c r="U137" s="191">
        <v>199773</v>
      </c>
      <c r="V137" s="191">
        <v>9747.40180531837</v>
      </c>
      <c r="W137" s="198"/>
      <c r="X137" s="88">
        <v>0</v>
      </c>
      <c r="Y137" s="88">
        <f t="shared" si="41"/>
        <v>0</v>
      </c>
    </row>
    <row r="138" spans="2:25">
      <c r="B138" s="208">
        <v>3316</v>
      </c>
      <c r="C138" t="s">
        <v>157</v>
      </c>
      <c r="D138" s="1">
        <v>127439</v>
      </c>
      <c r="E138" s="85">
        <f t="shared" si="35"/>
        <v>8690.0102284350487</v>
      </c>
      <c r="F138" s="86">
        <f t="shared" si="28"/>
        <v>0.77981158601015588</v>
      </c>
      <c r="G138" s="188">
        <f t="shared" si="29"/>
        <v>1472.4583762549696</v>
      </c>
      <c r="H138" s="188">
        <f t="shared" si="30"/>
        <v>21593.602087779131</v>
      </c>
      <c r="I138" s="188">
        <f t="shared" si="31"/>
        <v>468.8902895386322</v>
      </c>
      <c r="J138" s="87">
        <f t="shared" si="32"/>
        <v>6876.2760960840415</v>
      </c>
      <c r="K138" s="188">
        <f t="shared" si="36"/>
        <v>345.57029656973879</v>
      </c>
      <c r="L138" s="87">
        <f t="shared" si="33"/>
        <v>5067.7883991952194</v>
      </c>
      <c r="M138" s="88">
        <f t="shared" si="37"/>
        <v>26661.390486974349</v>
      </c>
      <c r="N138" s="88">
        <f t="shared" si="38"/>
        <v>154100.39048697436</v>
      </c>
      <c r="O138" s="88">
        <f t="shared" si="39"/>
        <v>10508.038901259757</v>
      </c>
      <c r="P138" s="89">
        <f t="shared" si="34"/>
        <v>0.94295521708764019</v>
      </c>
      <c r="Q138" s="196">
        <v>16332.000224856329</v>
      </c>
      <c r="R138" s="89">
        <f t="shared" si="40"/>
        <v>-2.1649175872684421E-2</v>
      </c>
      <c r="S138" s="89">
        <f t="shared" si="40"/>
        <v>-3.0855613904022226E-2</v>
      </c>
      <c r="T138" s="91">
        <v>14665</v>
      </c>
      <c r="U138" s="191">
        <v>130259</v>
      </c>
      <c r="V138" s="191">
        <v>8966.6827287120523</v>
      </c>
      <c r="W138" s="198"/>
      <c r="X138" s="88">
        <v>0</v>
      </c>
      <c r="Y138" s="88">
        <f t="shared" si="41"/>
        <v>0</v>
      </c>
    </row>
    <row r="139" spans="2:25">
      <c r="B139" s="208">
        <v>3318</v>
      </c>
      <c r="C139" t="s">
        <v>156</v>
      </c>
      <c r="D139" s="1">
        <v>25058</v>
      </c>
      <c r="E139" s="85">
        <f t="shared" si="35"/>
        <v>11181.615350290049</v>
      </c>
      <c r="F139" s="86">
        <f t="shared" si="28"/>
        <v>1.0033996475554736</v>
      </c>
      <c r="G139" s="188">
        <f t="shared" si="29"/>
        <v>-22.504696858030364</v>
      </c>
      <c r="H139" s="188">
        <f t="shared" si="30"/>
        <v>-50.433025658846049</v>
      </c>
      <c r="I139" s="188">
        <f t="shared" si="31"/>
        <v>0</v>
      </c>
      <c r="J139" s="87">
        <f t="shared" si="32"/>
        <v>0</v>
      </c>
      <c r="K139" s="188">
        <f t="shared" si="36"/>
        <v>-123.3199929688934</v>
      </c>
      <c r="L139" s="87">
        <f t="shared" si="33"/>
        <v>-276.3601042432901</v>
      </c>
      <c r="M139" s="88">
        <f t="shared" si="37"/>
        <v>-326.79312990213612</v>
      </c>
      <c r="N139" s="88">
        <f t="shared" si="38"/>
        <v>24731.206870097863</v>
      </c>
      <c r="O139" s="88">
        <f t="shared" si="39"/>
        <v>11035.790660463124</v>
      </c>
      <c r="P139" s="89">
        <f t="shared" si="34"/>
        <v>0.99031384216927498</v>
      </c>
      <c r="Q139" s="196">
        <v>-379.96454420478335</v>
      </c>
      <c r="R139" s="89">
        <f t="shared" si="40"/>
        <v>-6.7385444743935314E-3</v>
      </c>
      <c r="S139" s="89">
        <f t="shared" si="40"/>
        <v>-2.0035217239127313E-2</v>
      </c>
      <c r="T139" s="91">
        <v>2241</v>
      </c>
      <c r="U139" s="191">
        <v>25228</v>
      </c>
      <c r="V139" s="191">
        <v>11410.221619176844</v>
      </c>
      <c r="W139" s="198"/>
      <c r="X139" s="88">
        <v>0</v>
      </c>
      <c r="Y139" s="88">
        <f t="shared" si="41"/>
        <v>0</v>
      </c>
    </row>
    <row r="140" spans="2:25">
      <c r="B140" s="208">
        <v>3320</v>
      </c>
      <c r="C140" t="s">
        <v>149</v>
      </c>
      <c r="D140" s="1">
        <v>12703</v>
      </c>
      <c r="E140" s="85">
        <f t="shared" si="35"/>
        <v>11392.825112107623</v>
      </c>
      <c r="F140" s="86">
        <f t="shared" si="28"/>
        <v>1.0223528840896325</v>
      </c>
      <c r="G140" s="188">
        <f t="shared" si="29"/>
        <v>-149.23055394857474</v>
      </c>
      <c r="H140" s="188">
        <f t="shared" si="30"/>
        <v>-166.39206765266084</v>
      </c>
      <c r="I140" s="188">
        <f t="shared" si="31"/>
        <v>0</v>
      </c>
      <c r="J140" s="87">
        <f t="shared" si="32"/>
        <v>0</v>
      </c>
      <c r="K140" s="188">
        <f t="shared" si="36"/>
        <v>-123.3199929688934</v>
      </c>
      <c r="L140" s="87">
        <f t="shared" si="33"/>
        <v>-137.50179216031614</v>
      </c>
      <c r="M140" s="88">
        <f t="shared" si="37"/>
        <v>-303.89385981297698</v>
      </c>
      <c r="N140" s="88">
        <f t="shared" si="38"/>
        <v>12399.106140187023</v>
      </c>
      <c r="O140" s="88">
        <f t="shared" si="39"/>
        <v>11120.274565190155</v>
      </c>
      <c r="P140" s="89">
        <f t="shared" si="34"/>
        <v>0.99789513678293862</v>
      </c>
      <c r="Q140" s="196">
        <v>-99.697397049680205</v>
      </c>
      <c r="R140" s="89">
        <f t="shared" si="40"/>
        <v>4.9046752630329876E-3</v>
      </c>
      <c r="S140" s="89">
        <f t="shared" si="40"/>
        <v>-1.1318001108926373E-2</v>
      </c>
      <c r="T140" s="91">
        <v>1115</v>
      </c>
      <c r="U140" s="191">
        <v>12641</v>
      </c>
      <c r="V140" s="191">
        <v>11523.245214220602</v>
      </c>
      <c r="W140" s="198"/>
      <c r="X140" s="88">
        <v>0</v>
      </c>
      <c r="Y140" s="88">
        <f t="shared" si="41"/>
        <v>0</v>
      </c>
    </row>
    <row r="141" spans="2:25">
      <c r="B141" s="208">
        <v>3322</v>
      </c>
      <c r="C141" t="s">
        <v>150</v>
      </c>
      <c r="D141" s="1">
        <v>40354</v>
      </c>
      <c r="E141" s="85">
        <f t="shared" si="35"/>
        <v>12224.780369584974</v>
      </c>
      <c r="F141" s="86">
        <f t="shared" si="28"/>
        <v>1.0970096833072021</v>
      </c>
      <c r="G141" s="188">
        <f t="shared" si="29"/>
        <v>-648.40370843498567</v>
      </c>
      <c r="H141" s="188">
        <f t="shared" si="30"/>
        <v>-2140.3806415438876</v>
      </c>
      <c r="I141" s="188">
        <f t="shared" si="31"/>
        <v>0</v>
      </c>
      <c r="J141" s="87">
        <f t="shared" si="32"/>
        <v>0</v>
      </c>
      <c r="K141" s="188">
        <f t="shared" si="36"/>
        <v>-123.3199929688934</v>
      </c>
      <c r="L141" s="87">
        <f t="shared" si="33"/>
        <v>-407.07929679031713</v>
      </c>
      <c r="M141" s="88">
        <f t="shared" si="37"/>
        <v>-2547.4599383342047</v>
      </c>
      <c r="N141" s="88">
        <f t="shared" si="38"/>
        <v>37806.540061665793</v>
      </c>
      <c r="O141" s="88">
        <f t="shared" si="39"/>
        <v>11453.056668181094</v>
      </c>
      <c r="P141" s="89">
        <f t="shared" si="34"/>
        <v>1.0277578564699663</v>
      </c>
      <c r="Q141" s="196">
        <v>-260.2131907273515</v>
      </c>
      <c r="R141" s="89">
        <f t="shared" si="40"/>
        <v>6.2674461473639864E-2</v>
      </c>
      <c r="S141" s="89">
        <f t="shared" si="40"/>
        <v>6.203061145154129E-2</v>
      </c>
      <c r="T141" s="91">
        <v>3301</v>
      </c>
      <c r="U141" s="191">
        <v>37974</v>
      </c>
      <c r="V141" s="191">
        <v>11510.760836617157</v>
      </c>
      <c r="W141" s="198"/>
      <c r="X141" s="88">
        <v>0</v>
      </c>
      <c r="Y141" s="88">
        <f t="shared" si="41"/>
        <v>0</v>
      </c>
    </row>
    <row r="142" spans="2:25">
      <c r="B142" s="208">
        <v>3324</v>
      </c>
      <c r="C142" t="s">
        <v>151</v>
      </c>
      <c r="D142" s="1">
        <v>54977</v>
      </c>
      <c r="E142" s="85">
        <f t="shared" si="35"/>
        <v>11026.273565984757</v>
      </c>
      <c r="F142" s="86">
        <f t="shared" si="28"/>
        <v>0.98945981089148693</v>
      </c>
      <c r="G142" s="188">
        <f t="shared" si="29"/>
        <v>70.700373725144885</v>
      </c>
      <c r="H142" s="188">
        <f t="shared" si="30"/>
        <v>352.51206339357242</v>
      </c>
      <c r="I142" s="188">
        <f t="shared" si="31"/>
        <v>0</v>
      </c>
      <c r="J142" s="87">
        <f t="shared" si="32"/>
        <v>0</v>
      </c>
      <c r="K142" s="188">
        <f t="shared" si="36"/>
        <v>-123.3199929688934</v>
      </c>
      <c r="L142" s="87">
        <f t="shared" si="33"/>
        <v>-614.87348494290245</v>
      </c>
      <c r="M142" s="88">
        <f t="shared" si="37"/>
        <v>-262.36142154933003</v>
      </c>
      <c r="N142" s="88">
        <f t="shared" si="38"/>
        <v>54714.638578450671</v>
      </c>
      <c r="O142" s="88">
        <f t="shared" si="39"/>
        <v>10973.653946741009</v>
      </c>
      <c r="P142" s="89">
        <f t="shared" si="34"/>
        <v>0.98473790750368051</v>
      </c>
      <c r="Q142" s="196">
        <v>827.03872494197003</v>
      </c>
      <c r="R142" s="89">
        <f t="shared" si="40"/>
        <v>4.3167242229896402E-2</v>
      </c>
      <c r="S142" s="89">
        <f t="shared" si="40"/>
        <v>-2.6517762314648826E-3</v>
      </c>
      <c r="T142" s="91">
        <v>4986</v>
      </c>
      <c r="U142" s="191">
        <v>52702</v>
      </c>
      <c r="V142" s="191">
        <v>11055.590518145584</v>
      </c>
      <c r="W142" s="198"/>
      <c r="X142" s="88">
        <v>0</v>
      </c>
      <c r="Y142" s="88">
        <f t="shared" si="41"/>
        <v>0</v>
      </c>
    </row>
    <row r="143" spans="2:25">
      <c r="B143" s="208">
        <v>3326</v>
      </c>
      <c r="C143" t="s">
        <v>152</v>
      </c>
      <c r="D143" s="1">
        <v>35993</v>
      </c>
      <c r="E143" s="85">
        <f t="shared" si="35"/>
        <v>13500.750187546886</v>
      </c>
      <c r="F143" s="86">
        <f t="shared" si="28"/>
        <v>1.2115108198179649</v>
      </c>
      <c r="G143" s="188">
        <f t="shared" si="29"/>
        <v>-1413.9855992121327</v>
      </c>
      <c r="H143" s="188">
        <f t="shared" si="30"/>
        <v>-3769.6856074995458</v>
      </c>
      <c r="I143" s="188">
        <f t="shared" si="31"/>
        <v>0</v>
      </c>
      <c r="J143" s="87">
        <f t="shared" si="32"/>
        <v>0</v>
      </c>
      <c r="K143" s="188">
        <f t="shared" si="36"/>
        <v>-123.3199929688934</v>
      </c>
      <c r="L143" s="87">
        <f t="shared" si="33"/>
        <v>-328.77110125506982</v>
      </c>
      <c r="M143" s="88">
        <f t="shared" si="37"/>
        <v>-4098.4567087546156</v>
      </c>
      <c r="N143" s="88">
        <f t="shared" si="38"/>
        <v>31894.543291245383</v>
      </c>
      <c r="O143" s="88">
        <f t="shared" si="39"/>
        <v>11963.444595365861</v>
      </c>
      <c r="P143" s="89">
        <f t="shared" si="34"/>
        <v>1.0735583110742717</v>
      </c>
      <c r="Q143" s="196">
        <v>-1960.8321619143021</v>
      </c>
      <c r="R143" s="89">
        <f t="shared" si="40"/>
        <v>2.351703349826537E-2</v>
      </c>
      <c r="S143" s="89">
        <f t="shared" si="40"/>
        <v>1.5454821306418554E-2</v>
      </c>
      <c r="T143" s="91">
        <v>2666</v>
      </c>
      <c r="U143" s="191">
        <v>35166</v>
      </c>
      <c r="V143" s="191">
        <v>13295.274102079395</v>
      </c>
      <c r="W143" s="198"/>
      <c r="X143" s="88">
        <v>0</v>
      </c>
      <c r="Y143" s="88">
        <f t="shared" si="41"/>
        <v>0</v>
      </c>
    </row>
    <row r="144" spans="2:25">
      <c r="B144" s="208">
        <v>3328</v>
      </c>
      <c r="C144" t="s">
        <v>153</v>
      </c>
      <c r="D144" s="1">
        <v>55764</v>
      </c>
      <c r="E144" s="85">
        <f t="shared" si="35"/>
        <v>11137.207908927503</v>
      </c>
      <c r="F144" s="86">
        <f t="shared" si="28"/>
        <v>0.99941467672468365</v>
      </c>
      <c r="G144" s="188">
        <f t="shared" si="29"/>
        <v>4.139767959497112</v>
      </c>
      <c r="H144" s="188">
        <f t="shared" si="30"/>
        <v>20.727818173202039</v>
      </c>
      <c r="I144" s="188">
        <f t="shared" si="31"/>
        <v>0</v>
      </c>
      <c r="J144" s="87">
        <f t="shared" si="32"/>
        <v>0</v>
      </c>
      <c r="K144" s="188">
        <f t="shared" si="36"/>
        <v>-123.3199929688934</v>
      </c>
      <c r="L144" s="87">
        <f t="shared" si="33"/>
        <v>-617.46320479524923</v>
      </c>
      <c r="M144" s="88">
        <f t="shared" si="37"/>
        <v>-596.73538662204714</v>
      </c>
      <c r="N144" s="88">
        <f t="shared" si="38"/>
        <v>55167.264613377956</v>
      </c>
      <c r="O144" s="88">
        <f t="shared" si="39"/>
        <v>11018.027683918106</v>
      </c>
      <c r="P144" s="89">
        <f t="shared" si="34"/>
        <v>0.98871985383695904</v>
      </c>
      <c r="Q144" s="196">
        <v>1872.78738383161</v>
      </c>
      <c r="R144" s="89">
        <f t="shared" si="40"/>
        <v>7.6088844290924523E-2</v>
      </c>
      <c r="S144" s="89">
        <f t="shared" si="40"/>
        <v>4.4925895934187339E-2</v>
      </c>
      <c r="T144" s="91">
        <v>5007</v>
      </c>
      <c r="U144" s="191">
        <v>51821</v>
      </c>
      <c r="V144" s="191">
        <v>10658.371040723981</v>
      </c>
      <c r="W144" s="198"/>
      <c r="X144" s="88">
        <v>0</v>
      </c>
      <c r="Y144" s="88">
        <f t="shared" si="41"/>
        <v>0</v>
      </c>
    </row>
    <row r="145" spans="2:25">
      <c r="B145" s="208">
        <v>3330</v>
      </c>
      <c r="C145" t="s">
        <v>154</v>
      </c>
      <c r="D145" s="1">
        <v>70309</v>
      </c>
      <c r="E145" s="85">
        <f t="shared" si="35"/>
        <v>15638.122775800712</v>
      </c>
      <c r="F145" s="86">
        <f t="shared" si="28"/>
        <v>1.4033112739172009</v>
      </c>
      <c r="G145" s="188">
        <f t="shared" si="29"/>
        <v>-2696.4091521644282</v>
      </c>
      <c r="H145" s="188">
        <f t="shared" si="30"/>
        <v>-12123.055548131268</v>
      </c>
      <c r="I145" s="188">
        <f t="shared" si="31"/>
        <v>0</v>
      </c>
      <c r="J145" s="87">
        <f t="shared" si="32"/>
        <v>0</v>
      </c>
      <c r="K145" s="188">
        <f t="shared" si="36"/>
        <v>-123.3199929688934</v>
      </c>
      <c r="L145" s="87">
        <f t="shared" si="33"/>
        <v>-554.44668838814471</v>
      </c>
      <c r="M145" s="88">
        <f t="shared" si="37"/>
        <v>-12677.502236519413</v>
      </c>
      <c r="N145" s="88">
        <f t="shared" si="38"/>
        <v>57631.497763480584</v>
      </c>
      <c r="O145" s="88">
        <f t="shared" si="39"/>
        <v>12818.39363066739</v>
      </c>
      <c r="P145" s="89">
        <f t="shared" si="34"/>
        <v>1.150278492713966</v>
      </c>
      <c r="Q145" s="196">
        <v>-3944.9633158164706</v>
      </c>
      <c r="R145" s="89">
        <f t="shared" si="40"/>
        <v>4.0997927154278947E-2</v>
      </c>
      <c r="S145" s="89">
        <f t="shared" si="40"/>
        <v>4.3313314002931702E-2</v>
      </c>
      <c r="T145" s="91">
        <v>4496</v>
      </c>
      <c r="U145" s="191">
        <v>67540</v>
      </c>
      <c r="V145" s="191">
        <v>14988.90368397692</v>
      </c>
      <c r="W145" s="198"/>
      <c r="X145" s="88">
        <v>0</v>
      </c>
      <c r="Y145" s="88">
        <f t="shared" si="41"/>
        <v>0</v>
      </c>
    </row>
    <row r="146" spans="2:25">
      <c r="B146" s="208">
        <v>3332</v>
      </c>
      <c r="C146" t="s">
        <v>155</v>
      </c>
      <c r="D146" s="1">
        <v>36414</v>
      </c>
      <c r="E146" s="85">
        <f t="shared" si="35"/>
        <v>10327.283040272263</v>
      </c>
      <c r="F146" s="86">
        <f t="shared" si="28"/>
        <v>0.92673480871849256</v>
      </c>
      <c r="G146" s="188">
        <f t="shared" si="29"/>
        <v>490.09468915264114</v>
      </c>
      <c r="H146" s="188">
        <f t="shared" si="30"/>
        <v>1728.0738739522128</v>
      </c>
      <c r="I146" s="188">
        <f t="shared" si="31"/>
        <v>0</v>
      </c>
      <c r="J146" s="87">
        <f t="shared" si="32"/>
        <v>0</v>
      </c>
      <c r="K146" s="188">
        <f t="shared" si="36"/>
        <v>-123.3199929688934</v>
      </c>
      <c r="L146" s="87">
        <f t="shared" si="33"/>
        <v>-434.82629520831819</v>
      </c>
      <c r="M146" s="88">
        <f t="shared" si="37"/>
        <v>1293.2475787438946</v>
      </c>
      <c r="N146" s="88">
        <f t="shared" si="38"/>
        <v>37707.247578743896</v>
      </c>
      <c r="O146" s="88">
        <f t="shared" si="39"/>
        <v>10694.057736456012</v>
      </c>
      <c r="P146" s="89">
        <f t="shared" si="34"/>
        <v>0.95964790663448285</v>
      </c>
      <c r="Q146" s="196">
        <v>652.35101166172831</v>
      </c>
      <c r="R146" s="89">
        <f t="shared" si="40"/>
        <v>3.3666401725899853E-2</v>
      </c>
      <c r="S146" s="89">
        <f t="shared" si="40"/>
        <v>1.9888091776632415E-2</v>
      </c>
      <c r="T146" s="91">
        <v>3526</v>
      </c>
      <c r="U146" s="191">
        <v>35228</v>
      </c>
      <c r="V146" s="191">
        <v>10125.898246622592</v>
      </c>
      <c r="W146" s="198"/>
      <c r="X146" s="88">
        <v>0</v>
      </c>
      <c r="Y146" s="88">
        <f t="shared" si="41"/>
        <v>0</v>
      </c>
    </row>
    <row r="147" spans="2:25">
      <c r="B147" s="208">
        <v>3334</v>
      </c>
      <c r="C147" t="s">
        <v>160</v>
      </c>
      <c r="D147" s="1">
        <v>27834</v>
      </c>
      <c r="E147" s="85">
        <f t="shared" si="35"/>
        <v>10008.629989212513</v>
      </c>
      <c r="F147" s="86">
        <f t="shared" si="28"/>
        <v>0.89813998148563345</v>
      </c>
      <c r="G147" s="188">
        <f t="shared" si="29"/>
        <v>681.28651978849086</v>
      </c>
      <c r="H147" s="188">
        <f t="shared" si="30"/>
        <v>1894.6578115317932</v>
      </c>
      <c r="I147" s="188">
        <f t="shared" si="31"/>
        <v>7.3733732665195921</v>
      </c>
      <c r="J147" s="87">
        <f t="shared" si="32"/>
        <v>20.505351054190985</v>
      </c>
      <c r="K147" s="188">
        <f t="shared" si="36"/>
        <v>-115.94661970237381</v>
      </c>
      <c r="L147" s="87">
        <f t="shared" si="33"/>
        <v>-322.4475493923016</v>
      </c>
      <c r="M147" s="88">
        <f t="shared" si="37"/>
        <v>1572.2102621394915</v>
      </c>
      <c r="N147" s="88">
        <f t="shared" si="38"/>
        <v>29406.210262139492</v>
      </c>
      <c r="O147" s="88">
        <f t="shared" si="39"/>
        <v>10573.969889298631</v>
      </c>
      <c r="P147" s="89">
        <f t="shared" si="34"/>
        <v>0.94887163686141407</v>
      </c>
      <c r="Q147" s="196">
        <v>865.04743779920932</v>
      </c>
      <c r="R147" s="89">
        <f t="shared" si="40"/>
        <v>8.0399826162538025E-3</v>
      </c>
      <c r="S147" s="89">
        <f t="shared" si="40"/>
        <v>-7.9088700393071896E-3</v>
      </c>
      <c r="T147" s="91">
        <v>2781</v>
      </c>
      <c r="U147" s="191">
        <v>27612</v>
      </c>
      <c r="V147" s="191">
        <v>10088.417975886006</v>
      </c>
      <c r="W147" s="198"/>
      <c r="X147" s="88">
        <v>0</v>
      </c>
      <c r="Y147" s="88">
        <f t="shared" si="41"/>
        <v>0</v>
      </c>
    </row>
    <row r="148" spans="2:25">
      <c r="B148" s="208">
        <v>3336</v>
      </c>
      <c r="C148" t="s">
        <v>161</v>
      </c>
      <c r="D148" s="1">
        <v>12084</v>
      </c>
      <c r="E148" s="85">
        <f t="shared" si="35"/>
        <v>8662.3655913978491</v>
      </c>
      <c r="F148" s="86">
        <f t="shared" si="28"/>
        <v>0.77733085150168391</v>
      </c>
      <c r="G148" s="188">
        <f t="shared" si="29"/>
        <v>1489.0451584772893</v>
      </c>
      <c r="H148" s="188">
        <f t="shared" si="30"/>
        <v>2077.2179960758185</v>
      </c>
      <c r="I148" s="188">
        <f t="shared" si="31"/>
        <v>478.56591250165206</v>
      </c>
      <c r="J148" s="87">
        <f t="shared" si="32"/>
        <v>667.59944793980469</v>
      </c>
      <c r="K148" s="188">
        <f t="shared" si="36"/>
        <v>355.24591953275865</v>
      </c>
      <c r="L148" s="87">
        <f t="shared" si="33"/>
        <v>495.56805774819833</v>
      </c>
      <c r="M148" s="88">
        <f t="shared" si="37"/>
        <v>2572.786053824017</v>
      </c>
      <c r="N148" s="88">
        <f t="shared" si="38"/>
        <v>14656.786053824017</v>
      </c>
      <c r="O148" s="88">
        <f t="shared" si="39"/>
        <v>10506.656669407897</v>
      </c>
      <c r="P148" s="89">
        <f t="shared" si="34"/>
        <v>0.94283118036221658</v>
      </c>
      <c r="Q148" s="196">
        <v>1344.9857697698308</v>
      </c>
      <c r="R148" s="89">
        <f t="shared" si="40"/>
        <v>-0.11576174447534027</v>
      </c>
      <c r="S148" s="89">
        <f t="shared" si="40"/>
        <v>-0.13414375838947301</v>
      </c>
      <c r="T148" s="91">
        <v>1395</v>
      </c>
      <c r="U148" s="191">
        <v>13666</v>
      </c>
      <c r="V148" s="191">
        <v>10004.392386530015</v>
      </c>
      <c r="W148" s="198"/>
      <c r="X148" s="88">
        <v>0</v>
      </c>
      <c r="Y148" s="88">
        <f t="shared" si="41"/>
        <v>0</v>
      </c>
    </row>
    <row r="149" spans="2:25" ht="30" customHeight="1">
      <c r="B149" s="208">
        <v>3338</v>
      </c>
      <c r="C149" t="s">
        <v>162</v>
      </c>
      <c r="D149" s="1">
        <v>34257</v>
      </c>
      <c r="E149" s="85">
        <f t="shared" si="35"/>
        <v>13779.967819790829</v>
      </c>
      <c r="F149" s="86">
        <f t="shared" si="28"/>
        <v>1.2365668483977335</v>
      </c>
      <c r="G149" s="188">
        <f t="shared" si="29"/>
        <v>-1581.5161785584983</v>
      </c>
      <c r="H149" s="188">
        <f t="shared" si="30"/>
        <v>-3931.649219896427</v>
      </c>
      <c r="I149" s="188">
        <f t="shared" si="31"/>
        <v>0</v>
      </c>
      <c r="J149" s="87">
        <f t="shared" si="32"/>
        <v>0</v>
      </c>
      <c r="K149" s="188">
        <f t="shared" si="36"/>
        <v>-123.3199929688934</v>
      </c>
      <c r="L149" s="87">
        <f t="shared" si="33"/>
        <v>-306.57350252066902</v>
      </c>
      <c r="M149" s="88">
        <f t="shared" si="37"/>
        <v>-4238.2227224170956</v>
      </c>
      <c r="N149" s="88">
        <f t="shared" si="38"/>
        <v>30018.777277582903</v>
      </c>
      <c r="O149" s="88">
        <f t="shared" si="39"/>
        <v>12075.131648263436</v>
      </c>
      <c r="P149" s="89">
        <f t="shared" si="34"/>
        <v>1.0835807225061789</v>
      </c>
      <c r="Q149" s="196">
        <v>1409.6364761744335</v>
      </c>
      <c r="R149" s="89">
        <f t="shared" si="40"/>
        <v>-4.3595779928502923E-3</v>
      </c>
      <c r="S149" s="89">
        <f t="shared" si="40"/>
        <v>-4.3595779928503036E-3</v>
      </c>
      <c r="T149" s="91">
        <v>2486</v>
      </c>
      <c r="U149" s="191">
        <v>34407</v>
      </c>
      <c r="V149" s="191">
        <v>13840.305711987128</v>
      </c>
      <c r="W149" s="198"/>
      <c r="X149" s="88">
        <v>0</v>
      </c>
      <c r="Y149" s="88">
        <f t="shared" si="41"/>
        <v>0</v>
      </c>
    </row>
    <row r="150" spans="2:25">
      <c r="B150" s="208">
        <v>3401</v>
      </c>
      <c r="C150" t="s">
        <v>165</v>
      </c>
      <c r="D150" s="1">
        <v>163228</v>
      </c>
      <c r="E150" s="85">
        <f t="shared" si="35"/>
        <v>9039.0962454313885</v>
      </c>
      <c r="F150" s="86">
        <f t="shared" si="28"/>
        <v>0.81113736278279236</v>
      </c>
      <c r="G150" s="188">
        <f t="shared" si="29"/>
        <v>1263.0067660571658</v>
      </c>
      <c r="H150" s="188">
        <f t="shared" si="30"/>
        <v>22807.376181460299</v>
      </c>
      <c r="I150" s="188">
        <f t="shared" si="31"/>
        <v>346.7101835899133</v>
      </c>
      <c r="J150" s="87">
        <f t="shared" si="32"/>
        <v>6260.8924952666548</v>
      </c>
      <c r="K150" s="188">
        <f t="shared" si="36"/>
        <v>223.39019062101988</v>
      </c>
      <c r="L150" s="87">
        <f t="shared" si="33"/>
        <v>4033.9800622343769</v>
      </c>
      <c r="M150" s="88">
        <f t="shared" si="37"/>
        <v>26841.356243694674</v>
      </c>
      <c r="N150" s="88">
        <f t="shared" si="38"/>
        <v>190069.35624369467</v>
      </c>
      <c r="O150" s="88">
        <f t="shared" si="39"/>
        <v>10525.493202109572</v>
      </c>
      <c r="P150" s="89">
        <f t="shared" si="34"/>
        <v>0.94452150592627182</v>
      </c>
      <c r="Q150" s="196">
        <v>12508.93658100615</v>
      </c>
      <c r="R150" s="89">
        <f t="shared" si="40"/>
        <v>1.43299238140217E-2</v>
      </c>
      <c r="S150" s="89">
        <f t="shared" si="40"/>
        <v>9.1622223525703855E-3</v>
      </c>
      <c r="T150" s="91">
        <v>18058</v>
      </c>
      <c r="U150" s="191">
        <v>160922</v>
      </c>
      <c r="V150" s="191">
        <v>8957.0299454525211</v>
      </c>
      <c r="W150" s="198"/>
      <c r="X150" s="88">
        <v>0</v>
      </c>
      <c r="Y150" s="88">
        <f t="shared" si="41"/>
        <v>0</v>
      </c>
    </row>
    <row r="151" spans="2:25">
      <c r="B151" s="208">
        <v>3403</v>
      </c>
      <c r="C151" t="s">
        <v>166</v>
      </c>
      <c r="D151" s="1">
        <v>336163</v>
      </c>
      <c r="E151" s="85">
        <f t="shared" si="35"/>
        <v>10224.246479515801</v>
      </c>
      <c r="F151" s="86">
        <f t="shared" si="28"/>
        <v>0.9174886626555554</v>
      </c>
      <c r="G151" s="188">
        <f t="shared" si="29"/>
        <v>551.91662560651821</v>
      </c>
      <c r="H151" s="188">
        <f t="shared" si="30"/>
        <v>18146.466733316713</v>
      </c>
      <c r="I151" s="188">
        <f t="shared" si="31"/>
        <v>0</v>
      </c>
      <c r="J151" s="87">
        <f t="shared" si="32"/>
        <v>0</v>
      </c>
      <c r="K151" s="188">
        <f t="shared" si="36"/>
        <v>-123.3199929688934</v>
      </c>
      <c r="L151" s="87">
        <f t="shared" si="33"/>
        <v>-4054.6380488242462</v>
      </c>
      <c r="M151" s="88">
        <f t="shared" si="37"/>
        <v>14091.828684492466</v>
      </c>
      <c r="N151" s="88">
        <f t="shared" si="38"/>
        <v>350254.82868449244</v>
      </c>
      <c r="O151" s="88">
        <f t="shared" si="39"/>
        <v>10652.843112153425</v>
      </c>
      <c r="P151" s="89">
        <f t="shared" si="34"/>
        <v>0.95594944820930772</v>
      </c>
      <c r="Q151" s="196">
        <v>5720.9377593824029</v>
      </c>
      <c r="R151" s="89">
        <f t="shared" si="40"/>
        <v>3.9490772808232731E-2</v>
      </c>
      <c r="S151" s="89">
        <f t="shared" si="40"/>
        <v>2.3777797532655954E-2</v>
      </c>
      <c r="T151" s="91">
        <v>32879</v>
      </c>
      <c r="U151" s="191">
        <v>323392</v>
      </c>
      <c r="V151" s="191">
        <v>9986.7827805570996</v>
      </c>
      <c r="W151" s="198"/>
      <c r="X151" s="88">
        <v>0</v>
      </c>
      <c r="Y151" s="88">
        <f t="shared" si="41"/>
        <v>0</v>
      </c>
    </row>
    <row r="152" spans="2:25">
      <c r="B152" s="208">
        <v>3405</v>
      </c>
      <c r="C152" t="s">
        <v>167</v>
      </c>
      <c r="D152" s="1">
        <v>297641</v>
      </c>
      <c r="E152" s="85">
        <f t="shared" si="35"/>
        <v>10346.25278086763</v>
      </c>
      <c r="F152" s="86">
        <f t="shared" si="28"/>
        <v>0.92843708790010615</v>
      </c>
      <c r="G152" s="188">
        <f t="shared" si="29"/>
        <v>478.71284479542118</v>
      </c>
      <c r="H152" s="188">
        <f t="shared" si="30"/>
        <v>13771.611119074676</v>
      </c>
      <c r="I152" s="188">
        <f t="shared" si="31"/>
        <v>0</v>
      </c>
      <c r="J152" s="87">
        <f t="shared" si="32"/>
        <v>0</v>
      </c>
      <c r="K152" s="188">
        <f t="shared" si="36"/>
        <v>-123.3199929688934</v>
      </c>
      <c r="L152" s="87">
        <f t="shared" si="33"/>
        <v>-3547.6695577291257</v>
      </c>
      <c r="M152" s="88">
        <f t="shared" si="37"/>
        <v>10223.941561345549</v>
      </c>
      <c r="N152" s="88">
        <f t="shared" si="38"/>
        <v>307864.94156134553</v>
      </c>
      <c r="O152" s="88">
        <f t="shared" si="39"/>
        <v>10701.645632694157</v>
      </c>
      <c r="P152" s="89">
        <f t="shared" si="34"/>
        <v>0.96032881830712813</v>
      </c>
      <c r="Q152" s="196">
        <v>4925.0389970177621</v>
      </c>
      <c r="R152" s="89">
        <f t="shared" si="40"/>
        <v>3.7250132426329144E-2</v>
      </c>
      <c r="S152" s="89">
        <f t="shared" si="40"/>
        <v>2.9750548598997437E-2</v>
      </c>
      <c r="T152" s="91">
        <v>28768</v>
      </c>
      <c r="U152" s="191">
        <v>286952</v>
      </c>
      <c r="V152" s="191">
        <v>10047.338935574229</v>
      </c>
      <c r="W152" s="198"/>
      <c r="X152" s="88">
        <v>0</v>
      </c>
      <c r="Y152" s="88">
        <f t="shared" si="41"/>
        <v>0</v>
      </c>
    </row>
    <row r="153" spans="2:25">
      <c r="B153" s="208">
        <v>3407</v>
      </c>
      <c r="C153" t="s">
        <v>168</v>
      </c>
      <c r="D153" s="1">
        <v>283547</v>
      </c>
      <c r="E153" s="85">
        <f t="shared" si="35"/>
        <v>9175.3875028314415</v>
      </c>
      <c r="F153" s="86">
        <f t="shared" si="28"/>
        <v>0.82336767077997797</v>
      </c>
      <c r="G153" s="188">
        <f t="shared" si="29"/>
        <v>1181.232011617134</v>
      </c>
      <c r="H153" s="188">
        <f t="shared" si="30"/>
        <v>36503.612855004292</v>
      </c>
      <c r="I153" s="188">
        <f t="shared" si="31"/>
        <v>299.00824349989477</v>
      </c>
      <c r="J153" s="87">
        <f t="shared" si="32"/>
        <v>9240.2517488772482</v>
      </c>
      <c r="K153" s="188">
        <f t="shared" si="36"/>
        <v>175.68825053100136</v>
      </c>
      <c r="L153" s="87">
        <f t="shared" si="33"/>
        <v>5429.2940061595345</v>
      </c>
      <c r="M153" s="88">
        <f t="shared" si="37"/>
        <v>41932.906861163829</v>
      </c>
      <c r="N153" s="88">
        <f t="shared" si="38"/>
        <v>325479.90686116385</v>
      </c>
      <c r="O153" s="88">
        <f t="shared" si="39"/>
        <v>10532.307764979576</v>
      </c>
      <c r="P153" s="89">
        <f t="shared" si="34"/>
        <v>0.9451330213261312</v>
      </c>
      <c r="Q153" s="196">
        <v>22362.424009460225</v>
      </c>
      <c r="R153" s="89">
        <f t="shared" si="40"/>
        <v>8.5543959991747943E-3</v>
      </c>
      <c r="S153" s="89">
        <f t="shared" si="40"/>
        <v>-2.5418889776790137E-3</v>
      </c>
      <c r="T153" s="91">
        <v>30903</v>
      </c>
      <c r="U153" s="191">
        <v>281142</v>
      </c>
      <c r="V153" s="191">
        <v>9198.7697542780479</v>
      </c>
      <c r="W153" s="198"/>
      <c r="X153" s="88">
        <v>0</v>
      </c>
      <c r="Y153" s="88">
        <f t="shared" si="41"/>
        <v>0</v>
      </c>
    </row>
    <row r="154" spans="2:25">
      <c r="B154" s="208">
        <v>3411</v>
      </c>
      <c r="C154" t="s">
        <v>169</v>
      </c>
      <c r="D154" s="1">
        <v>318020</v>
      </c>
      <c r="E154" s="85">
        <f t="shared" si="35"/>
        <v>8930.1359092440762</v>
      </c>
      <c r="F154" s="86">
        <f t="shared" si="28"/>
        <v>0.80135963751655537</v>
      </c>
      <c r="G154" s="188">
        <f t="shared" si="29"/>
        <v>1328.3829677695533</v>
      </c>
      <c r="H154" s="188">
        <f t="shared" si="30"/>
        <v>47306.374248209329</v>
      </c>
      <c r="I154" s="188">
        <f t="shared" si="31"/>
        <v>384.84630125547261</v>
      </c>
      <c r="J154" s="87">
        <f t="shared" si="32"/>
        <v>13705.14648030989</v>
      </c>
      <c r="K154" s="188">
        <f t="shared" si="36"/>
        <v>261.52630828657919</v>
      </c>
      <c r="L154" s="87">
        <f t="shared" si="33"/>
        <v>9313.4748907016583</v>
      </c>
      <c r="M154" s="88">
        <f t="shared" si="37"/>
        <v>56619.849138910984</v>
      </c>
      <c r="N154" s="88">
        <f t="shared" si="38"/>
        <v>374639.849138911</v>
      </c>
      <c r="O154" s="88">
        <f t="shared" si="39"/>
        <v>10520.045185300209</v>
      </c>
      <c r="P154" s="89">
        <f t="shared" si="34"/>
        <v>0.94403261966296015</v>
      </c>
      <c r="Q154" s="196">
        <v>27783.823464547044</v>
      </c>
      <c r="R154" s="89">
        <f t="shared" si="40"/>
        <v>4.1967687927368283E-2</v>
      </c>
      <c r="S154" s="89">
        <f t="shared" si="40"/>
        <v>3.7959219623256088E-2</v>
      </c>
      <c r="T154" s="91">
        <v>35612</v>
      </c>
      <c r="U154" s="191">
        <v>305211</v>
      </c>
      <c r="V154" s="191">
        <v>8603.5517970401688</v>
      </c>
      <c r="W154" s="198"/>
      <c r="X154" s="88">
        <v>0</v>
      </c>
      <c r="Y154" s="88">
        <f t="shared" si="41"/>
        <v>0</v>
      </c>
    </row>
    <row r="155" spans="2:25">
      <c r="B155" s="208">
        <v>3412</v>
      </c>
      <c r="C155" t="s">
        <v>170</v>
      </c>
      <c r="D155" s="1">
        <v>62125</v>
      </c>
      <c r="E155" s="85">
        <f t="shared" si="35"/>
        <v>7835.1620633118928</v>
      </c>
      <c r="F155" s="86">
        <f t="shared" si="28"/>
        <v>0.70310045611283134</v>
      </c>
      <c r="G155" s="188">
        <f t="shared" si="29"/>
        <v>1985.3672753288631</v>
      </c>
      <c r="H155" s="188">
        <f t="shared" si="30"/>
        <v>15741.977126082556</v>
      </c>
      <c r="I155" s="188">
        <f t="shared" si="31"/>
        <v>768.08714733173679</v>
      </c>
      <c r="J155" s="87">
        <f t="shared" si="32"/>
        <v>6090.1629911933414</v>
      </c>
      <c r="K155" s="188">
        <f t="shared" si="36"/>
        <v>644.76715436284337</v>
      </c>
      <c r="L155" s="87">
        <f t="shared" si="33"/>
        <v>5112.3587669429853</v>
      </c>
      <c r="M155" s="88">
        <f t="shared" si="37"/>
        <v>20854.335893025542</v>
      </c>
      <c r="N155" s="88">
        <f t="shared" si="38"/>
        <v>82979.335893025534</v>
      </c>
      <c r="O155" s="88">
        <f t="shared" si="39"/>
        <v>10465.2964930036</v>
      </c>
      <c r="P155" s="89">
        <f t="shared" si="34"/>
        <v>0.93911966059277396</v>
      </c>
      <c r="Q155" s="196">
        <v>11521.583633336906</v>
      </c>
      <c r="R155" s="89">
        <f t="shared" si="40"/>
        <v>2.3982198780286797E-2</v>
      </c>
      <c r="S155" s="89">
        <f t="shared" si="40"/>
        <v>1.1971813550552051E-2</v>
      </c>
      <c r="T155" s="91">
        <v>7929</v>
      </c>
      <c r="U155" s="191">
        <v>60670</v>
      </c>
      <c r="V155" s="191">
        <v>7742.4706482899437</v>
      </c>
      <c r="W155" s="198"/>
      <c r="X155" s="88">
        <v>0</v>
      </c>
      <c r="Y155" s="88">
        <f t="shared" si="41"/>
        <v>0</v>
      </c>
    </row>
    <row r="156" spans="2:25">
      <c r="B156" s="208">
        <v>3413</v>
      </c>
      <c r="C156" t="s">
        <v>171</v>
      </c>
      <c r="D156" s="1">
        <v>185520</v>
      </c>
      <c r="E156" s="85">
        <f t="shared" si="35"/>
        <v>8586.9011802823406</v>
      </c>
      <c r="F156" s="86">
        <f t="shared" si="28"/>
        <v>0.77055893517795537</v>
      </c>
      <c r="G156" s="188">
        <f t="shared" si="29"/>
        <v>1534.3238051465944</v>
      </c>
      <c r="H156" s="188">
        <f t="shared" si="30"/>
        <v>33149.065810192173</v>
      </c>
      <c r="I156" s="188">
        <f t="shared" si="31"/>
        <v>504.97845639208003</v>
      </c>
      <c r="J156" s="87">
        <f t="shared" si="32"/>
        <v>10910.05955035089</v>
      </c>
      <c r="K156" s="188">
        <f t="shared" si="36"/>
        <v>381.65846342318662</v>
      </c>
      <c r="L156" s="87">
        <f t="shared" si="33"/>
        <v>8245.731102257947</v>
      </c>
      <c r="M156" s="88">
        <f t="shared" si="37"/>
        <v>41394.796912450118</v>
      </c>
      <c r="N156" s="88">
        <f t="shared" si="38"/>
        <v>226914.79691245011</v>
      </c>
      <c r="O156" s="88">
        <f t="shared" si="39"/>
        <v>10502.883448852122</v>
      </c>
      <c r="P156" s="89">
        <f t="shared" si="34"/>
        <v>0.94249258454603024</v>
      </c>
      <c r="Q156" s="196">
        <v>20506.2797891593</v>
      </c>
      <c r="R156" s="89">
        <f t="shared" si="40"/>
        <v>5.0890469932478359E-2</v>
      </c>
      <c r="S156" s="89">
        <f t="shared" si="40"/>
        <v>3.8778841743948335E-2</v>
      </c>
      <c r="T156" s="91">
        <v>21605</v>
      </c>
      <c r="U156" s="191">
        <v>176536</v>
      </c>
      <c r="V156" s="191">
        <v>8266.3420116126617</v>
      </c>
      <c r="W156" s="198"/>
      <c r="X156" s="88">
        <v>0</v>
      </c>
      <c r="Y156" s="88">
        <f t="shared" si="41"/>
        <v>0</v>
      </c>
    </row>
    <row r="157" spans="2:25">
      <c r="B157" s="208">
        <v>3414</v>
      </c>
      <c r="C157" t="s">
        <v>172</v>
      </c>
      <c r="D157" s="1">
        <v>39861</v>
      </c>
      <c r="E157" s="85">
        <f t="shared" si="35"/>
        <v>7984.9759615384619</v>
      </c>
      <c r="F157" s="86">
        <f t="shared" si="28"/>
        <v>0.71654423932037592</v>
      </c>
      <c r="G157" s="188">
        <f t="shared" si="29"/>
        <v>1895.4789363929217</v>
      </c>
      <c r="H157" s="188">
        <f t="shared" si="30"/>
        <v>9462.2308504734647</v>
      </c>
      <c r="I157" s="188">
        <f t="shared" si="31"/>
        <v>715.65228295243764</v>
      </c>
      <c r="J157" s="87">
        <f t="shared" si="32"/>
        <v>3572.5361964985686</v>
      </c>
      <c r="K157" s="188">
        <f t="shared" si="36"/>
        <v>592.33228998354423</v>
      </c>
      <c r="L157" s="87">
        <f t="shared" si="33"/>
        <v>2956.9227915978531</v>
      </c>
      <c r="M157" s="88">
        <f t="shared" si="37"/>
        <v>12419.153642071318</v>
      </c>
      <c r="N157" s="88">
        <f t="shared" si="38"/>
        <v>52280.153642071316</v>
      </c>
      <c r="O157" s="88">
        <f t="shared" si="39"/>
        <v>10472.787187914926</v>
      </c>
      <c r="P157" s="89">
        <f t="shared" si="34"/>
        <v>0.939791849753151</v>
      </c>
      <c r="Q157" s="196">
        <v>6166.3350987032172</v>
      </c>
      <c r="R157" s="89">
        <f t="shared" si="40"/>
        <v>5.9822924144532184E-2</v>
      </c>
      <c r="S157" s="89">
        <f t="shared" si="40"/>
        <v>6.3644401034476536E-2</v>
      </c>
      <c r="T157" s="91">
        <v>4992</v>
      </c>
      <c r="U157" s="191">
        <v>37611</v>
      </c>
      <c r="V157" s="191">
        <v>7507.1856287425144</v>
      </c>
      <c r="W157" s="198"/>
      <c r="X157" s="88">
        <v>0</v>
      </c>
      <c r="Y157" s="88">
        <f t="shared" si="41"/>
        <v>0</v>
      </c>
    </row>
    <row r="158" spans="2:25">
      <c r="B158" s="208">
        <v>3415</v>
      </c>
      <c r="C158" t="s">
        <v>173</v>
      </c>
      <c r="D158" s="1">
        <v>71083</v>
      </c>
      <c r="E158" s="85">
        <f t="shared" si="35"/>
        <v>8762.6972386587768</v>
      </c>
      <c r="F158" s="86">
        <f t="shared" si="28"/>
        <v>0.78633426794434158</v>
      </c>
      <c r="G158" s="188">
        <f t="shared" si="29"/>
        <v>1428.8461701207327</v>
      </c>
      <c r="H158" s="188">
        <f t="shared" si="30"/>
        <v>11590.800132019383</v>
      </c>
      <c r="I158" s="188">
        <f t="shared" si="31"/>
        <v>443.44983596032739</v>
      </c>
      <c r="J158" s="87">
        <f t="shared" si="32"/>
        <v>3597.2650693101759</v>
      </c>
      <c r="K158" s="188">
        <f t="shared" si="36"/>
        <v>320.12984299143397</v>
      </c>
      <c r="L158" s="87">
        <f t="shared" si="33"/>
        <v>2596.8932863465125</v>
      </c>
      <c r="M158" s="88">
        <f t="shared" si="37"/>
        <v>14187.693418365896</v>
      </c>
      <c r="N158" s="88">
        <f t="shared" si="38"/>
        <v>85270.693418365903</v>
      </c>
      <c r="O158" s="88">
        <f t="shared" si="39"/>
        <v>10511.673251770946</v>
      </c>
      <c r="P158" s="89">
        <f t="shared" si="34"/>
        <v>0.94328135118434964</v>
      </c>
      <c r="Q158" s="196">
        <v>7200.4570353927338</v>
      </c>
      <c r="R158" s="89">
        <f t="shared" si="40"/>
        <v>2.2218067819034196E-2</v>
      </c>
      <c r="S158" s="89">
        <f t="shared" si="40"/>
        <v>1.6799505575910669E-2</v>
      </c>
      <c r="T158" s="91">
        <v>8112</v>
      </c>
      <c r="U158" s="191">
        <v>69538</v>
      </c>
      <c r="V158" s="191">
        <v>8617.9204362374512</v>
      </c>
      <c r="W158" s="198"/>
      <c r="X158" s="88">
        <v>0</v>
      </c>
      <c r="Y158" s="88">
        <f t="shared" si="41"/>
        <v>0</v>
      </c>
    </row>
    <row r="159" spans="2:25">
      <c r="B159" s="208">
        <v>3416</v>
      </c>
      <c r="C159" t="s">
        <v>174</v>
      </c>
      <c r="D159" s="1">
        <v>46480</v>
      </c>
      <c r="E159" s="85">
        <f t="shared" si="35"/>
        <v>7695.364238410596</v>
      </c>
      <c r="F159" s="86">
        <f t="shared" si="28"/>
        <v>0.69055548082611273</v>
      </c>
      <c r="G159" s="188">
        <f t="shared" si="29"/>
        <v>2069.245970269641</v>
      </c>
      <c r="H159" s="188">
        <f t="shared" si="30"/>
        <v>12498.245660428633</v>
      </c>
      <c r="I159" s="188">
        <f t="shared" si="31"/>
        <v>817.01638604719062</v>
      </c>
      <c r="J159" s="87">
        <f t="shared" si="32"/>
        <v>4934.7789717250316</v>
      </c>
      <c r="K159" s="188">
        <f t="shared" si="36"/>
        <v>693.69639307829721</v>
      </c>
      <c r="L159" s="87">
        <f t="shared" si="33"/>
        <v>4189.9262141929148</v>
      </c>
      <c r="M159" s="88">
        <f t="shared" si="37"/>
        <v>16688.171874621548</v>
      </c>
      <c r="N159" s="88">
        <f t="shared" si="38"/>
        <v>63168.171874621548</v>
      </c>
      <c r="O159" s="88">
        <f t="shared" si="39"/>
        <v>10458.306601758535</v>
      </c>
      <c r="P159" s="89">
        <f t="shared" si="34"/>
        <v>0.93849241182843801</v>
      </c>
      <c r="Q159" s="196">
        <v>8481.3193902579005</v>
      </c>
      <c r="R159" s="89">
        <f t="shared" si="40"/>
        <v>5.3896560324694462E-2</v>
      </c>
      <c r="S159" s="89">
        <f t="shared" si="40"/>
        <v>5.1802726098883811E-2</v>
      </c>
      <c r="T159" s="91">
        <v>6040</v>
      </c>
      <c r="U159" s="191">
        <v>44103</v>
      </c>
      <c r="V159" s="191">
        <v>7316.35700066357</v>
      </c>
      <c r="W159" s="198"/>
      <c r="X159" s="88">
        <v>0</v>
      </c>
      <c r="Y159" s="88">
        <f t="shared" si="41"/>
        <v>0</v>
      </c>
    </row>
    <row r="160" spans="2:25">
      <c r="B160" s="208">
        <v>3417</v>
      </c>
      <c r="C160" t="s">
        <v>175</v>
      </c>
      <c r="D160" s="1">
        <v>39725</v>
      </c>
      <c r="E160" s="85">
        <f t="shared" si="35"/>
        <v>8765.4457193292146</v>
      </c>
      <c r="F160" s="86">
        <f t="shared" si="28"/>
        <v>0.78658090713283402</v>
      </c>
      <c r="G160" s="188">
        <f t="shared" si="29"/>
        <v>1427.1970817184701</v>
      </c>
      <c r="H160" s="188">
        <f t="shared" si="30"/>
        <v>6468.0571743481069</v>
      </c>
      <c r="I160" s="188">
        <f t="shared" si="31"/>
        <v>442.48786772567416</v>
      </c>
      <c r="J160" s="87">
        <f t="shared" si="32"/>
        <v>2005.3550165327551</v>
      </c>
      <c r="K160" s="188">
        <f t="shared" si="36"/>
        <v>319.16787475678075</v>
      </c>
      <c r="L160" s="87">
        <f t="shared" si="33"/>
        <v>1446.4688083977303</v>
      </c>
      <c r="M160" s="88">
        <f t="shared" si="37"/>
        <v>7914.5259827458376</v>
      </c>
      <c r="N160" s="88">
        <f t="shared" si="38"/>
        <v>47639.525982745836</v>
      </c>
      <c r="O160" s="88">
        <f t="shared" si="39"/>
        <v>10511.810675804465</v>
      </c>
      <c r="P160" s="89">
        <f t="shared" si="34"/>
        <v>0.94329368314377404</v>
      </c>
      <c r="Q160" s="196">
        <v>3665.3587875246376</v>
      </c>
      <c r="R160" s="89">
        <f t="shared" si="40"/>
        <v>5.3378235044548153E-2</v>
      </c>
      <c r="S160" s="89">
        <f t="shared" si="40"/>
        <v>6.2675483367977555E-2</v>
      </c>
      <c r="T160" s="91">
        <v>4532</v>
      </c>
      <c r="U160" s="191">
        <v>37712</v>
      </c>
      <c r="V160" s="191">
        <v>8248.4689413823271</v>
      </c>
      <c r="W160" s="198"/>
      <c r="X160" s="88">
        <v>0</v>
      </c>
      <c r="Y160" s="88">
        <f t="shared" si="41"/>
        <v>0</v>
      </c>
    </row>
    <row r="161" spans="2:25">
      <c r="B161" s="208">
        <v>3418</v>
      </c>
      <c r="C161" t="s">
        <v>176</v>
      </c>
      <c r="D161" s="1">
        <v>54625</v>
      </c>
      <c r="E161" s="85">
        <f t="shared" si="35"/>
        <v>7443.112140618613</v>
      </c>
      <c r="F161" s="86">
        <f t="shared" si="28"/>
        <v>0.66791924642791911</v>
      </c>
      <c r="G161" s="188">
        <f t="shared" si="29"/>
        <v>2220.5972289448309</v>
      </c>
      <c r="H161" s="188">
        <f t="shared" si="30"/>
        <v>16296.963063226114</v>
      </c>
      <c r="I161" s="188">
        <f t="shared" si="31"/>
        <v>905.30462027438466</v>
      </c>
      <c r="J161" s="87">
        <f t="shared" si="32"/>
        <v>6644.0306081937088</v>
      </c>
      <c r="K161" s="188">
        <f t="shared" si="36"/>
        <v>781.98462730549124</v>
      </c>
      <c r="L161" s="87">
        <f t="shared" si="33"/>
        <v>5738.9851797950005</v>
      </c>
      <c r="M161" s="88">
        <f t="shared" si="37"/>
        <v>22035.948243021114</v>
      </c>
      <c r="N161" s="88">
        <f t="shared" si="38"/>
        <v>76660.948243021121</v>
      </c>
      <c r="O161" s="88">
        <f t="shared" si="39"/>
        <v>10445.693996868937</v>
      </c>
      <c r="P161" s="89">
        <f t="shared" si="34"/>
        <v>0.9373606001085284</v>
      </c>
      <c r="Q161" s="196">
        <v>11125.231408129595</v>
      </c>
      <c r="R161" s="89">
        <f t="shared" si="40"/>
        <v>2.6708518156529585E-2</v>
      </c>
      <c r="S161" s="89">
        <f t="shared" si="40"/>
        <v>1.6635890644978977E-2</v>
      </c>
      <c r="T161" s="91">
        <v>7339</v>
      </c>
      <c r="U161" s="191">
        <v>53204</v>
      </c>
      <c r="V161" s="191">
        <v>7321.3155359845878</v>
      </c>
      <c r="W161" s="198"/>
      <c r="X161" s="88">
        <v>0</v>
      </c>
      <c r="Y161" s="88">
        <f t="shared" si="41"/>
        <v>0</v>
      </c>
    </row>
    <row r="162" spans="2:25">
      <c r="B162" s="208">
        <v>3419</v>
      </c>
      <c r="C162" t="s">
        <v>128</v>
      </c>
      <c r="D162" s="1">
        <v>28056</v>
      </c>
      <c r="E162" s="85">
        <f t="shared" si="35"/>
        <v>7760.9958506224066</v>
      </c>
      <c r="F162" s="86">
        <f t="shared" si="28"/>
        <v>0.69644503564433669</v>
      </c>
      <c r="G162" s="188">
        <f t="shared" si="29"/>
        <v>2029.8670029425548</v>
      </c>
      <c r="H162" s="188">
        <f t="shared" si="30"/>
        <v>7337.9692156373358</v>
      </c>
      <c r="I162" s="188">
        <f t="shared" si="31"/>
        <v>794.04532177305691</v>
      </c>
      <c r="J162" s="87">
        <f t="shared" si="32"/>
        <v>2870.4738382096007</v>
      </c>
      <c r="K162" s="188">
        <f t="shared" si="36"/>
        <v>670.7253288041635</v>
      </c>
      <c r="L162" s="87">
        <f t="shared" si="33"/>
        <v>2424.6720636270511</v>
      </c>
      <c r="M162" s="88">
        <f t="shared" si="37"/>
        <v>9762.641279264386</v>
      </c>
      <c r="N162" s="88">
        <f t="shared" si="38"/>
        <v>37818.641279264382</v>
      </c>
      <c r="O162" s="88">
        <f t="shared" si="39"/>
        <v>10461.588182369123</v>
      </c>
      <c r="P162" s="89">
        <f t="shared" si="34"/>
        <v>0.93878688956934908</v>
      </c>
      <c r="Q162" s="196">
        <v>5594.5975324142901</v>
      </c>
      <c r="R162" s="89">
        <f t="shared" si="40"/>
        <v>2.375478927203065E-2</v>
      </c>
      <c r="S162" s="89">
        <f t="shared" si="40"/>
        <v>2.6586752727831557E-2</v>
      </c>
      <c r="T162" s="91">
        <v>3615</v>
      </c>
      <c r="U162" s="191">
        <v>27405</v>
      </c>
      <c r="V162" s="191">
        <v>7560</v>
      </c>
      <c r="W162" s="198"/>
      <c r="X162" s="88">
        <v>0</v>
      </c>
      <c r="Y162" s="88">
        <f t="shared" si="41"/>
        <v>0</v>
      </c>
    </row>
    <row r="163" spans="2:25">
      <c r="B163" s="208">
        <v>3420</v>
      </c>
      <c r="C163" t="s">
        <v>177</v>
      </c>
      <c r="D163" s="1">
        <v>191899</v>
      </c>
      <c r="E163" s="85">
        <f t="shared" si="35"/>
        <v>8818.4826064978624</v>
      </c>
      <c r="F163" s="86">
        <f t="shared" si="28"/>
        <v>0.79134025470698222</v>
      </c>
      <c r="G163" s="188">
        <f t="shared" si="29"/>
        <v>1395.3749494172814</v>
      </c>
      <c r="H163" s="188">
        <f t="shared" si="30"/>
        <v>30364.75427426946</v>
      </c>
      <c r="I163" s="188">
        <f t="shared" si="31"/>
        <v>423.92495721664744</v>
      </c>
      <c r="J163" s="87">
        <f t="shared" si="32"/>
        <v>9225.0309939914641</v>
      </c>
      <c r="K163" s="188">
        <f t="shared" si="36"/>
        <v>300.60496424775403</v>
      </c>
      <c r="L163" s="87">
        <f t="shared" si="33"/>
        <v>6541.4646269953755</v>
      </c>
      <c r="M163" s="88">
        <f t="shared" si="37"/>
        <v>36906.218901264838</v>
      </c>
      <c r="N163" s="88">
        <f t="shared" si="38"/>
        <v>228805.21890126483</v>
      </c>
      <c r="O163" s="88">
        <f t="shared" si="39"/>
        <v>10514.462520162897</v>
      </c>
      <c r="P163" s="89">
        <f t="shared" si="34"/>
        <v>0.94353165052248145</v>
      </c>
      <c r="Q163" s="196">
        <v>20839.280885993758</v>
      </c>
      <c r="R163" s="89">
        <f t="shared" si="40"/>
        <v>4.1870490316906185E-2</v>
      </c>
      <c r="S163" s="89">
        <f t="shared" si="40"/>
        <v>3.2630059976794759E-2</v>
      </c>
      <c r="T163" s="91">
        <v>21761</v>
      </c>
      <c r="U163" s="191">
        <v>184187</v>
      </c>
      <c r="V163" s="191">
        <v>8539.8275222551929</v>
      </c>
      <c r="W163" s="198"/>
      <c r="X163" s="88">
        <v>0</v>
      </c>
      <c r="Y163" s="88">
        <f t="shared" si="41"/>
        <v>0</v>
      </c>
    </row>
    <row r="164" spans="2:25">
      <c r="B164" s="208">
        <v>3421</v>
      </c>
      <c r="C164" t="s">
        <v>178</v>
      </c>
      <c r="D164" s="1">
        <v>58739</v>
      </c>
      <c r="E164" s="85">
        <f t="shared" si="35"/>
        <v>8945.9335973195248</v>
      </c>
      <c r="F164" s="86">
        <f t="shared" si="28"/>
        <v>0.80277726763085588</v>
      </c>
      <c r="G164" s="188">
        <f t="shared" si="29"/>
        <v>1318.904354924284</v>
      </c>
      <c r="H164" s="188">
        <f t="shared" si="30"/>
        <v>8659.9259944328478</v>
      </c>
      <c r="I164" s="188">
        <f t="shared" si="31"/>
        <v>379.31711042906562</v>
      </c>
      <c r="J164" s="87">
        <f t="shared" si="32"/>
        <v>2490.5961470772445</v>
      </c>
      <c r="K164" s="188">
        <f t="shared" si="36"/>
        <v>255.99711746017221</v>
      </c>
      <c r="L164" s="87">
        <f t="shared" si="33"/>
        <v>1680.8770732434907</v>
      </c>
      <c r="M164" s="88">
        <f t="shared" si="37"/>
        <v>10340.803067676339</v>
      </c>
      <c r="N164" s="88">
        <f t="shared" si="38"/>
        <v>69079.803067676345</v>
      </c>
      <c r="O164" s="88">
        <f t="shared" si="39"/>
        <v>10520.83506970398</v>
      </c>
      <c r="P164" s="89">
        <f t="shared" si="34"/>
        <v>0.94410350116867514</v>
      </c>
      <c r="Q164" s="196">
        <v>4784.3057808664526</v>
      </c>
      <c r="R164" s="89">
        <f t="shared" si="40"/>
        <v>-1.0094711651892548E-2</v>
      </c>
      <c r="S164" s="89">
        <f t="shared" si="40"/>
        <v>-7.6825147872001433E-3</v>
      </c>
      <c r="T164" s="91">
        <v>6566</v>
      </c>
      <c r="U164" s="191">
        <v>59338</v>
      </c>
      <c r="V164" s="191">
        <v>9015.1929504709806</v>
      </c>
      <c r="W164" s="198"/>
      <c r="X164" s="88">
        <v>0</v>
      </c>
      <c r="Y164" s="88">
        <f t="shared" si="41"/>
        <v>0</v>
      </c>
    </row>
    <row r="165" spans="2:25">
      <c r="B165" s="208">
        <v>3422</v>
      </c>
      <c r="C165" t="s">
        <v>179</v>
      </c>
      <c r="D165" s="1">
        <v>41339</v>
      </c>
      <c r="E165" s="85">
        <f t="shared" si="35"/>
        <v>9638.3772441128476</v>
      </c>
      <c r="F165" s="86">
        <f t="shared" si="28"/>
        <v>0.8649147754397275</v>
      </c>
      <c r="G165" s="188">
        <f t="shared" si="29"/>
        <v>903.43816684829028</v>
      </c>
      <c r="H165" s="188">
        <f t="shared" si="30"/>
        <v>3874.8462976123169</v>
      </c>
      <c r="I165" s="188">
        <f t="shared" si="31"/>
        <v>136.96183405140263</v>
      </c>
      <c r="J165" s="87">
        <f t="shared" si="32"/>
        <v>587.4293062464659</v>
      </c>
      <c r="K165" s="188">
        <f t="shared" si="36"/>
        <v>13.641841082509231</v>
      </c>
      <c r="L165" s="87">
        <f t="shared" si="33"/>
        <v>58.509856402882093</v>
      </c>
      <c r="M165" s="88">
        <f t="shared" si="37"/>
        <v>3933.3561540151991</v>
      </c>
      <c r="N165" s="88">
        <f t="shared" si="38"/>
        <v>45272.3561540152</v>
      </c>
      <c r="O165" s="88">
        <f t="shared" si="39"/>
        <v>10555.457252043647</v>
      </c>
      <c r="P165" s="89">
        <f t="shared" si="34"/>
        <v>0.94721037655911866</v>
      </c>
      <c r="Q165" s="196">
        <v>3119.71624284266</v>
      </c>
      <c r="R165" s="89">
        <f t="shared" si="40"/>
        <v>0.10064165712612157</v>
      </c>
      <c r="S165" s="89">
        <f t="shared" si="40"/>
        <v>8.113856411106328E-2</v>
      </c>
      <c r="T165" s="91">
        <v>4289</v>
      </c>
      <c r="U165" s="191">
        <v>37559</v>
      </c>
      <c r="V165" s="191">
        <v>8915.0249228578214</v>
      </c>
      <c r="W165" s="198"/>
      <c r="X165" s="88">
        <v>0</v>
      </c>
      <c r="Y165" s="88">
        <f t="shared" si="41"/>
        <v>0</v>
      </c>
    </row>
    <row r="166" spans="2:25">
      <c r="B166" s="208">
        <v>3423</v>
      </c>
      <c r="C166" t="s">
        <v>180</v>
      </c>
      <c r="D166" s="1">
        <v>18388</v>
      </c>
      <c r="E166" s="85">
        <f t="shared" si="35"/>
        <v>8079.08611599297</v>
      </c>
      <c r="F166" s="86">
        <f t="shared" si="28"/>
        <v>0.7249893604279084</v>
      </c>
      <c r="G166" s="188">
        <f t="shared" si="29"/>
        <v>1839.0128437202168</v>
      </c>
      <c r="H166" s="188">
        <f t="shared" si="30"/>
        <v>4185.5932323072129</v>
      </c>
      <c r="I166" s="188">
        <f t="shared" si="31"/>
        <v>682.71372889335976</v>
      </c>
      <c r="J166" s="87">
        <f t="shared" si="32"/>
        <v>1553.8564469612868</v>
      </c>
      <c r="K166" s="188">
        <f t="shared" si="36"/>
        <v>559.39373592446634</v>
      </c>
      <c r="L166" s="87">
        <f t="shared" si="33"/>
        <v>1273.1801429640852</v>
      </c>
      <c r="M166" s="88">
        <f t="shared" si="37"/>
        <v>5458.7733752712984</v>
      </c>
      <c r="N166" s="88">
        <f t="shared" si="38"/>
        <v>23846.773375271299</v>
      </c>
      <c r="O166" s="88">
        <f t="shared" si="39"/>
        <v>10477.492695637655</v>
      </c>
      <c r="P166" s="89">
        <f t="shared" si="34"/>
        <v>0.94021410580852793</v>
      </c>
      <c r="Q166" s="196">
        <v>2951.7506179183752</v>
      </c>
      <c r="R166" s="89">
        <f t="shared" si="40"/>
        <v>4.5901825834707921E-2</v>
      </c>
      <c r="S166" s="89">
        <f t="shared" si="40"/>
        <v>4.8199501199019619E-2</v>
      </c>
      <c r="T166" s="91">
        <v>2276</v>
      </c>
      <c r="U166" s="191">
        <v>17581</v>
      </c>
      <c r="V166" s="191">
        <v>7707.5843928101713</v>
      </c>
      <c r="W166" s="198"/>
      <c r="X166" s="88">
        <v>0</v>
      </c>
      <c r="Y166" s="88">
        <f t="shared" si="41"/>
        <v>0</v>
      </c>
    </row>
    <row r="167" spans="2:25">
      <c r="B167" s="208">
        <v>3424</v>
      </c>
      <c r="C167" t="s">
        <v>181</v>
      </c>
      <c r="D167" s="1">
        <v>15840</v>
      </c>
      <c r="E167" s="85">
        <f t="shared" si="35"/>
        <v>8622.754491017964</v>
      </c>
      <c r="F167" s="86">
        <f t="shared" si="28"/>
        <v>0.77377628779015095</v>
      </c>
      <c r="G167" s="188">
        <f t="shared" si="29"/>
        <v>1512.8118187052205</v>
      </c>
      <c r="H167" s="188">
        <f t="shared" si="30"/>
        <v>2779.0353109614898</v>
      </c>
      <c r="I167" s="188">
        <f t="shared" si="31"/>
        <v>492.42979763461187</v>
      </c>
      <c r="J167" s="87">
        <f t="shared" si="32"/>
        <v>904.59353825478195</v>
      </c>
      <c r="K167" s="188">
        <f t="shared" si="36"/>
        <v>369.10980466571846</v>
      </c>
      <c r="L167" s="87">
        <f t="shared" si="33"/>
        <v>678.05471117092486</v>
      </c>
      <c r="M167" s="88">
        <f t="shared" si="37"/>
        <v>3457.0900221324146</v>
      </c>
      <c r="N167" s="88">
        <f t="shared" si="38"/>
        <v>19297.090022132415</v>
      </c>
      <c r="O167" s="88">
        <f t="shared" si="39"/>
        <v>10504.676114388903</v>
      </c>
      <c r="P167" s="89">
        <f t="shared" si="34"/>
        <v>0.94265345217663998</v>
      </c>
      <c r="Q167" s="196">
        <v>3177.0458354166408</v>
      </c>
      <c r="R167" s="89">
        <f t="shared" si="40"/>
        <v>7.3752711496746198E-2</v>
      </c>
      <c r="S167" s="89">
        <f t="shared" si="40"/>
        <v>3.4005741229038662E-2</v>
      </c>
      <c r="T167" s="91">
        <v>1837</v>
      </c>
      <c r="U167" s="191">
        <v>14752</v>
      </c>
      <c r="V167" s="191">
        <v>8339.1746749576032</v>
      </c>
      <c r="W167" s="198"/>
      <c r="X167" s="88">
        <v>0</v>
      </c>
      <c r="Y167" s="88">
        <f t="shared" si="41"/>
        <v>0</v>
      </c>
    </row>
    <row r="168" spans="2:25">
      <c r="B168" s="208">
        <v>3425</v>
      </c>
      <c r="C168" t="s">
        <v>182</v>
      </c>
      <c r="D168" s="1">
        <v>9994</v>
      </c>
      <c r="E168" s="85">
        <f t="shared" si="35"/>
        <v>7343.1300514327704</v>
      </c>
      <c r="F168" s="86">
        <f t="shared" si="28"/>
        <v>0.65894719812290103</v>
      </c>
      <c r="G168" s="188">
        <f t="shared" si="29"/>
        <v>2280.5864824563364</v>
      </c>
      <c r="H168" s="188">
        <f t="shared" si="30"/>
        <v>3103.8782026230738</v>
      </c>
      <c r="I168" s="188">
        <f t="shared" si="31"/>
        <v>940.29835148942959</v>
      </c>
      <c r="J168" s="87">
        <f t="shared" si="32"/>
        <v>1279.7460563771135</v>
      </c>
      <c r="K168" s="188">
        <f t="shared" si="36"/>
        <v>816.97835852053618</v>
      </c>
      <c r="L168" s="87">
        <f t="shared" si="33"/>
        <v>1111.9075459464498</v>
      </c>
      <c r="M168" s="88">
        <f t="shared" si="37"/>
        <v>4215.785748569524</v>
      </c>
      <c r="N168" s="88">
        <f t="shared" si="38"/>
        <v>14209.785748569524</v>
      </c>
      <c r="O168" s="88">
        <f t="shared" si="39"/>
        <v>10440.694892409643</v>
      </c>
      <c r="P168" s="89">
        <f t="shared" si="34"/>
        <v>0.93691199769327738</v>
      </c>
      <c r="Q168" s="196">
        <v>2266.5836076392379</v>
      </c>
      <c r="R168" s="89">
        <f t="shared" si="40"/>
        <v>7.1742627345844509E-2</v>
      </c>
      <c r="S168" s="89">
        <f t="shared" si="40"/>
        <v>4.5756215367583793E-2</v>
      </c>
      <c r="T168" s="91">
        <v>1361</v>
      </c>
      <c r="U168" s="191">
        <v>9325</v>
      </c>
      <c r="V168" s="191">
        <v>7021.8373493975905</v>
      </c>
      <c r="W168" s="198"/>
      <c r="X168" s="88">
        <v>0</v>
      </c>
      <c r="Y168" s="88">
        <f t="shared" si="41"/>
        <v>0</v>
      </c>
    </row>
    <row r="169" spans="2:25">
      <c r="B169" s="208">
        <v>3426</v>
      </c>
      <c r="C169" t="s">
        <v>183</v>
      </c>
      <c r="D169" s="1">
        <v>11928</v>
      </c>
      <c r="E169" s="85">
        <f t="shared" si="35"/>
        <v>7436.4089775561097</v>
      </c>
      <c r="F169" s="86">
        <f t="shared" si="28"/>
        <v>0.66731772766307917</v>
      </c>
      <c r="G169" s="188">
        <f t="shared" si="29"/>
        <v>2224.6191267823328</v>
      </c>
      <c r="H169" s="188">
        <f t="shared" si="30"/>
        <v>3568.2890793588617</v>
      </c>
      <c r="I169" s="188">
        <f t="shared" si="31"/>
        <v>907.65072734626085</v>
      </c>
      <c r="J169" s="87">
        <f t="shared" si="32"/>
        <v>1455.8717666634022</v>
      </c>
      <c r="K169" s="188">
        <f t="shared" si="36"/>
        <v>784.33073437736743</v>
      </c>
      <c r="L169" s="87">
        <f t="shared" si="33"/>
        <v>1258.0664979412975</v>
      </c>
      <c r="M169" s="88">
        <f t="shared" si="37"/>
        <v>4826.355577300159</v>
      </c>
      <c r="N169" s="88">
        <f t="shared" si="38"/>
        <v>16754.355577300157</v>
      </c>
      <c r="O169" s="88">
        <f t="shared" si="39"/>
        <v>10445.358838715809</v>
      </c>
      <c r="P169" s="89">
        <f t="shared" si="34"/>
        <v>0.93733052417028617</v>
      </c>
      <c r="Q169" s="196">
        <v>2594.5843546314036</v>
      </c>
      <c r="R169" s="89">
        <f t="shared" si="40"/>
        <v>7.9945676776822086E-2</v>
      </c>
      <c r="S169" s="89">
        <f t="shared" si="40"/>
        <v>4.6954817573540142E-2</v>
      </c>
      <c r="T169" s="91">
        <v>1604</v>
      </c>
      <c r="U169" s="191">
        <v>11045</v>
      </c>
      <c r="V169" s="191">
        <v>7102.893890675241</v>
      </c>
      <c r="W169" s="198"/>
      <c r="X169" s="88">
        <v>0</v>
      </c>
      <c r="Y169" s="88">
        <f t="shared" si="41"/>
        <v>0</v>
      </c>
    </row>
    <row r="170" spans="2:25">
      <c r="B170" s="208">
        <v>3427</v>
      </c>
      <c r="C170" t="s">
        <v>184</v>
      </c>
      <c r="D170" s="1">
        <v>50394</v>
      </c>
      <c r="E170" s="85">
        <f t="shared" si="35"/>
        <v>8853.4785664089959</v>
      </c>
      <c r="F170" s="86">
        <f t="shared" si="28"/>
        <v>0.79448067160924896</v>
      </c>
      <c r="G170" s="188">
        <f t="shared" si="29"/>
        <v>1374.3773734706012</v>
      </c>
      <c r="H170" s="188">
        <f t="shared" si="30"/>
        <v>7822.9560097946624</v>
      </c>
      <c r="I170" s="188">
        <f t="shared" si="31"/>
        <v>411.67637124775069</v>
      </c>
      <c r="J170" s="87">
        <f t="shared" si="32"/>
        <v>2343.2619051421971</v>
      </c>
      <c r="K170" s="188">
        <f t="shared" si="36"/>
        <v>288.35637827885728</v>
      </c>
      <c r="L170" s="87">
        <f t="shared" si="33"/>
        <v>1641.3245051632557</v>
      </c>
      <c r="M170" s="88">
        <f t="shared" si="37"/>
        <v>9464.2805149579181</v>
      </c>
      <c r="N170" s="88">
        <f t="shared" si="38"/>
        <v>59858.280514957922</v>
      </c>
      <c r="O170" s="88">
        <f t="shared" si="39"/>
        <v>10516.212318158454</v>
      </c>
      <c r="P170" s="89">
        <f t="shared" si="34"/>
        <v>0.94368867136759471</v>
      </c>
      <c r="Q170" s="196">
        <v>6167.1707896271419</v>
      </c>
      <c r="R170" s="89">
        <f t="shared" si="40"/>
        <v>5.336426914153132E-2</v>
      </c>
      <c r="S170" s="89">
        <f t="shared" si="40"/>
        <v>4.1520398230593773E-2</v>
      </c>
      <c r="T170" s="91">
        <v>5692</v>
      </c>
      <c r="U170" s="191">
        <v>47841</v>
      </c>
      <c r="V170" s="191">
        <v>8500.5330490405104</v>
      </c>
      <c r="W170" s="198"/>
      <c r="X170" s="88">
        <v>0</v>
      </c>
      <c r="Y170" s="88">
        <f t="shared" si="41"/>
        <v>0</v>
      </c>
    </row>
    <row r="171" spans="2:25">
      <c r="B171" s="208">
        <v>3428</v>
      </c>
      <c r="C171" t="s">
        <v>185</v>
      </c>
      <c r="D171" s="1">
        <v>21709</v>
      </c>
      <c r="E171" s="85">
        <f t="shared" si="35"/>
        <v>8594.2201108471891</v>
      </c>
      <c r="F171" s="86">
        <f t="shared" si="28"/>
        <v>0.77121571079750495</v>
      </c>
      <c r="G171" s="188">
        <f t="shared" si="29"/>
        <v>1529.9324468076854</v>
      </c>
      <c r="H171" s="188">
        <f t="shared" si="30"/>
        <v>3864.6093606362133</v>
      </c>
      <c r="I171" s="188">
        <f t="shared" si="31"/>
        <v>502.41683069438312</v>
      </c>
      <c r="J171" s="87">
        <f t="shared" si="32"/>
        <v>1269.1049143340117</v>
      </c>
      <c r="K171" s="188">
        <f t="shared" si="36"/>
        <v>379.09683772548971</v>
      </c>
      <c r="L171" s="87">
        <f t="shared" si="33"/>
        <v>957.598612094587</v>
      </c>
      <c r="M171" s="88">
        <f t="shared" si="37"/>
        <v>4822.2079727308001</v>
      </c>
      <c r="N171" s="88">
        <f t="shared" si="38"/>
        <v>26531.207972730801</v>
      </c>
      <c r="O171" s="88">
        <f t="shared" si="39"/>
        <v>10503.249395380366</v>
      </c>
      <c r="P171" s="89">
        <f t="shared" si="34"/>
        <v>0.94252542332700773</v>
      </c>
      <c r="Q171" s="196">
        <v>3545.7312218197776</v>
      </c>
      <c r="R171" s="89">
        <f t="shared" si="40"/>
        <v>5.9078934530198066E-2</v>
      </c>
      <c r="S171" s="89">
        <f t="shared" si="40"/>
        <v>4.524298645438804E-2</v>
      </c>
      <c r="T171" s="91">
        <v>2526</v>
      </c>
      <c r="U171" s="191">
        <v>20498</v>
      </c>
      <c r="V171" s="191">
        <v>8222.2222222222208</v>
      </c>
      <c r="W171" s="198"/>
      <c r="X171" s="88">
        <v>0</v>
      </c>
      <c r="Y171" s="88">
        <f t="shared" si="41"/>
        <v>0</v>
      </c>
    </row>
    <row r="172" spans="2:25">
      <c r="B172" s="208">
        <v>3429</v>
      </c>
      <c r="C172" t="s">
        <v>186</v>
      </c>
      <c r="D172" s="1">
        <v>12505</v>
      </c>
      <c r="E172" s="85">
        <f t="shared" si="35"/>
        <v>8162.5326370757175</v>
      </c>
      <c r="F172" s="86">
        <f t="shared" si="28"/>
        <v>0.73247756380650053</v>
      </c>
      <c r="G172" s="188">
        <f t="shared" si="29"/>
        <v>1788.9449310705684</v>
      </c>
      <c r="H172" s="188">
        <f t="shared" si="30"/>
        <v>2740.6636344001108</v>
      </c>
      <c r="I172" s="188">
        <f t="shared" si="31"/>
        <v>653.50744651439811</v>
      </c>
      <c r="J172" s="87">
        <f t="shared" si="32"/>
        <v>1001.1734080600579</v>
      </c>
      <c r="K172" s="188">
        <f t="shared" si="36"/>
        <v>530.1874535455047</v>
      </c>
      <c r="L172" s="87">
        <f t="shared" si="33"/>
        <v>812.2471788317132</v>
      </c>
      <c r="M172" s="88">
        <f t="shared" si="37"/>
        <v>3552.9108132318242</v>
      </c>
      <c r="N172" s="88">
        <f t="shared" si="38"/>
        <v>16057.910813231825</v>
      </c>
      <c r="O172" s="88">
        <f t="shared" si="39"/>
        <v>10481.665021691791</v>
      </c>
      <c r="P172" s="89">
        <f t="shared" si="34"/>
        <v>0.94058851597745752</v>
      </c>
      <c r="Q172" s="196">
        <v>1705.5915407078</v>
      </c>
      <c r="R172" s="89">
        <f t="shared" si="40"/>
        <v>0.10673510930170811</v>
      </c>
      <c r="S172" s="89">
        <f t="shared" si="40"/>
        <v>9.7343753935570806E-2</v>
      </c>
      <c r="T172" s="91">
        <v>1532</v>
      </c>
      <c r="U172" s="191">
        <v>11299</v>
      </c>
      <c r="V172" s="191">
        <v>7438.4463462804479</v>
      </c>
      <c r="W172" s="198"/>
      <c r="X172" s="88">
        <v>0</v>
      </c>
      <c r="Y172" s="88">
        <f t="shared" si="41"/>
        <v>0</v>
      </c>
    </row>
    <row r="173" spans="2:25">
      <c r="B173" s="208">
        <v>3430</v>
      </c>
      <c r="C173" t="s">
        <v>187</v>
      </c>
      <c r="D173" s="1">
        <v>15447</v>
      </c>
      <c r="E173" s="85">
        <f t="shared" si="35"/>
        <v>8168.6938127974627</v>
      </c>
      <c r="F173" s="86">
        <f t="shared" si="28"/>
        <v>0.73303044649420324</v>
      </c>
      <c r="G173" s="188">
        <f t="shared" si="29"/>
        <v>1785.2482256375213</v>
      </c>
      <c r="H173" s="188">
        <f t="shared" si="30"/>
        <v>3375.9043946805527</v>
      </c>
      <c r="I173" s="188">
        <f t="shared" si="31"/>
        <v>651.3510350117873</v>
      </c>
      <c r="J173" s="87">
        <f t="shared" si="32"/>
        <v>1231.7048072072898</v>
      </c>
      <c r="K173" s="188">
        <f t="shared" si="36"/>
        <v>528.03104204289389</v>
      </c>
      <c r="L173" s="87">
        <f t="shared" si="33"/>
        <v>998.50670050311226</v>
      </c>
      <c r="M173" s="88">
        <f t="shared" si="37"/>
        <v>4374.4110951836647</v>
      </c>
      <c r="N173" s="88">
        <f t="shared" si="38"/>
        <v>19821.411095183663</v>
      </c>
      <c r="O173" s="88">
        <f t="shared" si="39"/>
        <v>10481.973080477876</v>
      </c>
      <c r="P173" s="89">
        <f t="shared" si="34"/>
        <v>0.94061616011184235</v>
      </c>
      <c r="Q173" s="196">
        <v>2019.9584879102131</v>
      </c>
      <c r="R173" s="89">
        <f t="shared" si="40"/>
        <v>1.74548807798709E-2</v>
      </c>
      <c r="S173" s="89">
        <f t="shared" si="40"/>
        <v>-7.8335271506703979E-3</v>
      </c>
      <c r="T173" s="91">
        <v>1891</v>
      </c>
      <c r="U173" s="191">
        <v>15182</v>
      </c>
      <c r="V173" s="191">
        <v>8233.1887201735353</v>
      </c>
      <c r="W173" s="198"/>
      <c r="X173" s="88">
        <v>0</v>
      </c>
      <c r="Y173" s="88">
        <f t="shared" si="41"/>
        <v>0</v>
      </c>
    </row>
    <row r="174" spans="2:25">
      <c r="B174" s="208">
        <v>3431</v>
      </c>
      <c r="C174" t="s">
        <v>188</v>
      </c>
      <c r="D174" s="1">
        <v>20052</v>
      </c>
      <c r="E174" s="85">
        <f t="shared" si="35"/>
        <v>8011.1865761086701</v>
      </c>
      <c r="F174" s="86">
        <f t="shared" si="28"/>
        <v>0.71889628959201013</v>
      </c>
      <c r="G174" s="188">
        <f t="shared" si="29"/>
        <v>1879.7525676507967</v>
      </c>
      <c r="H174" s="188">
        <f t="shared" si="30"/>
        <v>4705.020676829944</v>
      </c>
      <c r="I174" s="188">
        <f t="shared" si="31"/>
        <v>706.47856785286467</v>
      </c>
      <c r="J174" s="87">
        <f t="shared" si="32"/>
        <v>1768.3158553357202</v>
      </c>
      <c r="K174" s="188">
        <f t="shared" si="36"/>
        <v>583.15857488397126</v>
      </c>
      <c r="L174" s="87">
        <f t="shared" si="33"/>
        <v>1459.6459129345801</v>
      </c>
      <c r="M174" s="88">
        <f t="shared" si="37"/>
        <v>6164.6665897645244</v>
      </c>
      <c r="N174" s="88">
        <f t="shared" si="38"/>
        <v>26216.666589764525</v>
      </c>
      <c r="O174" s="88">
        <f t="shared" si="39"/>
        <v>10474.097718643439</v>
      </c>
      <c r="P174" s="89">
        <f t="shared" si="34"/>
        <v>0.93990945226673295</v>
      </c>
      <c r="Q174" s="196">
        <v>3180.9974062608485</v>
      </c>
      <c r="R174" s="89">
        <f t="shared" si="40"/>
        <v>3.1322326801419532E-2</v>
      </c>
      <c r="S174" s="89">
        <f t="shared" si="40"/>
        <v>1.6077050696085025E-2</v>
      </c>
      <c r="T174" s="91">
        <v>2503</v>
      </c>
      <c r="U174" s="191">
        <v>19443</v>
      </c>
      <c r="V174" s="191">
        <v>7884.428223844282</v>
      </c>
      <c r="W174" s="198"/>
      <c r="X174" s="88">
        <v>0</v>
      </c>
      <c r="Y174" s="88">
        <f t="shared" si="41"/>
        <v>0</v>
      </c>
    </row>
    <row r="175" spans="2:25">
      <c r="B175" s="208">
        <v>3432</v>
      </c>
      <c r="C175" t="s">
        <v>189</v>
      </c>
      <c r="D175" s="1">
        <v>17365</v>
      </c>
      <c r="E175" s="85">
        <f t="shared" si="35"/>
        <v>8756.9339384770537</v>
      </c>
      <c r="F175" s="86">
        <f t="shared" si="28"/>
        <v>0.7858170892371571</v>
      </c>
      <c r="G175" s="188">
        <f t="shared" si="29"/>
        <v>1432.3041502297667</v>
      </c>
      <c r="H175" s="188">
        <f t="shared" si="30"/>
        <v>2840.2591299056276</v>
      </c>
      <c r="I175" s="188">
        <f t="shared" si="31"/>
        <v>445.46699102393046</v>
      </c>
      <c r="J175" s="87">
        <f t="shared" si="32"/>
        <v>883.36104320045411</v>
      </c>
      <c r="K175" s="188">
        <f t="shared" si="36"/>
        <v>322.14699805503705</v>
      </c>
      <c r="L175" s="87">
        <f t="shared" si="33"/>
        <v>638.81749714313844</v>
      </c>
      <c r="M175" s="88">
        <f t="shared" si="37"/>
        <v>3479.0766270487661</v>
      </c>
      <c r="N175" s="88">
        <f t="shared" si="38"/>
        <v>20844.076627048766</v>
      </c>
      <c r="O175" s="88">
        <f t="shared" si="39"/>
        <v>10511.385086761858</v>
      </c>
      <c r="P175" s="89">
        <f t="shared" si="34"/>
        <v>0.9432554922489903</v>
      </c>
      <c r="Q175" s="196">
        <v>2290.4437501459333</v>
      </c>
      <c r="R175" s="89">
        <f t="shared" si="40"/>
        <v>2.8549428419119824E-2</v>
      </c>
      <c r="S175" s="89">
        <f t="shared" si="40"/>
        <v>1.9731808508315393E-2</v>
      </c>
      <c r="T175" s="91">
        <v>1983</v>
      </c>
      <c r="U175" s="191">
        <v>16883</v>
      </c>
      <c r="V175" s="191">
        <v>8587.4872838250249</v>
      </c>
      <c r="W175" s="198"/>
      <c r="X175" s="88">
        <v>0</v>
      </c>
      <c r="Y175" s="88">
        <f t="shared" si="41"/>
        <v>0</v>
      </c>
    </row>
    <row r="176" spans="2:25">
      <c r="B176" s="208">
        <v>3433</v>
      </c>
      <c r="C176" t="s">
        <v>190</v>
      </c>
      <c r="D176" s="1">
        <v>23759</v>
      </c>
      <c r="E176" s="85">
        <f t="shared" si="35"/>
        <v>11097.150864082205</v>
      </c>
      <c r="F176" s="86">
        <f t="shared" si="28"/>
        <v>0.99582009549283657</v>
      </c>
      <c r="G176" s="188">
        <f t="shared" si="29"/>
        <v>28.173994866676001</v>
      </c>
      <c r="H176" s="188">
        <f t="shared" si="30"/>
        <v>60.32052300955332</v>
      </c>
      <c r="I176" s="188">
        <f t="shared" si="31"/>
        <v>0</v>
      </c>
      <c r="J176" s="87">
        <f t="shared" si="32"/>
        <v>0</v>
      </c>
      <c r="K176" s="188">
        <f t="shared" si="36"/>
        <v>-123.3199929688934</v>
      </c>
      <c r="L176" s="87">
        <f t="shared" si="33"/>
        <v>-264.02810494640079</v>
      </c>
      <c r="M176" s="88">
        <f t="shared" si="37"/>
        <v>-203.70758193684748</v>
      </c>
      <c r="N176" s="88">
        <f t="shared" si="38"/>
        <v>23555.292418063153</v>
      </c>
      <c r="O176" s="88">
        <f t="shared" si="39"/>
        <v>11002.004865979987</v>
      </c>
      <c r="P176" s="89">
        <f t="shared" si="34"/>
        <v>0.98728202134422016</v>
      </c>
      <c r="Q176" s="196">
        <v>1850.4513658445135</v>
      </c>
      <c r="R176" s="89">
        <f t="shared" si="40"/>
        <v>0.10168784197347677</v>
      </c>
      <c r="S176" s="89">
        <f t="shared" si="40"/>
        <v>0.1047752436791476</v>
      </c>
      <c r="T176" s="91">
        <v>2141</v>
      </c>
      <c r="U176" s="191">
        <v>21566</v>
      </c>
      <c r="V176" s="191">
        <v>10044.713553795993</v>
      </c>
      <c r="W176" s="198"/>
      <c r="X176" s="88">
        <v>0</v>
      </c>
      <c r="Y176" s="88">
        <f t="shared" si="41"/>
        <v>0</v>
      </c>
    </row>
    <row r="177" spans="2:25">
      <c r="B177" s="208">
        <v>3434</v>
      </c>
      <c r="C177" t="s">
        <v>191</v>
      </c>
      <c r="D177" s="1">
        <v>19653</v>
      </c>
      <c r="E177" s="85">
        <f t="shared" si="35"/>
        <v>8884.7197106690783</v>
      </c>
      <c r="F177" s="86">
        <f t="shared" si="28"/>
        <v>0.79728414428808547</v>
      </c>
      <c r="G177" s="188">
        <f t="shared" si="29"/>
        <v>1355.6326869145519</v>
      </c>
      <c r="H177" s="188">
        <f t="shared" si="30"/>
        <v>2998.6595034549887</v>
      </c>
      <c r="I177" s="188">
        <f t="shared" si="31"/>
        <v>400.74197075672191</v>
      </c>
      <c r="J177" s="87">
        <f t="shared" si="32"/>
        <v>886.44123931386889</v>
      </c>
      <c r="K177" s="188">
        <f t="shared" si="36"/>
        <v>277.4219777878285</v>
      </c>
      <c r="L177" s="87">
        <f t="shared" si="33"/>
        <v>613.65741486667662</v>
      </c>
      <c r="M177" s="88">
        <f t="shared" si="37"/>
        <v>3612.3169183216651</v>
      </c>
      <c r="N177" s="88">
        <f t="shared" si="38"/>
        <v>23265.316918321667</v>
      </c>
      <c r="O177" s="88">
        <f t="shared" si="39"/>
        <v>10517.77437537146</v>
      </c>
      <c r="P177" s="89">
        <f t="shared" si="34"/>
        <v>0.94382884500153674</v>
      </c>
      <c r="Q177" s="196">
        <v>2627.0347833196138</v>
      </c>
      <c r="R177" s="89">
        <f t="shared" si="40"/>
        <v>0.11550686797593371</v>
      </c>
      <c r="S177" s="89">
        <f t="shared" si="40"/>
        <v>0.11550686797593371</v>
      </c>
      <c r="T177" s="91">
        <v>2212</v>
      </c>
      <c r="U177" s="191">
        <v>17618</v>
      </c>
      <c r="V177" s="191">
        <v>7964.7377938517184</v>
      </c>
      <c r="W177" s="198"/>
      <c r="X177" s="88">
        <v>0</v>
      </c>
      <c r="Y177" s="88">
        <f t="shared" si="41"/>
        <v>0</v>
      </c>
    </row>
    <row r="178" spans="2:25">
      <c r="B178" s="208">
        <v>3435</v>
      </c>
      <c r="C178" t="s">
        <v>192</v>
      </c>
      <c r="D178" s="1">
        <v>29361</v>
      </c>
      <c r="E178" s="85">
        <f t="shared" si="35"/>
        <v>8315.2081563296524</v>
      </c>
      <c r="F178" s="86">
        <f t="shared" si="28"/>
        <v>0.7461781390284673</v>
      </c>
      <c r="G178" s="188">
        <f t="shared" si="29"/>
        <v>1697.3396195182074</v>
      </c>
      <c r="H178" s="188">
        <f t="shared" si="30"/>
        <v>5993.3061965187899</v>
      </c>
      <c r="I178" s="188">
        <f t="shared" si="31"/>
        <v>600.07101477552089</v>
      </c>
      <c r="J178" s="87">
        <f t="shared" si="32"/>
        <v>2118.850753172364</v>
      </c>
      <c r="K178" s="188">
        <f t="shared" si="36"/>
        <v>476.75102180662748</v>
      </c>
      <c r="L178" s="87">
        <f t="shared" si="33"/>
        <v>1683.4078579992017</v>
      </c>
      <c r="M178" s="88">
        <f t="shared" si="37"/>
        <v>7676.7140545179918</v>
      </c>
      <c r="N178" s="88">
        <f t="shared" si="38"/>
        <v>37037.714054517994</v>
      </c>
      <c r="O178" s="88">
        <f t="shared" si="39"/>
        <v>10489.298797654486</v>
      </c>
      <c r="P178" s="89">
        <f t="shared" si="34"/>
        <v>0.94127354473855562</v>
      </c>
      <c r="Q178" s="196">
        <v>5279.4392495034172</v>
      </c>
      <c r="R178" s="89">
        <f t="shared" si="40"/>
        <v>1.9833275442862106E-2</v>
      </c>
      <c r="S178" s="89">
        <f t="shared" si="40"/>
        <v>2.0122098233981582E-2</v>
      </c>
      <c r="T178" s="91">
        <v>3531</v>
      </c>
      <c r="U178" s="191">
        <v>28790</v>
      </c>
      <c r="V178" s="191">
        <v>8151.1891279728206</v>
      </c>
      <c r="W178" s="198"/>
      <c r="X178" s="88">
        <v>0</v>
      </c>
      <c r="Y178" s="88">
        <f t="shared" si="41"/>
        <v>0</v>
      </c>
    </row>
    <row r="179" spans="2:25">
      <c r="B179" s="208">
        <v>3436</v>
      </c>
      <c r="C179" t="s">
        <v>193</v>
      </c>
      <c r="D179" s="1">
        <v>57841</v>
      </c>
      <c r="E179" s="85">
        <f t="shared" si="35"/>
        <v>10354.636591478697</v>
      </c>
      <c r="F179" s="86">
        <f t="shared" si="28"/>
        <v>0.9291894221871283</v>
      </c>
      <c r="G179" s="188">
        <f t="shared" si="29"/>
        <v>473.68255842878096</v>
      </c>
      <c r="H179" s="188">
        <f t="shared" si="30"/>
        <v>2645.9907713831703</v>
      </c>
      <c r="I179" s="188">
        <f t="shared" si="31"/>
        <v>0</v>
      </c>
      <c r="J179" s="87">
        <f t="shared" si="32"/>
        <v>0</v>
      </c>
      <c r="K179" s="188">
        <f t="shared" si="36"/>
        <v>-123.3199929688934</v>
      </c>
      <c r="L179" s="87">
        <f t="shared" si="33"/>
        <v>-688.86548072423852</v>
      </c>
      <c r="M179" s="88">
        <f t="shared" si="37"/>
        <v>1957.1252906589318</v>
      </c>
      <c r="N179" s="88">
        <f t="shared" si="38"/>
        <v>59798.125290658929</v>
      </c>
      <c r="O179" s="88">
        <f t="shared" si="39"/>
        <v>10704.999156938584</v>
      </c>
      <c r="P179" s="89">
        <f t="shared" si="34"/>
        <v>0.9606297520219369</v>
      </c>
      <c r="Q179" s="196">
        <v>3948.1432646461749</v>
      </c>
      <c r="R179" s="89">
        <f t="shared" si="40"/>
        <v>3.9950376669843038E-2</v>
      </c>
      <c r="S179" s="89">
        <f t="shared" si="40"/>
        <v>4.0508889224445482E-2</v>
      </c>
      <c r="T179" s="91">
        <v>5586</v>
      </c>
      <c r="U179" s="191">
        <v>55619</v>
      </c>
      <c r="V179" s="191">
        <v>9951.5118983718021</v>
      </c>
      <c r="W179" s="198"/>
      <c r="X179" s="88">
        <v>0</v>
      </c>
      <c r="Y179" s="88">
        <f t="shared" si="41"/>
        <v>0</v>
      </c>
    </row>
    <row r="180" spans="2:25">
      <c r="B180" s="208">
        <v>3437</v>
      </c>
      <c r="C180" t="s">
        <v>194</v>
      </c>
      <c r="D180" s="1">
        <v>43319</v>
      </c>
      <c r="E180" s="85">
        <f t="shared" si="35"/>
        <v>7525.8860319666437</v>
      </c>
      <c r="F180" s="86">
        <f t="shared" si="28"/>
        <v>0.6753470903309251</v>
      </c>
      <c r="G180" s="188">
        <f t="shared" si="29"/>
        <v>2170.9328941360127</v>
      </c>
      <c r="H180" s="188">
        <f t="shared" si="30"/>
        <v>12495.889738646889</v>
      </c>
      <c r="I180" s="188">
        <f t="shared" si="31"/>
        <v>876.33375830257398</v>
      </c>
      <c r="J180" s="87">
        <f t="shared" si="32"/>
        <v>5044.1771127896163</v>
      </c>
      <c r="K180" s="188">
        <f t="shared" si="36"/>
        <v>753.01376533368057</v>
      </c>
      <c r="L180" s="87">
        <f t="shared" si="33"/>
        <v>4334.3472332606652</v>
      </c>
      <c r="M180" s="88">
        <f t="shared" si="37"/>
        <v>16830.236971907554</v>
      </c>
      <c r="N180" s="88">
        <f t="shared" si="38"/>
        <v>60149.23697190755</v>
      </c>
      <c r="O180" s="88">
        <f t="shared" si="39"/>
        <v>10449.832691436337</v>
      </c>
      <c r="P180" s="89">
        <f t="shared" si="34"/>
        <v>0.93773199230367865</v>
      </c>
      <c r="Q180" s="196">
        <v>10011.636624225905</v>
      </c>
      <c r="R180" s="89">
        <f t="shared" si="40"/>
        <v>7.0080529618101878E-2</v>
      </c>
      <c r="S180" s="89">
        <f t="shared" si="40"/>
        <v>3.4944111949960631E-2</v>
      </c>
      <c r="T180" s="91">
        <v>5756</v>
      </c>
      <c r="U180" s="191">
        <v>40482</v>
      </c>
      <c r="V180" s="191">
        <v>7271.780132926172</v>
      </c>
      <c r="W180" s="198"/>
      <c r="X180" s="88">
        <v>0</v>
      </c>
      <c r="Y180" s="88">
        <f t="shared" si="41"/>
        <v>0</v>
      </c>
    </row>
    <row r="181" spans="2:25">
      <c r="B181" s="208">
        <v>3438</v>
      </c>
      <c r="C181" t="s">
        <v>195</v>
      </c>
      <c r="D181" s="1">
        <v>31543</v>
      </c>
      <c r="E181" s="85">
        <f t="shared" si="35"/>
        <v>10113.177300416801</v>
      </c>
      <c r="F181" s="86">
        <f t="shared" si="28"/>
        <v>0.90752169709012642</v>
      </c>
      <c r="G181" s="188">
        <f t="shared" si="29"/>
        <v>618.55813306591847</v>
      </c>
      <c r="H181" s="188">
        <f t="shared" si="30"/>
        <v>1929.2828170325995</v>
      </c>
      <c r="I181" s="188">
        <f t="shared" si="31"/>
        <v>0</v>
      </c>
      <c r="J181" s="87">
        <f t="shared" si="32"/>
        <v>0</v>
      </c>
      <c r="K181" s="188">
        <f t="shared" si="36"/>
        <v>-123.3199929688934</v>
      </c>
      <c r="L181" s="87">
        <f t="shared" si="33"/>
        <v>-384.63505806997853</v>
      </c>
      <c r="M181" s="88">
        <f t="shared" si="37"/>
        <v>1544.6477589626211</v>
      </c>
      <c r="N181" s="88">
        <f t="shared" si="38"/>
        <v>33087.647758962623</v>
      </c>
      <c r="O181" s="88">
        <f t="shared" si="39"/>
        <v>10608.415440513825</v>
      </c>
      <c r="P181" s="89">
        <f t="shared" si="34"/>
        <v>0.95196266198313617</v>
      </c>
      <c r="Q181" s="196">
        <v>1496.031765562373</v>
      </c>
      <c r="R181" s="89">
        <f t="shared" si="40"/>
        <v>4.8009834540501027E-2</v>
      </c>
      <c r="S181" s="89">
        <f t="shared" si="40"/>
        <v>8.8666836778205832E-2</v>
      </c>
      <c r="T181" s="91">
        <v>3119</v>
      </c>
      <c r="U181" s="191">
        <v>30098</v>
      </c>
      <c r="V181" s="191">
        <v>9289.5061728395049</v>
      </c>
      <c r="W181" s="198"/>
      <c r="X181" s="88">
        <v>0</v>
      </c>
      <c r="Y181" s="88">
        <f t="shared" si="41"/>
        <v>0</v>
      </c>
    </row>
    <row r="182" spans="2:25">
      <c r="B182" s="208">
        <v>3439</v>
      </c>
      <c r="C182" t="s">
        <v>196</v>
      </c>
      <c r="D182" s="1">
        <v>41092</v>
      </c>
      <c r="E182" s="85">
        <f t="shared" si="35"/>
        <v>9311.5794244278259</v>
      </c>
      <c r="F182" s="86">
        <f t="shared" si="28"/>
        <v>0.83558906472429484</v>
      </c>
      <c r="G182" s="188">
        <f t="shared" si="29"/>
        <v>1099.5168586593034</v>
      </c>
      <c r="H182" s="188">
        <f t="shared" si="30"/>
        <v>4852.1678972635054</v>
      </c>
      <c r="I182" s="188">
        <f t="shared" si="31"/>
        <v>251.34107094116024</v>
      </c>
      <c r="J182" s="87">
        <f t="shared" si="32"/>
        <v>1109.1681460633401</v>
      </c>
      <c r="K182" s="188">
        <f t="shared" si="36"/>
        <v>128.02107797226682</v>
      </c>
      <c r="L182" s="87">
        <f t="shared" si="33"/>
        <v>564.95701709161347</v>
      </c>
      <c r="M182" s="88">
        <f t="shared" si="37"/>
        <v>5417.1249143551186</v>
      </c>
      <c r="N182" s="88">
        <f t="shared" si="38"/>
        <v>46509.124914355118</v>
      </c>
      <c r="O182" s="88">
        <f t="shared" si="39"/>
        <v>10539.117361059396</v>
      </c>
      <c r="P182" s="89">
        <f t="shared" si="34"/>
        <v>0.94574409102334711</v>
      </c>
      <c r="Q182" s="196">
        <v>1911.0512200675744</v>
      </c>
      <c r="R182" s="89">
        <f t="shared" si="40"/>
        <v>3.581961634443296E-2</v>
      </c>
      <c r="S182" s="89">
        <f t="shared" si="40"/>
        <v>3.6523776518698342E-2</v>
      </c>
      <c r="T182" s="91">
        <v>4413</v>
      </c>
      <c r="U182" s="191">
        <v>39671</v>
      </c>
      <c r="V182" s="191">
        <v>8983.4692028985501</v>
      </c>
      <c r="W182" s="198"/>
      <c r="X182" s="88">
        <v>0</v>
      </c>
      <c r="Y182" s="88">
        <f t="shared" si="41"/>
        <v>0</v>
      </c>
    </row>
    <row r="183" spans="2:25">
      <c r="B183" s="208">
        <v>3440</v>
      </c>
      <c r="C183" t="s">
        <v>197</v>
      </c>
      <c r="D183" s="1">
        <v>51712</v>
      </c>
      <c r="E183" s="85">
        <f t="shared" si="35"/>
        <v>10092.115534738487</v>
      </c>
      <c r="F183" s="86">
        <f t="shared" si="28"/>
        <v>0.90563168678334471</v>
      </c>
      <c r="G183" s="188">
        <f t="shared" si="29"/>
        <v>631.19519247290702</v>
      </c>
      <c r="H183" s="188">
        <f t="shared" si="30"/>
        <v>3234.2441662311753</v>
      </c>
      <c r="I183" s="188">
        <f t="shared" si="31"/>
        <v>0</v>
      </c>
      <c r="J183" s="87">
        <f t="shared" si="32"/>
        <v>0</v>
      </c>
      <c r="K183" s="188">
        <f t="shared" si="36"/>
        <v>-123.3199929688934</v>
      </c>
      <c r="L183" s="87">
        <f t="shared" si="33"/>
        <v>-631.89164397260981</v>
      </c>
      <c r="M183" s="88">
        <f t="shared" si="37"/>
        <v>2602.3525222585654</v>
      </c>
      <c r="N183" s="88">
        <f t="shared" si="38"/>
        <v>54314.352522258567</v>
      </c>
      <c r="O183" s="88">
        <f t="shared" si="39"/>
        <v>10599.990734242499</v>
      </c>
      <c r="P183" s="89">
        <f t="shared" si="34"/>
        <v>0.95120665786042347</v>
      </c>
      <c r="Q183" s="196">
        <v>2013.6727690739308</v>
      </c>
      <c r="R183" s="89">
        <f t="shared" si="40"/>
        <v>-1.358156569510148E-2</v>
      </c>
      <c r="S183" s="89">
        <f t="shared" si="40"/>
        <v>-6.4587159548044771E-3</v>
      </c>
      <c r="T183" s="91">
        <v>5124</v>
      </c>
      <c r="U183" s="191">
        <v>52424</v>
      </c>
      <c r="V183" s="191">
        <v>10157.721371827165</v>
      </c>
      <c r="W183" s="198"/>
      <c r="X183" s="88">
        <v>0</v>
      </c>
      <c r="Y183" s="88">
        <f t="shared" si="41"/>
        <v>0</v>
      </c>
    </row>
    <row r="184" spans="2:25">
      <c r="B184" s="208">
        <v>3441</v>
      </c>
      <c r="C184" t="s">
        <v>198</v>
      </c>
      <c r="D184" s="1">
        <v>57065</v>
      </c>
      <c r="E184" s="85">
        <f t="shared" si="35"/>
        <v>9238.3033835195074</v>
      </c>
      <c r="F184" s="86">
        <f t="shared" si="28"/>
        <v>0.82901352520533256</v>
      </c>
      <c r="G184" s="188">
        <f t="shared" si="29"/>
        <v>1143.4824832042943</v>
      </c>
      <c r="H184" s="188">
        <f t="shared" si="30"/>
        <v>7063.2912987529262</v>
      </c>
      <c r="I184" s="188">
        <f t="shared" si="31"/>
        <v>276.98768525907167</v>
      </c>
      <c r="J184" s="87">
        <f t="shared" si="32"/>
        <v>1710.9529318452858</v>
      </c>
      <c r="K184" s="188">
        <f t="shared" si="36"/>
        <v>153.66769229017825</v>
      </c>
      <c r="L184" s="87">
        <f t="shared" si="33"/>
        <v>949.20533527643101</v>
      </c>
      <c r="M184" s="88">
        <f t="shared" si="37"/>
        <v>8012.4966340293577</v>
      </c>
      <c r="N184" s="88">
        <f t="shared" si="38"/>
        <v>65077.496634029361</v>
      </c>
      <c r="O184" s="88">
        <f t="shared" si="39"/>
        <v>10535.45355901398</v>
      </c>
      <c r="P184" s="89">
        <f t="shared" si="34"/>
        <v>0.94541531404739898</v>
      </c>
      <c r="Q184" s="196">
        <v>3715.7251611958745</v>
      </c>
      <c r="R184" s="89">
        <f t="shared" si="40"/>
        <v>4.4457866608097224E-2</v>
      </c>
      <c r="S184" s="89">
        <f t="shared" si="40"/>
        <v>3.6341632579088214E-2</v>
      </c>
      <c r="T184" s="91">
        <v>6177</v>
      </c>
      <c r="U184" s="191">
        <v>54636</v>
      </c>
      <c r="V184" s="191">
        <v>8914.3416544297597</v>
      </c>
      <c r="W184" s="198"/>
      <c r="X184" s="88">
        <v>0</v>
      </c>
      <c r="Y184" s="88">
        <f t="shared" si="41"/>
        <v>0</v>
      </c>
    </row>
    <row r="185" spans="2:25">
      <c r="B185" s="208">
        <v>3442</v>
      </c>
      <c r="C185" t="s">
        <v>199</v>
      </c>
      <c r="D185" s="1">
        <v>129156</v>
      </c>
      <c r="E185" s="85">
        <f t="shared" si="35"/>
        <v>8703.2345013477079</v>
      </c>
      <c r="F185" s="86">
        <f t="shared" si="28"/>
        <v>0.78099828671162441</v>
      </c>
      <c r="G185" s="188">
        <f t="shared" si="29"/>
        <v>1464.523812507374</v>
      </c>
      <c r="H185" s="188">
        <f t="shared" si="30"/>
        <v>21733.53337760943</v>
      </c>
      <c r="I185" s="188">
        <f t="shared" si="31"/>
        <v>464.26179401920149</v>
      </c>
      <c r="J185" s="87">
        <f t="shared" si="32"/>
        <v>6889.6450232449497</v>
      </c>
      <c r="K185" s="188">
        <f t="shared" si="36"/>
        <v>340.94180105030807</v>
      </c>
      <c r="L185" s="87">
        <f t="shared" si="33"/>
        <v>5059.576327586572</v>
      </c>
      <c r="M185" s="88">
        <f t="shared" si="37"/>
        <v>26793.109705196002</v>
      </c>
      <c r="N185" s="88">
        <f t="shared" si="38"/>
        <v>155949.109705196</v>
      </c>
      <c r="O185" s="88">
        <f t="shared" si="39"/>
        <v>10508.70011490539</v>
      </c>
      <c r="P185" s="89">
        <f t="shared" si="34"/>
        <v>0.94301455212271357</v>
      </c>
      <c r="Q185" s="196">
        <v>13585.99664758731</v>
      </c>
      <c r="R185" s="89">
        <f t="shared" si="40"/>
        <v>1.7617396785376615E-2</v>
      </c>
      <c r="S185" s="89">
        <f t="shared" si="40"/>
        <v>2.1457462433623106E-2</v>
      </c>
      <c r="T185" s="91">
        <v>14840</v>
      </c>
      <c r="U185" s="191">
        <v>126920</v>
      </c>
      <c r="V185" s="191">
        <v>8520.4081632653069</v>
      </c>
      <c r="W185" s="198"/>
      <c r="X185" s="88">
        <v>0</v>
      </c>
      <c r="Y185" s="88">
        <f t="shared" si="41"/>
        <v>0</v>
      </c>
    </row>
    <row r="186" spans="2:25">
      <c r="B186" s="208">
        <v>3443</v>
      </c>
      <c r="C186" t="s">
        <v>200</v>
      </c>
      <c r="D186" s="1">
        <v>115441</v>
      </c>
      <c r="E186" s="85">
        <f t="shared" si="35"/>
        <v>8431.8895624863053</v>
      </c>
      <c r="F186" s="86">
        <f t="shared" si="28"/>
        <v>0.75664872651928328</v>
      </c>
      <c r="G186" s="188">
        <f t="shared" si="29"/>
        <v>1627.3307758242156</v>
      </c>
      <c r="H186" s="188">
        <f t="shared" si="30"/>
        <v>22279.785651809336</v>
      </c>
      <c r="I186" s="188">
        <f t="shared" si="31"/>
        <v>559.23252262069241</v>
      </c>
      <c r="J186" s="87">
        <f t="shared" si="32"/>
        <v>7656.4524671999006</v>
      </c>
      <c r="K186" s="188">
        <f t="shared" si="36"/>
        <v>435.91252965179899</v>
      </c>
      <c r="L186" s="87">
        <f t="shared" si="33"/>
        <v>5968.0784434627794</v>
      </c>
      <c r="M186" s="88">
        <f t="shared" si="37"/>
        <v>28247.864095272114</v>
      </c>
      <c r="N186" s="88">
        <f t="shared" si="38"/>
        <v>143688.86409527212</v>
      </c>
      <c r="O186" s="88">
        <f t="shared" si="39"/>
        <v>10495.132867962318</v>
      </c>
      <c r="P186" s="89">
        <f t="shared" si="34"/>
        <v>0.94179707411309643</v>
      </c>
      <c r="Q186" s="196">
        <v>14986.752992056436</v>
      </c>
      <c r="R186" s="89">
        <f t="shared" si="40"/>
        <v>3.9344203257375913E-2</v>
      </c>
      <c r="S186" s="89">
        <f t="shared" si="40"/>
        <v>3.5092996232146713E-2</v>
      </c>
      <c r="T186" s="91">
        <v>13691</v>
      </c>
      <c r="U186" s="191">
        <v>111071</v>
      </c>
      <c r="V186" s="191">
        <v>8146.0212687935464</v>
      </c>
      <c r="W186" s="198"/>
      <c r="X186" s="88">
        <v>0</v>
      </c>
      <c r="Y186" s="88">
        <f t="shared" si="41"/>
        <v>0</v>
      </c>
    </row>
    <row r="187" spans="2:25">
      <c r="B187" s="208">
        <v>3446</v>
      </c>
      <c r="C187" t="s">
        <v>201</v>
      </c>
      <c r="D187" s="1">
        <v>127433</v>
      </c>
      <c r="E187" s="85">
        <f t="shared" si="35"/>
        <v>9374.898844993746</v>
      </c>
      <c r="F187" s="86">
        <f t="shared" si="28"/>
        <v>0.84127113142833443</v>
      </c>
      <c r="G187" s="188">
        <f t="shared" si="29"/>
        <v>1061.5252063197513</v>
      </c>
      <c r="H187" s="188">
        <f t="shared" si="30"/>
        <v>14429.312129504378</v>
      </c>
      <c r="I187" s="188">
        <f t="shared" si="31"/>
        <v>229.17927374308817</v>
      </c>
      <c r="J187" s="87">
        <f t="shared" si="32"/>
        <v>3115.2338679897975</v>
      </c>
      <c r="K187" s="188">
        <f t="shared" si="36"/>
        <v>105.85928077419477</v>
      </c>
      <c r="L187" s="87">
        <f t="shared" si="33"/>
        <v>1438.9452035636295</v>
      </c>
      <c r="M187" s="88">
        <f t="shared" si="37"/>
        <v>15868.257333068008</v>
      </c>
      <c r="N187" s="88">
        <f t="shared" si="38"/>
        <v>143301.257333068</v>
      </c>
      <c r="O187" s="88">
        <f t="shared" si="39"/>
        <v>10542.283332087693</v>
      </c>
      <c r="P187" s="89">
        <f t="shared" si="34"/>
        <v>0.94602819435854912</v>
      </c>
      <c r="Q187" s="196">
        <v>6569.0849953271099</v>
      </c>
      <c r="R187" s="89">
        <f t="shared" si="40"/>
        <v>3.2908334886887727E-2</v>
      </c>
      <c r="S187" s="89">
        <f t="shared" si="40"/>
        <v>3.1008628540078735E-2</v>
      </c>
      <c r="T187" s="91">
        <v>13593</v>
      </c>
      <c r="U187" s="191">
        <v>123373</v>
      </c>
      <c r="V187" s="191">
        <v>9092.9392688679254</v>
      </c>
      <c r="W187" s="198"/>
      <c r="X187" s="88">
        <v>0</v>
      </c>
      <c r="Y187" s="88">
        <f t="shared" si="41"/>
        <v>0</v>
      </c>
    </row>
    <row r="188" spans="2:25">
      <c r="B188" s="208">
        <v>3447</v>
      </c>
      <c r="C188" t="s">
        <v>202</v>
      </c>
      <c r="D188" s="1">
        <v>42519</v>
      </c>
      <c r="E188" s="85">
        <f t="shared" si="35"/>
        <v>7610.3454447825306</v>
      </c>
      <c r="F188" s="86">
        <f t="shared" si="28"/>
        <v>0.68292618712484265</v>
      </c>
      <c r="G188" s="188">
        <f t="shared" si="29"/>
        <v>2120.2572464464806</v>
      </c>
      <c r="H188" s="188">
        <f t="shared" si="30"/>
        <v>11845.877235896487</v>
      </c>
      <c r="I188" s="188">
        <f t="shared" si="31"/>
        <v>846.77296381701353</v>
      </c>
      <c r="J188" s="87">
        <f t="shared" si="32"/>
        <v>4730.9205488456546</v>
      </c>
      <c r="K188" s="188">
        <f t="shared" si="36"/>
        <v>723.45297084812012</v>
      </c>
      <c r="L188" s="87">
        <f t="shared" si="33"/>
        <v>4041.931748128447</v>
      </c>
      <c r="M188" s="88">
        <f t="shared" si="37"/>
        <v>15887.808984024934</v>
      </c>
      <c r="N188" s="88">
        <f t="shared" si="38"/>
        <v>58406.80898402493</v>
      </c>
      <c r="O188" s="88">
        <f t="shared" si="39"/>
        <v>10454.055662077131</v>
      </c>
      <c r="P188" s="89">
        <f t="shared" si="34"/>
        <v>0.93811094714337451</v>
      </c>
      <c r="Q188" s="196">
        <v>8357.2229359885605</v>
      </c>
      <c r="R188" s="89">
        <f t="shared" si="40"/>
        <v>2.2115916247986731E-2</v>
      </c>
      <c r="S188" s="89">
        <f t="shared" si="40"/>
        <v>1.7908172186110332E-2</v>
      </c>
      <c r="T188" s="91">
        <v>5587</v>
      </c>
      <c r="U188" s="191">
        <v>41599</v>
      </c>
      <c r="V188" s="191">
        <v>7476.4557872034502</v>
      </c>
      <c r="W188" s="198"/>
      <c r="X188" s="88">
        <v>0</v>
      </c>
      <c r="Y188" s="88">
        <f t="shared" si="41"/>
        <v>0</v>
      </c>
    </row>
    <row r="189" spans="2:25">
      <c r="B189" s="208">
        <v>3448</v>
      </c>
      <c r="C189" t="s">
        <v>203</v>
      </c>
      <c r="D189" s="1">
        <v>53619</v>
      </c>
      <c r="E189" s="85">
        <f t="shared" si="35"/>
        <v>8236.4055299539159</v>
      </c>
      <c r="F189" s="86">
        <f t="shared" si="28"/>
        <v>0.73910666276544168</v>
      </c>
      <c r="G189" s="188">
        <f t="shared" si="29"/>
        <v>1744.6211953436493</v>
      </c>
      <c r="H189" s="188">
        <f t="shared" si="30"/>
        <v>11357.483981687157</v>
      </c>
      <c r="I189" s="188">
        <f t="shared" si="31"/>
        <v>627.65193400702867</v>
      </c>
      <c r="J189" s="87">
        <f t="shared" si="32"/>
        <v>4086.0140903857564</v>
      </c>
      <c r="K189" s="188">
        <f t="shared" si="36"/>
        <v>504.33194103813526</v>
      </c>
      <c r="L189" s="87">
        <f t="shared" si="33"/>
        <v>3283.2009361582604</v>
      </c>
      <c r="M189" s="88">
        <f t="shared" si="37"/>
        <v>14640.684917845418</v>
      </c>
      <c r="N189" s="88">
        <f t="shared" si="38"/>
        <v>68259.684917845414</v>
      </c>
      <c r="O189" s="88">
        <f t="shared" si="39"/>
        <v>10485.358666335702</v>
      </c>
      <c r="P189" s="89">
        <f t="shared" si="34"/>
        <v>0.94091997092540458</v>
      </c>
      <c r="Q189" s="196">
        <v>9489.8169255925477</v>
      </c>
      <c r="R189" s="89">
        <f t="shared" si="40"/>
        <v>4.7348373864635217E-2</v>
      </c>
      <c r="S189" s="89">
        <f t="shared" si="40"/>
        <v>5.0083384979181793E-2</v>
      </c>
      <c r="T189" s="91">
        <v>6510</v>
      </c>
      <c r="U189" s="191">
        <v>51195</v>
      </c>
      <c r="V189" s="191">
        <v>7843.572851233338</v>
      </c>
      <c r="W189" s="198"/>
      <c r="X189" s="88">
        <v>0</v>
      </c>
      <c r="Y189" s="88">
        <f t="shared" si="41"/>
        <v>0</v>
      </c>
    </row>
    <row r="190" spans="2:25">
      <c r="B190" s="208">
        <v>3449</v>
      </c>
      <c r="C190" t="s">
        <v>204</v>
      </c>
      <c r="D190" s="1">
        <v>26847</v>
      </c>
      <c r="E190" s="85">
        <f t="shared" si="35"/>
        <v>9466.5021156558523</v>
      </c>
      <c r="F190" s="86">
        <f t="shared" si="28"/>
        <v>0.84949129341905261</v>
      </c>
      <c r="G190" s="188">
        <f t="shared" si="29"/>
        <v>1006.5632439224875</v>
      </c>
      <c r="H190" s="188">
        <f t="shared" si="30"/>
        <v>2854.6133597641747</v>
      </c>
      <c r="I190" s="188">
        <f t="shared" si="31"/>
        <v>197.11812901135099</v>
      </c>
      <c r="J190" s="87">
        <f t="shared" si="32"/>
        <v>559.0270138761914</v>
      </c>
      <c r="K190" s="188">
        <f t="shared" si="36"/>
        <v>73.798136042457585</v>
      </c>
      <c r="L190" s="87">
        <f t="shared" si="33"/>
        <v>209.29151381640972</v>
      </c>
      <c r="M190" s="88">
        <f t="shared" si="37"/>
        <v>3063.9048735805845</v>
      </c>
      <c r="N190" s="88">
        <f t="shared" si="38"/>
        <v>29910.904873580585</v>
      </c>
      <c r="O190" s="88">
        <f t="shared" si="39"/>
        <v>10546.863495620797</v>
      </c>
      <c r="P190" s="89">
        <f t="shared" si="34"/>
        <v>0.94643920245808499</v>
      </c>
      <c r="Q190" s="196">
        <v>2293.6891706575202</v>
      </c>
      <c r="R190" s="89">
        <f t="shared" si="40"/>
        <v>2.7872430031777633E-2</v>
      </c>
      <c r="S190" s="89">
        <f t="shared" si="40"/>
        <v>3.8745551647064343E-2</v>
      </c>
      <c r="T190" s="91">
        <v>2836</v>
      </c>
      <c r="U190" s="191">
        <v>26119</v>
      </c>
      <c r="V190" s="191">
        <v>9113.3984647592461</v>
      </c>
      <c r="W190" s="198"/>
      <c r="X190" s="88">
        <v>0</v>
      </c>
      <c r="Y190" s="88">
        <f t="shared" si="41"/>
        <v>0</v>
      </c>
    </row>
    <row r="191" spans="2:25">
      <c r="B191" s="208">
        <v>3450</v>
      </c>
      <c r="C191" t="s">
        <v>205</v>
      </c>
      <c r="D191" s="1">
        <v>10298</v>
      </c>
      <c r="E191" s="85">
        <f t="shared" si="35"/>
        <v>7538.7994143484621</v>
      </c>
      <c r="F191" s="86">
        <f t="shared" si="28"/>
        <v>0.67650589278698781</v>
      </c>
      <c r="G191" s="188">
        <f t="shared" si="29"/>
        <v>2163.1848647069214</v>
      </c>
      <c r="H191" s="188">
        <f t="shared" si="30"/>
        <v>2954.9105251896544</v>
      </c>
      <c r="I191" s="188">
        <f t="shared" si="31"/>
        <v>871.81407446893752</v>
      </c>
      <c r="J191" s="87">
        <f t="shared" si="32"/>
        <v>1190.8980257245687</v>
      </c>
      <c r="K191" s="188">
        <f t="shared" si="36"/>
        <v>748.4940815000441</v>
      </c>
      <c r="L191" s="87">
        <f t="shared" si="33"/>
        <v>1022.4429153290603</v>
      </c>
      <c r="M191" s="88">
        <f t="shared" si="37"/>
        <v>3977.3534405187147</v>
      </c>
      <c r="N191" s="88">
        <f t="shared" si="38"/>
        <v>14275.353440518715</v>
      </c>
      <c r="O191" s="88">
        <f t="shared" si="39"/>
        <v>10450.478360555428</v>
      </c>
      <c r="P191" s="89">
        <f t="shared" si="34"/>
        <v>0.93778993242648179</v>
      </c>
      <c r="Q191" s="196">
        <v>1905.5692197172675</v>
      </c>
      <c r="R191" s="89">
        <f t="shared" si="40"/>
        <v>3.2380952380952378E-2</v>
      </c>
      <c r="S191" s="89">
        <f t="shared" si="40"/>
        <v>-6.3601756954612149E-2</v>
      </c>
      <c r="T191" s="91">
        <v>1366</v>
      </c>
      <c r="U191" s="191">
        <v>9975</v>
      </c>
      <c r="V191" s="191">
        <v>8050.8474576271192</v>
      </c>
      <c r="W191" s="198"/>
      <c r="X191" s="88">
        <v>0</v>
      </c>
      <c r="Y191" s="88">
        <f t="shared" si="41"/>
        <v>0</v>
      </c>
    </row>
    <row r="192" spans="2:25">
      <c r="B192" s="208">
        <v>3451</v>
      </c>
      <c r="C192" t="s">
        <v>206</v>
      </c>
      <c r="D192" s="1">
        <v>62168</v>
      </c>
      <c r="E192" s="85">
        <f t="shared" si="35"/>
        <v>9473.9408716854614</v>
      </c>
      <c r="F192" s="86">
        <f t="shared" si="28"/>
        <v>0.85015882176308277</v>
      </c>
      <c r="G192" s="188">
        <f t="shared" si="29"/>
        <v>1002.099990304722</v>
      </c>
      <c r="H192" s="188">
        <f t="shared" si="30"/>
        <v>6575.7801363795852</v>
      </c>
      <c r="I192" s="188">
        <f t="shared" si="31"/>
        <v>194.51456440098781</v>
      </c>
      <c r="J192" s="87">
        <f t="shared" si="32"/>
        <v>1276.404571599282</v>
      </c>
      <c r="K192" s="188">
        <f t="shared" si="36"/>
        <v>71.194571432094406</v>
      </c>
      <c r="L192" s="87">
        <f t="shared" si="33"/>
        <v>467.17877773740349</v>
      </c>
      <c r="M192" s="88">
        <f t="shared" si="37"/>
        <v>7042.958914116989</v>
      </c>
      <c r="N192" s="88">
        <f t="shared" si="38"/>
        <v>69210.958914116985</v>
      </c>
      <c r="O192" s="88">
        <f t="shared" si="39"/>
        <v>10547.235433422278</v>
      </c>
      <c r="P192" s="89">
        <f t="shared" si="34"/>
        <v>0.94647257887528657</v>
      </c>
      <c r="Q192" s="196">
        <v>5097.8172912040354</v>
      </c>
      <c r="R192" s="89">
        <f t="shared" si="40"/>
        <v>4.8629501560259761E-2</v>
      </c>
      <c r="S192" s="89">
        <f t="shared" si="40"/>
        <v>2.2901164201039867E-2</v>
      </c>
      <c r="T192" s="91">
        <v>6562</v>
      </c>
      <c r="U192" s="191">
        <v>59285</v>
      </c>
      <c r="V192" s="191">
        <v>9261.8340884236823</v>
      </c>
      <c r="W192" s="198"/>
      <c r="X192" s="88">
        <v>0</v>
      </c>
      <c r="Y192" s="88">
        <f t="shared" si="41"/>
        <v>0</v>
      </c>
    </row>
    <row r="193" spans="2:28">
      <c r="B193" s="208">
        <v>3452</v>
      </c>
      <c r="C193" t="s">
        <v>207</v>
      </c>
      <c r="D193" s="1">
        <v>21466</v>
      </c>
      <c r="E193" s="85">
        <f t="shared" si="35"/>
        <v>10163.825757575758</v>
      </c>
      <c r="F193" s="86">
        <f t="shared" si="28"/>
        <v>0.91206671518191829</v>
      </c>
      <c r="G193" s="188">
        <f t="shared" si="29"/>
        <v>588.1690587705441</v>
      </c>
      <c r="H193" s="188">
        <f t="shared" si="30"/>
        <v>1242.2130521233892</v>
      </c>
      <c r="I193" s="188">
        <f t="shared" si="31"/>
        <v>0</v>
      </c>
      <c r="J193" s="87">
        <f t="shared" si="32"/>
        <v>0</v>
      </c>
      <c r="K193" s="188">
        <f t="shared" si="36"/>
        <v>-123.3199929688934</v>
      </c>
      <c r="L193" s="87">
        <f t="shared" si="33"/>
        <v>-260.45182515030285</v>
      </c>
      <c r="M193" s="88">
        <f t="shared" si="37"/>
        <v>981.76122697308631</v>
      </c>
      <c r="N193" s="88">
        <f t="shared" si="38"/>
        <v>22447.761226973085</v>
      </c>
      <c r="O193" s="88">
        <f t="shared" si="39"/>
        <v>10628.674823377407</v>
      </c>
      <c r="P193" s="89">
        <f t="shared" si="34"/>
        <v>0.95378066921985283</v>
      </c>
      <c r="Q193" s="196">
        <v>479.72004008077045</v>
      </c>
      <c r="R193" s="89">
        <f t="shared" si="40"/>
        <v>-2.0354143848119753E-2</v>
      </c>
      <c r="S193" s="89">
        <f t="shared" si="40"/>
        <v>-3.0094940713266152E-2</v>
      </c>
      <c r="T193" s="91">
        <v>2112</v>
      </c>
      <c r="U193" s="191">
        <v>21912</v>
      </c>
      <c r="V193" s="191">
        <v>10479.196556671448</v>
      </c>
      <c r="W193" s="198"/>
      <c r="X193" s="88">
        <v>0</v>
      </c>
      <c r="Y193" s="88">
        <f t="shared" si="41"/>
        <v>0</v>
      </c>
    </row>
    <row r="194" spans="2:28">
      <c r="B194" s="208">
        <v>3453</v>
      </c>
      <c r="C194" t="s">
        <v>208</v>
      </c>
      <c r="D194" s="1">
        <v>34839</v>
      </c>
      <c r="E194" s="85">
        <f t="shared" si="35"/>
        <v>10563.67495451789</v>
      </c>
      <c r="F194" s="86">
        <f t="shared" si="28"/>
        <v>0.94794780487408581</v>
      </c>
      <c r="G194" s="188">
        <f t="shared" si="29"/>
        <v>348.25954060526493</v>
      </c>
      <c r="H194" s="188">
        <f t="shared" si="30"/>
        <v>1148.5599649161638</v>
      </c>
      <c r="I194" s="188">
        <f t="shared" si="31"/>
        <v>0</v>
      </c>
      <c r="J194" s="87">
        <f t="shared" si="32"/>
        <v>0</v>
      </c>
      <c r="K194" s="188">
        <f t="shared" si="36"/>
        <v>-123.3199929688934</v>
      </c>
      <c r="L194" s="87">
        <f t="shared" si="33"/>
        <v>-406.70933681141042</v>
      </c>
      <c r="M194" s="88">
        <f t="shared" si="37"/>
        <v>741.85062810475347</v>
      </c>
      <c r="N194" s="88">
        <f t="shared" si="38"/>
        <v>35580.850628104752</v>
      </c>
      <c r="O194" s="88">
        <f t="shared" si="39"/>
        <v>10788.61450215426</v>
      </c>
      <c r="P194" s="89">
        <f t="shared" si="34"/>
        <v>0.96813310509671979</v>
      </c>
      <c r="Q194" s="196">
        <v>111.45128657412783</v>
      </c>
      <c r="R194" s="89">
        <f t="shared" si="40"/>
        <v>6.7534855216791784E-2</v>
      </c>
      <c r="S194" s="89">
        <f t="shared" si="40"/>
        <v>6.5269014105051981E-2</v>
      </c>
      <c r="T194" s="91">
        <v>3298</v>
      </c>
      <c r="U194" s="191">
        <v>32635</v>
      </c>
      <c r="V194" s="191">
        <v>9916.4387724096032</v>
      </c>
      <c r="W194" s="198"/>
      <c r="X194" s="88">
        <v>0</v>
      </c>
      <c r="Y194" s="88">
        <f t="shared" si="41"/>
        <v>0</v>
      </c>
    </row>
    <row r="195" spans="2:28" ht="32.1" customHeight="1">
      <c r="B195" s="208">
        <v>3454</v>
      </c>
      <c r="C195" t="s">
        <v>209</v>
      </c>
      <c r="D195" s="1">
        <v>18049</v>
      </c>
      <c r="E195" s="85">
        <f t="shared" si="35"/>
        <v>10972.036474164133</v>
      </c>
      <c r="F195" s="86">
        <f t="shared" si="28"/>
        <v>0.98459276108585803</v>
      </c>
      <c r="G195" s="188">
        <f t="shared" si="29"/>
        <v>103.24262881751892</v>
      </c>
      <c r="H195" s="188">
        <f t="shared" si="30"/>
        <v>169.83412440481862</v>
      </c>
      <c r="I195" s="188">
        <f t="shared" si="31"/>
        <v>0</v>
      </c>
      <c r="J195" s="87">
        <f t="shared" si="32"/>
        <v>0</v>
      </c>
      <c r="K195" s="188">
        <f t="shared" si="36"/>
        <v>-123.3199929688934</v>
      </c>
      <c r="L195" s="87">
        <f t="shared" si="33"/>
        <v>-202.86138843382966</v>
      </c>
      <c r="M195" s="88">
        <f t="shared" si="37"/>
        <v>-33.027264029011036</v>
      </c>
      <c r="N195" s="88">
        <f t="shared" si="38"/>
        <v>18015.97273597099</v>
      </c>
      <c r="O195" s="88">
        <f t="shared" si="39"/>
        <v>10951.95911001276</v>
      </c>
      <c r="P195" s="89">
        <f t="shared" si="34"/>
        <v>0.98279108758142897</v>
      </c>
      <c r="Q195" s="196">
        <v>873.37827968903639</v>
      </c>
      <c r="R195" s="92">
        <f t="shared" si="40"/>
        <v>-5.537405171936431E-4</v>
      </c>
      <c r="S195" s="92">
        <f t="shared" si="40"/>
        <v>-6.0218355538777628E-3</v>
      </c>
      <c r="T195" s="91">
        <v>1645</v>
      </c>
      <c r="U195" s="191">
        <v>18059</v>
      </c>
      <c r="V195" s="191">
        <v>11038.508557457213</v>
      </c>
      <c r="W195" s="198"/>
      <c r="X195" s="88">
        <v>0</v>
      </c>
      <c r="Y195" s="88">
        <f t="shared" si="41"/>
        <v>0</v>
      </c>
      <c r="Z195" s="189"/>
      <c r="AB195" s="45"/>
    </row>
    <row r="196" spans="2:28">
      <c r="B196" s="208">
        <v>3901</v>
      </c>
      <c r="C196" t="s">
        <v>210</v>
      </c>
      <c r="D196" s="1">
        <v>249643</v>
      </c>
      <c r="E196" s="85">
        <f t="shared" si="35"/>
        <v>8935.2875908228634</v>
      </c>
      <c r="F196" s="86">
        <f t="shared" si="28"/>
        <v>0.8018219316769728</v>
      </c>
      <c r="G196" s="188">
        <f t="shared" si="29"/>
        <v>1325.2919588222808</v>
      </c>
      <c r="H196" s="188">
        <f t="shared" si="30"/>
        <v>37027.332037535707</v>
      </c>
      <c r="I196" s="188">
        <f t="shared" si="31"/>
        <v>383.04321270289711</v>
      </c>
      <c r="J196" s="87">
        <f t="shared" si="32"/>
        <v>10701.844319706242</v>
      </c>
      <c r="K196" s="188">
        <f t="shared" si="36"/>
        <v>259.72321973400369</v>
      </c>
      <c r="L196" s="87">
        <f t="shared" si="33"/>
        <v>7256.4070361483291</v>
      </c>
      <c r="M196" s="88">
        <f t="shared" si="37"/>
        <v>44283.739073684039</v>
      </c>
      <c r="N196" s="88">
        <f t="shared" si="38"/>
        <v>293926.73907368403</v>
      </c>
      <c r="O196" s="88">
        <f t="shared" si="39"/>
        <v>10520.302769379148</v>
      </c>
      <c r="P196" s="89">
        <f t="shared" si="34"/>
        <v>0.944055734370981</v>
      </c>
      <c r="Q196" s="196">
        <v>23267.753169605225</v>
      </c>
      <c r="R196" s="92">
        <f t="shared" si="40"/>
        <v>2.833192593660536E-2</v>
      </c>
      <c r="S196" s="93">
        <f t="shared" si="40"/>
        <v>1.8872700303414907E-2</v>
      </c>
      <c r="T196" s="91">
        <v>27939</v>
      </c>
      <c r="U196" s="191">
        <v>242765</v>
      </c>
      <c r="V196" s="191">
        <v>8769.7781952171081</v>
      </c>
      <c r="W196" s="198"/>
      <c r="X196" s="88">
        <v>0</v>
      </c>
      <c r="Y196" s="88">
        <f t="shared" si="41"/>
        <v>0</v>
      </c>
      <c r="Z196" s="1"/>
      <c r="AA196" s="1"/>
    </row>
    <row r="197" spans="2:28">
      <c r="B197" s="208">
        <v>3903</v>
      </c>
      <c r="C197" t="s">
        <v>211</v>
      </c>
      <c r="D197" s="1">
        <v>263141</v>
      </c>
      <c r="E197" s="85">
        <f t="shared" si="35"/>
        <v>9792.3861268234596</v>
      </c>
      <c r="F197" s="86">
        <f t="shared" si="28"/>
        <v>0.87873500210565658</v>
      </c>
      <c r="G197" s="188">
        <f t="shared" si="29"/>
        <v>811.03283722192316</v>
      </c>
      <c r="H197" s="188">
        <f t="shared" si="30"/>
        <v>21794.074401827518</v>
      </c>
      <c r="I197" s="188">
        <f t="shared" si="31"/>
        <v>83.058725102688456</v>
      </c>
      <c r="J197" s="87">
        <f t="shared" si="32"/>
        <v>2231.9540609594442</v>
      </c>
      <c r="K197" s="188">
        <f t="shared" si="36"/>
        <v>-40.261267866204946</v>
      </c>
      <c r="L197" s="87">
        <f t="shared" si="33"/>
        <v>-1081.9007901006592</v>
      </c>
      <c r="M197" s="88">
        <f t="shared" si="37"/>
        <v>20712.173611726859</v>
      </c>
      <c r="N197" s="88">
        <f t="shared" si="38"/>
        <v>283853.17361172684</v>
      </c>
      <c r="O197" s="88">
        <f t="shared" si="39"/>
        <v>10563.157696179176</v>
      </c>
      <c r="P197" s="89">
        <f t="shared" si="34"/>
        <v>0.94790138789241507</v>
      </c>
      <c r="Q197" s="196">
        <v>9625.023552154038</v>
      </c>
      <c r="R197" s="92">
        <f t="shared" si="40"/>
        <v>4.9537134902939921E-2</v>
      </c>
      <c r="S197" s="92">
        <f t="shared" si="40"/>
        <v>2.3525236575857471E-2</v>
      </c>
      <c r="T197" s="91">
        <v>26872</v>
      </c>
      <c r="U197" s="191">
        <v>250721</v>
      </c>
      <c r="V197" s="191">
        <v>9567.3128291231023</v>
      </c>
      <c r="W197" s="198"/>
      <c r="X197" s="88">
        <v>0</v>
      </c>
      <c r="Y197" s="88">
        <f t="shared" si="41"/>
        <v>0</v>
      </c>
      <c r="Z197" s="1"/>
      <c r="AA197" s="1"/>
    </row>
    <row r="198" spans="2:28">
      <c r="B198" s="208">
        <v>3905</v>
      </c>
      <c r="C198" t="s">
        <v>212</v>
      </c>
      <c r="D198" s="1">
        <v>618354</v>
      </c>
      <c r="E198" s="85">
        <f t="shared" si="35"/>
        <v>10449.758339811404</v>
      </c>
      <c r="F198" s="86">
        <f t="shared" si="28"/>
        <v>0.93772532024495436</v>
      </c>
      <c r="G198" s="188">
        <f t="shared" si="29"/>
        <v>416.60950942915662</v>
      </c>
      <c r="H198" s="188">
        <f t="shared" si="30"/>
        <v>24652.451110960912</v>
      </c>
      <c r="I198" s="188">
        <f t="shared" si="31"/>
        <v>0</v>
      </c>
      <c r="J198" s="87">
        <f t="shared" si="32"/>
        <v>0</v>
      </c>
      <c r="K198" s="188">
        <f t="shared" si="36"/>
        <v>-123.3199929688934</v>
      </c>
      <c r="L198" s="87">
        <f t="shared" si="33"/>
        <v>-7297.3372639412983</v>
      </c>
      <c r="M198" s="88">
        <f t="shared" si="37"/>
        <v>17355.113847019613</v>
      </c>
      <c r="N198" s="88">
        <f t="shared" si="38"/>
        <v>635709.11384701962</v>
      </c>
      <c r="O198" s="88">
        <f t="shared" si="39"/>
        <v>10743.047856271667</v>
      </c>
      <c r="P198" s="89">
        <f t="shared" si="34"/>
        <v>0.96404411124506739</v>
      </c>
      <c r="Q198" s="196">
        <v>8619.6733874279944</v>
      </c>
      <c r="R198" s="92">
        <f t="shared" si="40"/>
        <v>2.609570083036301E-2</v>
      </c>
      <c r="S198" s="92">
        <f t="shared" si="40"/>
        <v>1.5466088760720845E-2</v>
      </c>
      <c r="T198" s="91">
        <v>59174</v>
      </c>
      <c r="U198" s="191">
        <v>602628</v>
      </c>
      <c r="V198" s="191">
        <v>10290.602961015009</v>
      </c>
      <c r="W198" s="198"/>
      <c r="X198" s="88">
        <v>0</v>
      </c>
      <c r="Y198" s="88">
        <f t="shared" si="41"/>
        <v>0</v>
      </c>
    </row>
    <row r="199" spans="2:28">
      <c r="B199" s="208">
        <v>3907</v>
      </c>
      <c r="C199" t="s">
        <v>213</v>
      </c>
      <c r="D199" s="1">
        <v>643569</v>
      </c>
      <c r="E199" s="85">
        <f t="shared" si="35"/>
        <v>9717.0358291434513</v>
      </c>
      <c r="F199" s="86">
        <f t="shared" ref="F199:F262" si="42">E199/E$365</f>
        <v>0.87197332592857735</v>
      </c>
      <c r="G199" s="188">
        <f t="shared" ref="G199:G262" si="43">($E$365+$Y$365-E199-Y199)*0.6</f>
        <v>856.24301582992814</v>
      </c>
      <c r="H199" s="188">
        <f t="shared" ref="H199:H262" si="44">G199*T199/1000</f>
        <v>56709.831181431975</v>
      </c>
      <c r="I199" s="188">
        <f t="shared" ref="I199:I262" si="45">IF(E199+Y199&lt;(E$365+Y$365)*0.9,((E$365+Y$365)*0.9-E199-Y199)*0.35,0)</f>
        <v>109.43132929069134</v>
      </c>
      <c r="J199" s="87">
        <f t="shared" ref="J199:J262" si="46">I199*T199/1000</f>
        <v>7247.746370251778</v>
      </c>
      <c r="K199" s="188">
        <f t="shared" si="36"/>
        <v>-13.888663678202064</v>
      </c>
      <c r="L199" s="87">
        <f t="shared" ref="L199:L262" si="47">K199*T199/1000</f>
        <v>-919.86008407100087</v>
      </c>
      <c r="M199" s="88">
        <f t="shared" si="37"/>
        <v>55789.971097360976</v>
      </c>
      <c r="N199" s="88">
        <f t="shared" si="38"/>
        <v>699358.97109736095</v>
      </c>
      <c r="O199" s="88">
        <f t="shared" si="39"/>
        <v>10559.390181295179</v>
      </c>
      <c r="P199" s="89">
        <f t="shared" ref="P199:P262" si="48">O199/O$365</f>
        <v>0.94756330408356138</v>
      </c>
      <c r="Q199" s="196">
        <v>23800.71470797548</v>
      </c>
      <c r="R199" s="92">
        <f t="shared" si="40"/>
        <v>4.1850879933691319E-2</v>
      </c>
      <c r="S199" s="92">
        <f t="shared" si="40"/>
        <v>3.151590042082817E-2</v>
      </c>
      <c r="T199" s="91">
        <v>66231</v>
      </c>
      <c r="U199" s="191">
        <v>617717</v>
      </c>
      <c r="V199" s="191">
        <v>9420.1512794705213</v>
      </c>
      <c r="W199" s="198"/>
      <c r="X199" s="88">
        <v>0</v>
      </c>
      <c r="Y199" s="88">
        <f t="shared" si="41"/>
        <v>0</v>
      </c>
    </row>
    <row r="200" spans="2:28">
      <c r="B200" s="208">
        <v>3909</v>
      </c>
      <c r="C200" t="s">
        <v>214</v>
      </c>
      <c r="D200" s="1">
        <v>470400</v>
      </c>
      <c r="E200" s="85">
        <f t="shared" ref="E200:E263" si="49">D200/T200*1000</f>
        <v>9656.163399363646</v>
      </c>
      <c r="F200" s="86">
        <f t="shared" si="42"/>
        <v>0.86651084374926346</v>
      </c>
      <c r="G200" s="188">
        <f t="shared" si="43"/>
        <v>892.76647369781131</v>
      </c>
      <c r="H200" s="188">
        <f t="shared" si="44"/>
        <v>43491.118766188876</v>
      </c>
      <c r="I200" s="188">
        <f t="shared" si="45"/>
        <v>130.7366797136232</v>
      </c>
      <c r="J200" s="87">
        <f t="shared" si="46"/>
        <v>6368.8373522491547</v>
      </c>
      <c r="K200" s="188">
        <f t="shared" ref="K200:K263" si="50">I200+J$367</f>
        <v>7.4166867447298017</v>
      </c>
      <c r="L200" s="87">
        <f t="shared" si="47"/>
        <v>361.30389476951228</v>
      </c>
      <c r="M200" s="88">
        <f t="shared" ref="M200:M263" si="51">+H200+L200</f>
        <v>43852.422660958386</v>
      </c>
      <c r="N200" s="88">
        <f t="shared" ref="N200:N263" si="52">D200+M200</f>
        <v>514252.42266095837</v>
      </c>
      <c r="O200" s="88">
        <f t="shared" ref="O200:O263" si="53">N200/T200*1000</f>
        <v>10556.346559806187</v>
      </c>
      <c r="P200" s="89">
        <f t="shared" si="48"/>
        <v>0.94729017997459553</v>
      </c>
      <c r="Q200" s="196">
        <v>22315.918476227442</v>
      </c>
      <c r="R200" s="92">
        <f t="shared" ref="R200:S263" si="54">(D200-U200)/U200</f>
        <v>6.0316787672915713E-2</v>
      </c>
      <c r="S200" s="92">
        <f t="shared" si="54"/>
        <v>5.0108667516524423E-2</v>
      </c>
      <c r="T200" s="91">
        <v>48715</v>
      </c>
      <c r="U200" s="191">
        <v>443641</v>
      </c>
      <c r="V200" s="191">
        <v>9195.3944368445063</v>
      </c>
      <c r="W200" s="198"/>
      <c r="X200" s="88">
        <v>0</v>
      </c>
      <c r="Y200" s="88">
        <f t="shared" ref="Y200:Y263" si="55">X200*1000/T200</f>
        <v>0</v>
      </c>
    </row>
    <row r="201" spans="2:28">
      <c r="B201" s="208">
        <v>3911</v>
      </c>
      <c r="C201" t="s">
        <v>218</v>
      </c>
      <c r="D201" s="1">
        <v>297402</v>
      </c>
      <c r="E201" s="85">
        <f t="shared" si="49"/>
        <v>10814.224937275008</v>
      </c>
      <c r="F201" s="86">
        <f t="shared" si="42"/>
        <v>0.97043129733181921</v>
      </c>
      <c r="G201" s="188">
        <f t="shared" si="43"/>
        <v>197.92955095099387</v>
      </c>
      <c r="H201" s="188">
        <f t="shared" si="44"/>
        <v>5443.2605807032824</v>
      </c>
      <c r="I201" s="188">
        <f t="shared" si="45"/>
        <v>0</v>
      </c>
      <c r="J201" s="87">
        <f t="shared" si="46"/>
        <v>0</v>
      </c>
      <c r="K201" s="188">
        <f t="shared" si="50"/>
        <v>-123.3199929688934</v>
      </c>
      <c r="L201" s="87">
        <f t="shared" si="47"/>
        <v>-3391.4231266375373</v>
      </c>
      <c r="M201" s="88">
        <f t="shared" si="51"/>
        <v>2051.8374540657451</v>
      </c>
      <c r="N201" s="88">
        <f t="shared" si="52"/>
        <v>299453.83745406574</v>
      </c>
      <c r="O201" s="88">
        <f t="shared" si="53"/>
        <v>10888.83449525711</v>
      </c>
      <c r="P201" s="89">
        <f t="shared" si="48"/>
        <v>0.97712650207981344</v>
      </c>
      <c r="Q201" s="196">
        <v>-3193.0634226576412</v>
      </c>
      <c r="R201" s="92">
        <f t="shared" si="54"/>
        <v>3.2800036116503506E-2</v>
      </c>
      <c r="S201" s="92">
        <f t="shared" si="54"/>
        <v>2.4725711264132748E-2</v>
      </c>
      <c r="T201" s="91">
        <v>27501</v>
      </c>
      <c r="U201" s="191">
        <v>287957</v>
      </c>
      <c r="V201" s="191">
        <v>10553.287400131936</v>
      </c>
      <c r="W201" s="198"/>
      <c r="X201" s="88">
        <v>0</v>
      </c>
      <c r="Y201" s="88">
        <f t="shared" si="55"/>
        <v>0</v>
      </c>
    </row>
    <row r="202" spans="2:28">
      <c r="B202" s="208">
        <v>4001</v>
      </c>
      <c r="C202" t="s">
        <v>215</v>
      </c>
      <c r="D202" s="1">
        <v>365801</v>
      </c>
      <c r="E202" s="85">
        <f t="shared" si="49"/>
        <v>9835.2109267873002</v>
      </c>
      <c r="F202" s="86">
        <f t="shared" si="42"/>
        <v>0.88257795214858015</v>
      </c>
      <c r="G202" s="188">
        <f t="shared" si="43"/>
        <v>785.3379572436188</v>
      </c>
      <c r="H202" s="188">
        <f t="shared" si="44"/>
        <v>29209.074643761913</v>
      </c>
      <c r="I202" s="188">
        <f t="shared" si="45"/>
        <v>68.070045115344229</v>
      </c>
      <c r="J202" s="87">
        <f t="shared" si="46"/>
        <v>2531.7291879749978</v>
      </c>
      <c r="K202" s="188">
        <f t="shared" si="50"/>
        <v>-55.249947853549173</v>
      </c>
      <c r="L202" s="87">
        <f t="shared" si="47"/>
        <v>-2054.9113105170545</v>
      </c>
      <c r="M202" s="88">
        <f t="shared" si="51"/>
        <v>27154.163333244858</v>
      </c>
      <c r="N202" s="88">
        <f t="shared" si="52"/>
        <v>392955.16333324485</v>
      </c>
      <c r="O202" s="88">
        <f t="shared" si="53"/>
        <v>10565.298936177369</v>
      </c>
      <c r="P202" s="89">
        <f t="shared" si="48"/>
        <v>0.94809353539456132</v>
      </c>
      <c r="Q202" s="196">
        <v>13633.774003619512</v>
      </c>
      <c r="R202" s="92">
        <f t="shared" si="54"/>
        <v>3.5524215007982966E-2</v>
      </c>
      <c r="S202" s="93">
        <f t="shared" si="54"/>
        <v>3.1709873130315432E-2</v>
      </c>
      <c r="T202" s="91">
        <v>37193</v>
      </c>
      <c r="U202" s="191">
        <v>353252</v>
      </c>
      <c r="V202" s="191">
        <v>9532.9231433506047</v>
      </c>
      <c r="W202" s="198"/>
      <c r="X202" s="88">
        <v>0</v>
      </c>
      <c r="Y202" s="88">
        <f t="shared" si="55"/>
        <v>0</v>
      </c>
      <c r="Z202" s="1"/>
    </row>
    <row r="203" spans="2:28">
      <c r="B203" s="208">
        <v>4003</v>
      </c>
      <c r="C203" t="s">
        <v>216</v>
      </c>
      <c r="D203" s="1">
        <v>510557</v>
      </c>
      <c r="E203" s="85">
        <f t="shared" si="49"/>
        <v>9017.4146487928083</v>
      </c>
      <c r="F203" s="86">
        <f t="shared" si="42"/>
        <v>0.8091917309805835</v>
      </c>
      <c r="G203" s="188">
        <f t="shared" si="43"/>
        <v>1276.0157240403139</v>
      </c>
      <c r="H203" s="188">
        <f t="shared" si="44"/>
        <v>72246.734279438519</v>
      </c>
      <c r="I203" s="188">
        <f t="shared" si="45"/>
        <v>354.29874241341639</v>
      </c>
      <c r="J203" s="87">
        <f t="shared" si="46"/>
        <v>20060.040496705224</v>
      </c>
      <c r="K203" s="188">
        <f t="shared" si="50"/>
        <v>230.97874944452298</v>
      </c>
      <c r="L203" s="87">
        <f t="shared" si="47"/>
        <v>13077.785814799447</v>
      </c>
      <c r="M203" s="88">
        <f t="shared" si="51"/>
        <v>85324.52009423796</v>
      </c>
      <c r="N203" s="88">
        <f t="shared" si="52"/>
        <v>595881.52009423799</v>
      </c>
      <c r="O203" s="88">
        <f t="shared" si="53"/>
        <v>10524.409122277644</v>
      </c>
      <c r="P203" s="89">
        <f t="shared" si="48"/>
        <v>0.94442422433616147</v>
      </c>
      <c r="Q203" s="196">
        <v>46468.774049174179</v>
      </c>
      <c r="R203" s="92">
        <f t="shared" si="54"/>
        <v>3.4917732719006105E-2</v>
      </c>
      <c r="S203" s="92">
        <f t="shared" si="54"/>
        <v>2.2214085105312625E-2</v>
      </c>
      <c r="T203" s="91">
        <v>56619</v>
      </c>
      <c r="U203" s="191">
        <v>493331</v>
      </c>
      <c r="V203" s="191">
        <v>8821.4541163006943</v>
      </c>
      <c r="W203" s="198"/>
      <c r="X203" s="88">
        <v>0</v>
      </c>
      <c r="Y203" s="88">
        <f t="shared" si="55"/>
        <v>0</v>
      </c>
    </row>
    <row r="204" spans="2:28">
      <c r="B204" s="208">
        <v>4005</v>
      </c>
      <c r="C204" t="s">
        <v>217</v>
      </c>
      <c r="D204" s="1">
        <v>122389</v>
      </c>
      <c r="E204" s="85">
        <f t="shared" si="49"/>
        <v>9225.7651138248148</v>
      </c>
      <c r="F204" s="86">
        <f t="shared" si="42"/>
        <v>0.8278883840697735</v>
      </c>
      <c r="G204" s="188">
        <f t="shared" si="43"/>
        <v>1151.0054450211101</v>
      </c>
      <c r="H204" s="188">
        <f t="shared" si="44"/>
        <v>15269.238233650045</v>
      </c>
      <c r="I204" s="188">
        <f t="shared" si="45"/>
        <v>281.37607965221412</v>
      </c>
      <c r="J204" s="87">
        <f t="shared" si="46"/>
        <v>3732.7350726662726</v>
      </c>
      <c r="K204" s="188">
        <f t="shared" si="50"/>
        <v>158.0560866833207</v>
      </c>
      <c r="L204" s="87">
        <f t="shared" si="47"/>
        <v>2096.7720459409325</v>
      </c>
      <c r="M204" s="88">
        <f t="shared" si="51"/>
        <v>17366.010279590977</v>
      </c>
      <c r="N204" s="88">
        <f t="shared" si="52"/>
        <v>139755.01027959096</v>
      </c>
      <c r="O204" s="88">
        <f t="shared" si="53"/>
        <v>10534.826645529245</v>
      </c>
      <c r="P204" s="89">
        <f t="shared" si="48"/>
        <v>0.94535905699062106</v>
      </c>
      <c r="Q204" s="196">
        <v>11445.425965424061</v>
      </c>
      <c r="R204" s="92">
        <f t="shared" si="54"/>
        <v>2.1167773587424492E-2</v>
      </c>
      <c r="S204" s="92">
        <f t="shared" si="54"/>
        <v>2.6164820576062204E-3</v>
      </c>
      <c r="T204" s="91">
        <v>13266</v>
      </c>
      <c r="U204" s="191">
        <v>119852</v>
      </c>
      <c r="V204" s="191">
        <v>9201.689059500959</v>
      </c>
      <c r="W204" s="198"/>
      <c r="X204" s="88">
        <v>0</v>
      </c>
      <c r="Y204" s="88">
        <f t="shared" si="55"/>
        <v>0</v>
      </c>
    </row>
    <row r="205" spans="2:28">
      <c r="B205" s="208">
        <v>4010</v>
      </c>
      <c r="C205" t="s">
        <v>219</v>
      </c>
      <c r="D205" s="1">
        <v>21332</v>
      </c>
      <c r="E205" s="85">
        <f t="shared" si="49"/>
        <v>8955.4995801847199</v>
      </c>
      <c r="F205" s="86">
        <f t="shared" si="42"/>
        <v>0.80363568598408686</v>
      </c>
      <c r="G205" s="188">
        <f t="shared" si="43"/>
        <v>1313.164765205167</v>
      </c>
      <c r="H205" s="188">
        <f t="shared" si="44"/>
        <v>3127.9584707187078</v>
      </c>
      <c r="I205" s="188">
        <f t="shared" si="45"/>
        <v>375.96901642624732</v>
      </c>
      <c r="J205" s="87">
        <f t="shared" si="46"/>
        <v>895.55819712732114</v>
      </c>
      <c r="K205" s="188">
        <f t="shared" si="50"/>
        <v>252.64902345735391</v>
      </c>
      <c r="L205" s="87">
        <f t="shared" si="47"/>
        <v>601.80997387541697</v>
      </c>
      <c r="M205" s="88">
        <f t="shared" si="51"/>
        <v>3729.768444594125</v>
      </c>
      <c r="N205" s="88">
        <f t="shared" si="52"/>
        <v>25061.768444594127</v>
      </c>
      <c r="O205" s="88">
        <f t="shared" si="53"/>
        <v>10521.313368847241</v>
      </c>
      <c r="P205" s="89">
        <f t="shared" si="48"/>
        <v>0.9441464220863367</v>
      </c>
      <c r="Q205" s="196">
        <v>1824.7455939725685</v>
      </c>
      <c r="R205" s="92">
        <f t="shared" si="54"/>
        <v>-0.13115021179537309</v>
      </c>
      <c r="S205" s="92">
        <f t="shared" si="54"/>
        <v>-0.13370350672292639</v>
      </c>
      <c r="T205" s="91">
        <v>2382</v>
      </c>
      <c r="U205" s="191">
        <v>24552</v>
      </c>
      <c r="V205" s="191">
        <v>10337.684210526315</v>
      </c>
      <c r="W205" s="198"/>
      <c r="X205" s="88">
        <v>0</v>
      </c>
      <c r="Y205" s="88">
        <f t="shared" si="55"/>
        <v>0</v>
      </c>
    </row>
    <row r="206" spans="2:28">
      <c r="B206" s="208">
        <v>4012</v>
      </c>
      <c r="C206" t="s">
        <v>220</v>
      </c>
      <c r="D206" s="1">
        <v>141041</v>
      </c>
      <c r="E206" s="85">
        <f t="shared" si="49"/>
        <v>9884.4347887027816</v>
      </c>
      <c r="F206" s="86">
        <f t="shared" si="42"/>
        <v>0.88699513197010138</v>
      </c>
      <c r="G206" s="188">
        <f t="shared" si="43"/>
        <v>755.80364009432992</v>
      </c>
      <c r="H206" s="188">
        <f t="shared" si="44"/>
        <v>10784.562140505994</v>
      </c>
      <c r="I206" s="188">
        <f t="shared" si="45"/>
        <v>50.841693444925745</v>
      </c>
      <c r="J206" s="87">
        <f t="shared" si="46"/>
        <v>725.46012376564545</v>
      </c>
      <c r="K206" s="188">
        <f t="shared" si="50"/>
        <v>-72.47829952396765</v>
      </c>
      <c r="L206" s="87">
        <f t="shared" si="47"/>
        <v>-1034.1928559074945</v>
      </c>
      <c r="M206" s="88">
        <f t="shared" si="51"/>
        <v>9750.3692845984988</v>
      </c>
      <c r="N206" s="88">
        <f t="shared" si="52"/>
        <v>150791.36928459851</v>
      </c>
      <c r="O206" s="88">
        <f t="shared" si="53"/>
        <v>10567.760129273145</v>
      </c>
      <c r="P206" s="89">
        <f t="shared" si="48"/>
        <v>0.94831439438563758</v>
      </c>
      <c r="Q206" s="196">
        <v>4475.2397482764991</v>
      </c>
      <c r="R206" s="92">
        <f t="shared" si="54"/>
        <v>2.7673542548618143E-2</v>
      </c>
      <c r="S206" s="92">
        <f t="shared" si="54"/>
        <v>2.0687465484548008E-2</v>
      </c>
      <c r="T206" s="91">
        <v>14269</v>
      </c>
      <c r="U206" s="191">
        <v>137243</v>
      </c>
      <c r="V206" s="191">
        <v>9684.0953993790572</v>
      </c>
      <c r="W206" s="198"/>
      <c r="X206" s="88">
        <v>0</v>
      </c>
      <c r="Y206" s="88">
        <f t="shared" si="55"/>
        <v>0</v>
      </c>
    </row>
    <row r="207" spans="2:28">
      <c r="B207" s="208">
        <v>4014</v>
      </c>
      <c r="C207" t="s">
        <v>221</v>
      </c>
      <c r="D207" s="1">
        <v>90247</v>
      </c>
      <c r="E207" s="85">
        <f t="shared" si="49"/>
        <v>8640.2106270943041</v>
      </c>
      <c r="F207" s="86">
        <f t="shared" si="42"/>
        <v>0.7753427413156897</v>
      </c>
      <c r="G207" s="188">
        <f t="shared" si="43"/>
        <v>1502.3381370594163</v>
      </c>
      <c r="H207" s="188">
        <f t="shared" si="44"/>
        <v>15691.921841585605</v>
      </c>
      <c r="I207" s="188">
        <f t="shared" si="45"/>
        <v>486.32015000789283</v>
      </c>
      <c r="J207" s="87">
        <f t="shared" si="46"/>
        <v>5079.6139668324404</v>
      </c>
      <c r="K207" s="188">
        <f t="shared" si="50"/>
        <v>363.00015703899942</v>
      </c>
      <c r="L207" s="87">
        <f t="shared" si="47"/>
        <v>3791.5366402723489</v>
      </c>
      <c r="M207" s="88">
        <f t="shared" si="51"/>
        <v>19483.458481857953</v>
      </c>
      <c r="N207" s="88">
        <f t="shared" si="52"/>
        <v>109730.45848185796</v>
      </c>
      <c r="O207" s="88">
        <f t="shared" si="53"/>
        <v>10505.54892119272</v>
      </c>
      <c r="P207" s="89">
        <f t="shared" si="48"/>
        <v>0.94273177485291682</v>
      </c>
      <c r="Q207" s="196">
        <v>12228.743631000621</v>
      </c>
      <c r="R207" s="92">
        <f t="shared" si="54"/>
        <v>-8.9967631013724042E-2</v>
      </c>
      <c r="S207" s="92">
        <f t="shared" si="54"/>
        <v>-9.2755666993385069E-2</v>
      </c>
      <c r="T207" s="91">
        <v>10445</v>
      </c>
      <c r="U207" s="191">
        <v>99169</v>
      </c>
      <c r="V207" s="191">
        <v>9523.5762988571969</v>
      </c>
      <c r="W207" s="198"/>
      <c r="X207" s="88">
        <v>0</v>
      </c>
      <c r="Y207" s="88">
        <f t="shared" si="55"/>
        <v>0</v>
      </c>
    </row>
    <row r="208" spans="2:28">
      <c r="B208" s="208">
        <v>4016</v>
      </c>
      <c r="C208" t="s">
        <v>222</v>
      </c>
      <c r="D208" s="1">
        <v>32872</v>
      </c>
      <c r="E208" s="85">
        <f t="shared" si="49"/>
        <v>8045.0318159569269</v>
      </c>
      <c r="F208" s="86">
        <f t="shared" si="42"/>
        <v>0.72193344483937694</v>
      </c>
      <c r="G208" s="188">
        <f t="shared" si="43"/>
        <v>1859.4454237418427</v>
      </c>
      <c r="H208" s="188">
        <f t="shared" si="44"/>
        <v>7597.6940014091697</v>
      </c>
      <c r="I208" s="188">
        <f t="shared" si="45"/>
        <v>694.63273390597487</v>
      </c>
      <c r="J208" s="87">
        <f t="shared" si="46"/>
        <v>2838.2693507398135</v>
      </c>
      <c r="K208" s="188">
        <f t="shared" si="50"/>
        <v>571.31274093708146</v>
      </c>
      <c r="L208" s="87">
        <f t="shared" si="47"/>
        <v>2334.383859468915</v>
      </c>
      <c r="M208" s="88">
        <f t="shared" si="51"/>
        <v>9932.0778608780856</v>
      </c>
      <c r="N208" s="88">
        <f t="shared" si="52"/>
        <v>42804.077860878082</v>
      </c>
      <c r="O208" s="88">
        <f t="shared" si="53"/>
        <v>10475.789980635851</v>
      </c>
      <c r="P208" s="89">
        <f t="shared" si="48"/>
        <v>0.9400613100291012</v>
      </c>
      <c r="Q208" s="196">
        <v>5658.7921901645323</v>
      </c>
      <c r="R208" s="92">
        <f t="shared" si="54"/>
        <v>1.4724494520759376E-2</v>
      </c>
      <c r="S208" s="92">
        <f t="shared" si="54"/>
        <v>1.5966203398048672E-2</v>
      </c>
      <c r="T208" s="91">
        <v>4086</v>
      </c>
      <c r="U208" s="191">
        <v>32395</v>
      </c>
      <c r="V208" s="191">
        <v>7918.6018088486926</v>
      </c>
      <c r="W208" s="198"/>
      <c r="X208" s="88">
        <v>0</v>
      </c>
      <c r="Y208" s="88">
        <f t="shared" si="55"/>
        <v>0</v>
      </c>
    </row>
    <row r="209" spans="2:27">
      <c r="B209" s="208">
        <v>4018</v>
      </c>
      <c r="C209" t="s">
        <v>223</v>
      </c>
      <c r="D209" s="1">
        <v>59992</v>
      </c>
      <c r="E209" s="85">
        <f t="shared" si="49"/>
        <v>9174.4915124636809</v>
      </c>
      <c r="F209" s="86">
        <f t="shared" si="42"/>
        <v>0.82328726769052629</v>
      </c>
      <c r="G209" s="188">
        <f t="shared" si="43"/>
        <v>1181.7696058377903</v>
      </c>
      <c r="H209" s="188">
        <f t="shared" si="44"/>
        <v>7727.5914525733106</v>
      </c>
      <c r="I209" s="188">
        <f t="shared" si="45"/>
        <v>299.32184012861097</v>
      </c>
      <c r="J209" s="87">
        <f t="shared" si="46"/>
        <v>1957.2655126009872</v>
      </c>
      <c r="K209" s="188">
        <f t="shared" si="50"/>
        <v>176.00184715971756</v>
      </c>
      <c r="L209" s="87">
        <f t="shared" si="47"/>
        <v>1150.8760785773932</v>
      </c>
      <c r="M209" s="88">
        <f t="shared" si="51"/>
        <v>8878.4675311507035</v>
      </c>
      <c r="N209" s="88">
        <f t="shared" si="52"/>
        <v>68870.467531150702</v>
      </c>
      <c r="O209" s="88">
        <f t="shared" si="53"/>
        <v>10532.262965461188</v>
      </c>
      <c r="P209" s="89">
        <f t="shared" si="48"/>
        <v>0.94512900117165866</v>
      </c>
      <c r="Q209" s="196">
        <v>6839.2334756450919</v>
      </c>
      <c r="R209" s="92">
        <f t="shared" si="54"/>
        <v>6.7815314513545263E-2</v>
      </c>
      <c r="S209" s="93">
        <f t="shared" si="54"/>
        <v>7.1081304158792435E-2</v>
      </c>
      <c r="T209" s="91">
        <v>6539</v>
      </c>
      <c r="U209" s="191">
        <v>56182</v>
      </c>
      <c r="V209" s="191">
        <v>8565.6350053361803</v>
      </c>
      <c r="W209" s="198"/>
      <c r="X209" s="88">
        <v>0</v>
      </c>
      <c r="Y209" s="88">
        <f t="shared" si="55"/>
        <v>0</v>
      </c>
      <c r="Z209" s="1"/>
      <c r="AA209" s="1"/>
    </row>
    <row r="210" spans="2:27">
      <c r="B210" s="208">
        <v>4020</v>
      </c>
      <c r="C210" t="s">
        <v>224</v>
      </c>
      <c r="D210" s="1">
        <v>88729</v>
      </c>
      <c r="E210" s="85">
        <f t="shared" si="49"/>
        <v>8137.2890682318421</v>
      </c>
      <c r="F210" s="86">
        <f t="shared" si="42"/>
        <v>0.73021229288745304</v>
      </c>
      <c r="G210" s="188">
        <f t="shared" si="43"/>
        <v>1804.0910723768936</v>
      </c>
      <c r="H210" s="188">
        <f t="shared" si="44"/>
        <v>19671.809053197649</v>
      </c>
      <c r="I210" s="188">
        <f t="shared" si="45"/>
        <v>662.34269560975451</v>
      </c>
      <c r="J210" s="87">
        <f t="shared" si="46"/>
        <v>7222.1847529287634</v>
      </c>
      <c r="K210" s="188">
        <f t="shared" si="50"/>
        <v>539.0227026408611</v>
      </c>
      <c r="L210" s="87">
        <f t="shared" si="47"/>
        <v>5877.5035495959492</v>
      </c>
      <c r="M210" s="88">
        <f t="shared" si="51"/>
        <v>25549.312602793598</v>
      </c>
      <c r="N210" s="88">
        <f t="shared" si="52"/>
        <v>114278.31260279359</v>
      </c>
      <c r="O210" s="88">
        <f t="shared" si="53"/>
        <v>10480.402843249596</v>
      </c>
      <c r="P210" s="89">
        <f t="shared" si="48"/>
        <v>0.94047525243150498</v>
      </c>
      <c r="Q210" s="196">
        <v>14082.772819763593</v>
      </c>
      <c r="R210" s="89">
        <f t="shared" si="54"/>
        <v>3.3017824502578792E-2</v>
      </c>
      <c r="S210" s="89">
        <f t="shared" si="54"/>
        <v>1.700718507292602E-2</v>
      </c>
      <c r="T210" s="91">
        <v>10904</v>
      </c>
      <c r="U210" s="191">
        <v>85893</v>
      </c>
      <c r="V210" s="191">
        <v>8001.2109920819739</v>
      </c>
      <c r="W210" s="198"/>
      <c r="X210" s="88">
        <v>0</v>
      </c>
      <c r="Y210" s="88">
        <f t="shared" si="55"/>
        <v>0</v>
      </c>
    </row>
    <row r="211" spans="2:27">
      <c r="B211" s="208">
        <v>4022</v>
      </c>
      <c r="C211" t="s">
        <v>227</v>
      </c>
      <c r="D211" s="1">
        <v>30092</v>
      </c>
      <c r="E211" s="85">
        <f t="shared" si="49"/>
        <v>10101.37630077207</v>
      </c>
      <c r="F211" s="86">
        <f t="shared" si="42"/>
        <v>0.90646271602939643</v>
      </c>
      <c r="G211" s="188">
        <f t="shared" si="43"/>
        <v>625.6387328527569</v>
      </c>
      <c r="H211" s="188">
        <f t="shared" si="44"/>
        <v>1863.7777851683627</v>
      </c>
      <c r="I211" s="188">
        <f t="shared" si="45"/>
        <v>0</v>
      </c>
      <c r="J211" s="87">
        <f t="shared" si="46"/>
        <v>0</v>
      </c>
      <c r="K211" s="188">
        <f t="shared" si="50"/>
        <v>-123.3199929688934</v>
      </c>
      <c r="L211" s="87">
        <f t="shared" si="47"/>
        <v>-367.37025905433342</v>
      </c>
      <c r="M211" s="88">
        <f t="shared" si="51"/>
        <v>1496.4075261140292</v>
      </c>
      <c r="N211" s="88">
        <f t="shared" si="52"/>
        <v>31588.407526114028</v>
      </c>
      <c r="O211" s="88">
        <f t="shared" si="53"/>
        <v>10603.695040655934</v>
      </c>
      <c r="P211" s="89">
        <f t="shared" si="48"/>
        <v>0.95153906955884426</v>
      </c>
      <c r="Q211" s="196">
        <v>1509.1740396313942</v>
      </c>
      <c r="R211" s="89">
        <f t="shared" si="54"/>
        <v>3.7047248164868873E-2</v>
      </c>
      <c r="S211" s="89">
        <f t="shared" si="54"/>
        <v>2.3122478132443371E-2</v>
      </c>
      <c r="T211" s="91">
        <v>2979</v>
      </c>
      <c r="U211" s="191">
        <v>29017</v>
      </c>
      <c r="V211" s="191">
        <v>9873.0860837019409</v>
      </c>
      <c r="W211" s="198"/>
      <c r="X211" s="88">
        <v>0</v>
      </c>
      <c r="Y211" s="88">
        <f t="shared" si="55"/>
        <v>0</v>
      </c>
    </row>
    <row r="212" spans="2:27">
      <c r="B212" s="208">
        <v>4024</v>
      </c>
      <c r="C212" t="s">
        <v>226</v>
      </c>
      <c r="D212" s="1">
        <v>18109</v>
      </c>
      <c r="E212" s="85">
        <f t="shared" si="49"/>
        <v>11109.815950920245</v>
      </c>
      <c r="F212" s="86">
        <f t="shared" si="42"/>
        <v>0.9969566167620304</v>
      </c>
      <c r="G212" s="188">
        <f t="shared" si="43"/>
        <v>20.574942763851869</v>
      </c>
      <c r="H212" s="188">
        <f t="shared" si="44"/>
        <v>33.537156705078544</v>
      </c>
      <c r="I212" s="188">
        <f t="shared" si="45"/>
        <v>0</v>
      </c>
      <c r="J212" s="87">
        <f t="shared" si="46"/>
        <v>0</v>
      </c>
      <c r="K212" s="188">
        <f t="shared" si="50"/>
        <v>-123.3199929688934</v>
      </c>
      <c r="L212" s="87">
        <f t="shared" si="47"/>
        <v>-201.01158853929624</v>
      </c>
      <c r="M212" s="88">
        <f t="shared" si="51"/>
        <v>-167.47443183421768</v>
      </c>
      <c r="N212" s="88">
        <f t="shared" si="52"/>
        <v>17941.525568165784</v>
      </c>
      <c r="O212" s="88">
        <f t="shared" si="53"/>
        <v>11007.070900715204</v>
      </c>
      <c r="P212" s="89">
        <f t="shared" si="48"/>
        <v>0.98773662985189781</v>
      </c>
      <c r="Q212" s="196">
        <v>325.70066619643154</v>
      </c>
      <c r="R212" s="89">
        <f t="shared" si="54"/>
        <v>8.3462965178891943E-2</v>
      </c>
      <c r="S212" s="89">
        <f t="shared" si="54"/>
        <v>5.5545514542380645E-2</v>
      </c>
      <c r="T212" s="91">
        <v>1630</v>
      </c>
      <c r="U212" s="191">
        <v>16714</v>
      </c>
      <c r="V212" s="191">
        <v>10525.188916876574</v>
      </c>
      <c r="W212" s="198"/>
      <c r="X212" s="88">
        <v>0</v>
      </c>
      <c r="Y212" s="88">
        <f t="shared" si="55"/>
        <v>0</v>
      </c>
    </row>
    <row r="213" spans="2:27">
      <c r="B213" s="208">
        <v>4026</v>
      </c>
      <c r="C213" t="s">
        <v>225</v>
      </c>
      <c r="D213" s="1">
        <v>77958</v>
      </c>
      <c r="E213" s="85">
        <f t="shared" si="49"/>
        <v>14089.643954455089</v>
      </c>
      <c r="F213" s="86">
        <f t="shared" si="42"/>
        <v>1.2643561180733711</v>
      </c>
      <c r="G213" s="188">
        <f t="shared" si="43"/>
        <v>-1767.3218593570541</v>
      </c>
      <c r="H213" s="188">
        <f t="shared" si="44"/>
        <v>-9778.5918478225813</v>
      </c>
      <c r="I213" s="188">
        <f t="shared" si="45"/>
        <v>0</v>
      </c>
      <c r="J213" s="87">
        <f t="shared" si="46"/>
        <v>0</v>
      </c>
      <c r="K213" s="188">
        <f t="shared" si="50"/>
        <v>-123.3199929688934</v>
      </c>
      <c r="L213" s="87">
        <f t="shared" si="47"/>
        <v>-682.32952109688722</v>
      </c>
      <c r="M213" s="88">
        <f t="shared" si="51"/>
        <v>-10460.921368919469</v>
      </c>
      <c r="N213" s="88">
        <f t="shared" si="52"/>
        <v>67497.078631080527</v>
      </c>
      <c r="O213" s="88">
        <f t="shared" si="53"/>
        <v>12199.00210212914</v>
      </c>
      <c r="P213" s="89">
        <f t="shared" si="48"/>
        <v>1.0946964303764339</v>
      </c>
      <c r="Q213" s="196">
        <v>1714.4156969722972</v>
      </c>
      <c r="R213" s="89">
        <f t="shared" si="54"/>
        <v>1.4681764935572042E-2</v>
      </c>
      <c r="S213" s="89">
        <f t="shared" si="54"/>
        <v>1.706579944563227E-2</v>
      </c>
      <c r="T213" s="91">
        <v>5533</v>
      </c>
      <c r="U213" s="191">
        <v>76830</v>
      </c>
      <c r="V213" s="191">
        <v>13853.227551388387</v>
      </c>
      <c r="W213" s="198"/>
      <c r="X213" s="88">
        <v>0</v>
      </c>
      <c r="Y213" s="88">
        <f t="shared" si="55"/>
        <v>0</v>
      </c>
    </row>
    <row r="214" spans="2:27">
      <c r="B214" s="208">
        <v>4028</v>
      </c>
      <c r="C214" t="s">
        <v>228</v>
      </c>
      <c r="D214" s="1">
        <v>24863</v>
      </c>
      <c r="E214" s="85">
        <f t="shared" si="49"/>
        <v>10115.13425549227</v>
      </c>
      <c r="F214" s="86">
        <f t="shared" si="42"/>
        <v>0.90769730749805888</v>
      </c>
      <c r="G214" s="188">
        <f t="shared" si="43"/>
        <v>617.38396002063666</v>
      </c>
      <c r="H214" s="188">
        <f t="shared" si="44"/>
        <v>1517.5297737307249</v>
      </c>
      <c r="I214" s="188">
        <f t="shared" si="45"/>
        <v>0</v>
      </c>
      <c r="J214" s="87">
        <f t="shared" si="46"/>
        <v>0</v>
      </c>
      <c r="K214" s="188">
        <f t="shared" si="50"/>
        <v>-123.3199929688934</v>
      </c>
      <c r="L214" s="87">
        <f t="shared" si="47"/>
        <v>-303.12054271753999</v>
      </c>
      <c r="M214" s="88">
        <f t="shared" si="51"/>
        <v>1214.4092310131848</v>
      </c>
      <c r="N214" s="88">
        <f t="shared" si="52"/>
        <v>26077.409231013185</v>
      </c>
      <c r="O214" s="88">
        <f t="shared" si="53"/>
        <v>10609.198222544015</v>
      </c>
      <c r="P214" s="89">
        <f t="shared" si="48"/>
        <v>0.95203290614630931</v>
      </c>
      <c r="Q214" s="196">
        <v>1135.9049309882375</v>
      </c>
      <c r="R214" s="89">
        <f t="shared" si="54"/>
        <v>6.9468341362697861E-2</v>
      </c>
      <c r="S214" s="89">
        <f t="shared" si="54"/>
        <v>5.5980335430133317E-2</v>
      </c>
      <c r="T214" s="91">
        <v>2458</v>
      </c>
      <c r="U214" s="191">
        <v>23248</v>
      </c>
      <c r="V214" s="191">
        <v>9578.9039967037497</v>
      </c>
      <c r="W214" s="198"/>
      <c r="X214" s="88">
        <v>0</v>
      </c>
      <c r="Y214" s="88">
        <f t="shared" si="55"/>
        <v>0</v>
      </c>
    </row>
    <row r="215" spans="2:27">
      <c r="B215" s="208">
        <v>4030</v>
      </c>
      <c r="C215" t="s">
        <v>229</v>
      </c>
      <c r="D215" s="1">
        <v>15511</v>
      </c>
      <c r="E215" s="85">
        <f t="shared" si="49"/>
        <v>10544.527532290958</v>
      </c>
      <c r="F215" s="86">
        <f t="shared" si="42"/>
        <v>0.94622958115486255</v>
      </c>
      <c r="G215" s="188">
        <f t="shared" si="43"/>
        <v>359.74799394142389</v>
      </c>
      <c r="H215" s="188">
        <f t="shared" si="44"/>
        <v>529.18929908783457</v>
      </c>
      <c r="I215" s="188">
        <f t="shared" si="45"/>
        <v>0</v>
      </c>
      <c r="J215" s="87">
        <f t="shared" si="46"/>
        <v>0</v>
      </c>
      <c r="K215" s="188">
        <f t="shared" si="50"/>
        <v>-123.3199929688934</v>
      </c>
      <c r="L215" s="87">
        <f t="shared" si="47"/>
        <v>-181.40370965724219</v>
      </c>
      <c r="M215" s="88">
        <f t="shared" si="51"/>
        <v>347.78558943059238</v>
      </c>
      <c r="N215" s="88">
        <f t="shared" si="52"/>
        <v>15858.785589430592</v>
      </c>
      <c r="O215" s="88">
        <f t="shared" si="53"/>
        <v>10780.955533263488</v>
      </c>
      <c r="P215" s="89">
        <f t="shared" si="48"/>
        <v>0.96744581560903065</v>
      </c>
      <c r="Q215" s="196">
        <v>958.91796317481646</v>
      </c>
      <c r="R215" s="89">
        <f t="shared" si="54"/>
        <v>4.7969731774880078E-2</v>
      </c>
      <c r="S215" s="89">
        <f t="shared" si="54"/>
        <v>2.7309553514192529E-2</v>
      </c>
      <c r="T215" s="91">
        <v>1471</v>
      </c>
      <c r="U215" s="191">
        <v>14801</v>
      </c>
      <c r="V215" s="191">
        <v>10264.216366158113</v>
      </c>
      <c r="W215" s="198"/>
      <c r="X215" s="88">
        <v>0</v>
      </c>
      <c r="Y215" s="88">
        <f t="shared" si="55"/>
        <v>0</v>
      </c>
    </row>
    <row r="216" spans="2:27">
      <c r="B216" s="208">
        <v>4032</v>
      </c>
      <c r="C216" t="s">
        <v>230</v>
      </c>
      <c r="D216" s="1">
        <v>12911</v>
      </c>
      <c r="E216" s="85">
        <f t="shared" si="49"/>
        <v>10279.458598726114</v>
      </c>
      <c r="F216" s="86">
        <f t="shared" si="42"/>
        <v>0.92244320806074875</v>
      </c>
      <c r="G216" s="188">
        <f t="shared" si="43"/>
        <v>518.78935408033033</v>
      </c>
      <c r="H216" s="188">
        <f t="shared" si="44"/>
        <v>651.59942872489489</v>
      </c>
      <c r="I216" s="188">
        <f t="shared" si="45"/>
        <v>0</v>
      </c>
      <c r="J216" s="87">
        <f t="shared" si="46"/>
        <v>0</v>
      </c>
      <c r="K216" s="188">
        <f t="shared" si="50"/>
        <v>-123.3199929688934</v>
      </c>
      <c r="L216" s="87">
        <f t="shared" si="47"/>
        <v>-154.88991116893013</v>
      </c>
      <c r="M216" s="88">
        <f t="shared" si="51"/>
        <v>496.70951755596479</v>
      </c>
      <c r="N216" s="88">
        <f t="shared" si="52"/>
        <v>13407.709517555964</v>
      </c>
      <c r="O216" s="88">
        <f t="shared" si="53"/>
        <v>10674.927959837552</v>
      </c>
      <c r="P216" s="89">
        <f t="shared" si="48"/>
        <v>0.95793126637138526</v>
      </c>
      <c r="Q216" s="196">
        <v>1030.8721697808089</v>
      </c>
      <c r="R216" s="89">
        <f t="shared" si="54"/>
        <v>4.137764155508953E-2</v>
      </c>
      <c r="S216" s="89">
        <f t="shared" si="54"/>
        <v>1.4845727120564966E-2</v>
      </c>
      <c r="T216" s="91">
        <v>1256</v>
      </c>
      <c r="U216" s="191">
        <v>12398</v>
      </c>
      <c r="V216" s="191">
        <v>10129.084967320261</v>
      </c>
      <c r="W216" s="198"/>
      <c r="X216" s="88">
        <v>0</v>
      </c>
      <c r="Y216" s="88">
        <f t="shared" si="55"/>
        <v>0</v>
      </c>
    </row>
    <row r="217" spans="2:27">
      <c r="B217" s="208">
        <v>4034</v>
      </c>
      <c r="C217" t="s">
        <v>231</v>
      </c>
      <c r="D217" s="1">
        <v>31923</v>
      </c>
      <c r="E217" s="85">
        <f t="shared" si="49"/>
        <v>14431.735985533454</v>
      </c>
      <c r="F217" s="86">
        <f t="shared" si="42"/>
        <v>1.2950542786398285</v>
      </c>
      <c r="G217" s="188">
        <f t="shared" si="43"/>
        <v>-1972.5770780040737</v>
      </c>
      <c r="H217" s="188">
        <f t="shared" si="44"/>
        <v>-4363.3404965450109</v>
      </c>
      <c r="I217" s="188">
        <f t="shared" si="45"/>
        <v>0</v>
      </c>
      <c r="J217" s="87">
        <f t="shared" si="46"/>
        <v>0</v>
      </c>
      <c r="K217" s="188">
        <f t="shared" si="50"/>
        <v>-123.3199929688934</v>
      </c>
      <c r="L217" s="87">
        <f t="shared" si="47"/>
        <v>-272.78382444719222</v>
      </c>
      <c r="M217" s="88">
        <f t="shared" si="51"/>
        <v>-4636.1243209922031</v>
      </c>
      <c r="N217" s="88">
        <f t="shared" si="52"/>
        <v>27286.875679007797</v>
      </c>
      <c r="O217" s="88">
        <f t="shared" si="53"/>
        <v>12335.838914560487</v>
      </c>
      <c r="P217" s="89">
        <f t="shared" si="48"/>
        <v>1.1069756946030169</v>
      </c>
      <c r="Q217" s="196">
        <v>981.19206970951018</v>
      </c>
      <c r="R217" s="89">
        <f t="shared" si="54"/>
        <v>2.1045897968974891E-2</v>
      </c>
      <c r="S217" s="89">
        <f t="shared" si="54"/>
        <v>1.4583582159044728E-2</v>
      </c>
      <c r="T217" s="91">
        <v>2212</v>
      </c>
      <c r="U217" s="191">
        <v>31265</v>
      </c>
      <c r="V217" s="191">
        <v>14224.294813466788</v>
      </c>
      <c r="W217" s="198"/>
      <c r="X217" s="88">
        <v>0</v>
      </c>
      <c r="Y217" s="88">
        <f t="shared" si="55"/>
        <v>0</v>
      </c>
    </row>
    <row r="218" spans="2:27" ht="28.5" customHeight="1">
      <c r="B218" s="208">
        <v>4036</v>
      </c>
      <c r="C218" t="s">
        <v>232</v>
      </c>
      <c r="D218" s="1">
        <v>59706</v>
      </c>
      <c r="E218" s="85">
        <f t="shared" si="49"/>
        <v>15504.024928589975</v>
      </c>
      <c r="F218" s="86">
        <f t="shared" si="42"/>
        <v>1.391277794995418</v>
      </c>
      <c r="G218" s="188">
        <f t="shared" si="43"/>
        <v>-2615.9504438379863</v>
      </c>
      <c r="H218" s="188">
        <f t="shared" si="44"/>
        <v>-10074.025159220084</v>
      </c>
      <c r="I218" s="188">
        <f t="shared" si="45"/>
        <v>0</v>
      </c>
      <c r="J218" s="87">
        <f t="shared" si="46"/>
        <v>0</v>
      </c>
      <c r="K218" s="188">
        <f t="shared" si="50"/>
        <v>-123.3199929688934</v>
      </c>
      <c r="L218" s="87">
        <f t="shared" si="47"/>
        <v>-474.90529292320849</v>
      </c>
      <c r="M218" s="88">
        <f t="shared" si="51"/>
        <v>-10548.930452143293</v>
      </c>
      <c r="N218" s="88">
        <f t="shared" si="52"/>
        <v>49157.069547856707</v>
      </c>
      <c r="O218" s="88">
        <f t="shared" si="53"/>
        <v>12764.754491783098</v>
      </c>
      <c r="P218" s="89">
        <f t="shared" si="48"/>
        <v>1.145465101145253</v>
      </c>
      <c r="Q218" s="196">
        <v>562.69930400151134</v>
      </c>
      <c r="R218" s="89">
        <f t="shared" si="54"/>
        <v>7.8492935635792772E-3</v>
      </c>
      <c r="S218" s="89">
        <f t="shared" si="54"/>
        <v>2.8767834161608674E-3</v>
      </c>
      <c r="T218" s="91">
        <v>3851</v>
      </c>
      <c r="U218" s="191">
        <v>59241</v>
      </c>
      <c r="V218" s="191">
        <v>15459.55114822547</v>
      </c>
      <c r="W218" s="198"/>
      <c r="X218" s="88">
        <v>0</v>
      </c>
      <c r="Y218" s="88">
        <f t="shared" si="55"/>
        <v>0</v>
      </c>
    </row>
    <row r="219" spans="2:27">
      <c r="B219" s="208">
        <v>4201</v>
      </c>
      <c r="C219" t="s">
        <v>233</v>
      </c>
      <c r="D219" s="1">
        <v>59822</v>
      </c>
      <c r="E219" s="85">
        <f t="shared" si="49"/>
        <v>8765.1282051282051</v>
      </c>
      <c r="F219" s="86">
        <f t="shared" si="42"/>
        <v>0.78655241450208202</v>
      </c>
      <c r="G219" s="188">
        <f t="shared" si="43"/>
        <v>1427.3875902390757</v>
      </c>
      <c r="H219" s="188">
        <f t="shared" si="44"/>
        <v>9741.9203033816921</v>
      </c>
      <c r="I219" s="188">
        <f t="shared" si="45"/>
        <v>442.59899769602748</v>
      </c>
      <c r="J219" s="87">
        <f t="shared" si="46"/>
        <v>3020.7381592753873</v>
      </c>
      <c r="K219" s="188">
        <f t="shared" si="50"/>
        <v>319.27900472713407</v>
      </c>
      <c r="L219" s="87">
        <f t="shared" si="47"/>
        <v>2179.07920726269</v>
      </c>
      <c r="M219" s="88">
        <f t="shared" si="51"/>
        <v>11920.999510644382</v>
      </c>
      <c r="N219" s="88">
        <f t="shared" si="52"/>
        <v>71742.999510644382</v>
      </c>
      <c r="O219" s="88">
        <f t="shared" si="53"/>
        <v>10511.794800094416</v>
      </c>
      <c r="P219" s="89">
        <f t="shared" si="48"/>
        <v>0.94329225851223653</v>
      </c>
      <c r="Q219" s="196">
        <v>6361.5104865083085</v>
      </c>
      <c r="R219" s="89">
        <f t="shared" si="54"/>
        <v>2.0574587143442062E-2</v>
      </c>
      <c r="S219" s="89">
        <f t="shared" si="54"/>
        <v>1.7733427120625117E-2</v>
      </c>
      <c r="T219" s="91">
        <v>6825</v>
      </c>
      <c r="U219" s="191">
        <v>58616</v>
      </c>
      <c r="V219" s="191">
        <v>8612.400822803409</v>
      </c>
      <c r="W219" s="198"/>
      <c r="X219" s="88">
        <v>0</v>
      </c>
      <c r="Y219" s="88">
        <f t="shared" si="55"/>
        <v>0</v>
      </c>
    </row>
    <row r="220" spans="2:27">
      <c r="B220" s="208">
        <v>4202</v>
      </c>
      <c r="C220" t="s">
        <v>234</v>
      </c>
      <c r="D220" s="1">
        <v>236038</v>
      </c>
      <c r="E220" s="85">
        <f t="shared" si="49"/>
        <v>9453.2420201049299</v>
      </c>
      <c r="F220" s="86">
        <f t="shared" si="42"/>
        <v>0.84830137811741402</v>
      </c>
      <c r="G220" s="188">
        <f t="shared" si="43"/>
        <v>1014.5193012530409</v>
      </c>
      <c r="H220" s="188">
        <f t="shared" si="44"/>
        <v>25331.53243298718</v>
      </c>
      <c r="I220" s="188">
        <f t="shared" si="45"/>
        <v>201.75916245417383</v>
      </c>
      <c r="J220" s="87">
        <f t="shared" si="46"/>
        <v>5037.7245273182662</v>
      </c>
      <c r="K220" s="188">
        <f t="shared" si="50"/>
        <v>78.439169485280431</v>
      </c>
      <c r="L220" s="87">
        <f t="shared" si="47"/>
        <v>1958.5476228779671</v>
      </c>
      <c r="M220" s="88">
        <f t="shared" si="51"/>
        <v>27290.080055865146</v>
      </c>
      <c r="N220" s="88">
        <f t="shared" si="52"/>
        <v>263328.08005586517</v>
      </c>
      <c r="O220" s="88">
        <f t="shared" si="53"/>
        <v>10546.200490843254</v>
      </c>
      <c r="P220" s="89">
        <f t="shared" si="48"/>
        <v>0.94637970669300331</v>
      </c>
      <c r="Q220" s="196">
        <v>13881.749595256551</v>
      </c>
      <c r="R220" s="89">
        <f t="shared" si="54"/>
        <v>5.705380254189469E-2</v>
      </c>
      <c r="S220" s="89">
        <f t="shared" si="54"/>
        <v>4.0881967363433282E-2</v>
      </c>
      <c r="T220" s="91">
        <v>24969</v>
      </c>
      <c r="U220" s="191">
        <v>223298</v>
      </c>
      <c r="V220" s="191">
        <v>9081.9538780656439</v>
      </c>
      <c r="W220" s="198"/>
      <c r="X220" s="88">
        <v>0</v>
      </c>
      <c r="Y220" s="88">
        <f t="shared" si="55"/>
        <v>0</v>
      </c>
    </row>
    <row r="221" spans="2:27">
      <c r="B221" s="208">
        <v>4203</v>
      </c>
      <c r="C221" t="s">
        <v>235</v>
      </c>
      <c r="D221" s="1">
        <v>430817</v>
      </c>
      <c r="E221" s="85">
        <f t="shared" si="49"/>
        <v>9293.8625822457125</v>
      </c>
      <c r="F221" s="86">
        <f t="shared" si="42"/>
        <v>0.83399921633080065</v>
      </c>
      <c r="G221" s="188">
        <f t="shared" si="43"/>
        <v>1110.1469639685713</v>
      </c>
      <c r="H221" s="188">
        <f t="shared" si="44"/>
        <v>51460.862514763125</v>
      </c>
      <c r="I221" s="188">
        <f t="shared" si="45"/>
        <v>257.54196570489995</v>
      </c>
      <c r="J221" s="87">
        <f t="shared" si="46"/>
        <v>11938.357820250638</v>
      </c>
      <c r="K221" s="188">
        <f t="shared" si="50"/>
        <v>134.22197273600653</v>
      </c>
      <c r="L221" s="87">
        <f t="shared" si="47"/>
        <v>6221.8595461775831</v>
      </c>
      <c r="M221" s="88">
        <f t="shared" si="51"/>
        <v>57682.722060940709</v>
      </c>
      <c r="N221" s="88">
        <f t="shared" si="52"/>
        <v>488499.72206094069</v>
      </c>
      <c r="O221" s="88">
        <f t="shared" si="53"/>
        <v>10538.23151895029</v>
      </c>
      <c r="P221" s="89">
        <f t="shared" si="48"/>
        <v>0.94566459860367236</v>
      </c>
      <c r="Q221" s="196">
        <v>27963.809575398187</v>
      </c>
      <c r="R221" s="89">
        <f t="shared" si="54"/>
        <v>4.8974563127125927E-2</v>
      </c>
      <c r="S221" s="89">
        <f t="shared" si="54"/>
        <v>3.8474634375297842E-2</v>
      </c>
      <c r="T221" s="91">
        <v>46355</v>
      </c>
      <c r="U221" s="191">
        <v>410703</v>
      </c>
      <c r="V221" s="191">
        <v>8949.5325880891687</v>
      </c>
      <c r="W221" s="198"/>
      <c r="X221" s="88">
        <v>0</v>
      </c>
      <c r="Y221" s="88">
        <f t="shared" si="55"/>
        <v>0</v>
      </c>
      <c r="Z221" s="1"/>
      <c r="AA221" s="1"/>
    </row>
    <row r="222" spans="2:27">
      <c r="B222" s="208">
        <v>4204</v>
      </c>
      <c r="C222" t="s">
        <v>236</v>
      </c>
      <c r="D222" s="1">
        <v>1122448</v>
      </c>
      <c r="E222" s="85">
        <f t="shared" si="49"/>
        <v>9594.7207358145424</v>
      </c>
      <c r="F222" s="86">
        <f t="shared" si="42"/>
        <v>0.8609971907556071</v>
      </c>
      <c r="G222" s="188">
        <f t="shared" si="43"/>
        <v>929.63207182727342</v>
      </c>
      <c r="H222" s="188">
        <f t="shared" si="44"/>
        <v>108753.93755478541</v>
      </c>
      <c r="I222" s="188">
        <f t="shared" si="45"/>
        <v>152.24161195580945</v>
      </c>
      <c r="J222" s="87">
        <f t="shared" si="46"/>
        <v>17810.137216262327</v>
      </c>
      <c r="K222" s="188">
        <f t="shared" si="50"/>
        <v>28.921618986916044</v>
      </c>
      <c r="L222" s="87">
        <f t="shared" si="47"/>
        <v>3383.4245188033606</v>
      </c>
      <c r="M222" s="88">
        <f t="shared" si="51"/>
        <v>112137.36207358878</v>
      </c>
      <c r="N222" s="88">
        <f t="shared" si="52"/>
        <v>1234585.3620735889</v>
      </c>
      <c r="O222" s="88">
        <f t="shared" si="53"/>
        <v>10553.274426628732</v>
      </c>
      <c r="P222" s="89">
        <f t="shared" si="48"/>
        <v>0.94701449732491272</v>
      </c>
      <c r="Q222" s="196">
        <v>59594.112912038276</v>
      </c>
      <c r="R222" s="89">
        <f t="shared" si="54"/>
        <v>3.6468769679967941E-2</v>
      </c>
      <c r="S222" s="89">
        <f t="shared" si="54"/>
        <v>2.3914479024363958E-2</v>
      </c>
      <c r="T222" s="91">
        <v>116986</v>
      </c>
      <c r="U222" s="191">
        <v>1082954</v>
      </c>
      <c r="V222" s="191">
        <v>9370.6270712734367</v>
      </c>
      <c r="W222" s="198"/>
      <c r="X222" s="88">
        <v>0</v>
      </c>
      <c r="Y222" s="88">
        <f t="shared" si="55"/>
        <v>0</v>
      </c>
      <c r="Z222" s="1"/>
      <c r="AA222" s="1"/>
    </row>
    <row r="223" spans="2:27">
      <c r="B223" s="208">
        <v>4205</v>
      </c>
      <c r="C223" t="s">
        <v>237</v>
      </c>
      <c r="D223" s="1">
        <v>209491</v>
      </c>
      <c r="E223" s="85">
        <f t="shared" si="49"/>
        <v>8843.01392992824</v>
      </c>
      <c r="F223" s="86">
        <f t="shared" si="42"/>
        <v>0.79354161117588196</v>
      </c>
      <c r="G223" s="188">
        <f t="shared" si="43"/>
        <v>1380.6561553590548</v>
      </c>
      <c r="H223" s="188">
        <f t="shared" si="44"/>
        <v>32707.744320456004</v>
      </c>
      <c r="I223" s="188">
        <f t="shared" si="45"/>
        <v>415.33899401601525</v>
      </c>
      <c r="J223" s="87">
        <f t="shared" si="46"/>
        <v>9839.3807682394017</v>
      </c>
      <c r="K223" s="188">
        <f t="shared" si="50"/>
        <v>292.01900104712183</v>
      </c>
      <c r="L223" s="87">
        <f t="shared" si="47"/>
        <v>6917.9301348063163</v>
      </c>
      <c r="M223" s="88">
        <f t="shared" si="51"/>
        <v>39625.67445526232</v>
      </c>
      <c r="N223" s="88">
        <f t="shared" si="52"/>
        <v>249116.67445526231</v>
      </c>
      <c r="O223" s="88">
        <f t="shared" si="53"/>
        <v>10515.689086334416</v>
      </c>
      <c r="P223" s="89">
        <f t="shared" si="48"/>
        <v>0.94364171834592636</v>
      </c>
      <c r="Q223" s="196">
        <v>21616.530025696964</v>
      </c>
      <c r="R223" s="89">
        <f t="shared" si="54"/>
        <v>4.9018036874943667E-2</v>
      </c>
      <c r="S223" s="89">
        <f t="shared" si="54"/>
        <v>3.9674735660059295E-2</v>
      </c>
      <c r="T223" s="91">
        <v>23690</v>
      </c>
      <c r="U223" s="191">
        <v>199702</v>
      </c>
      <c r="V223" s="191">
        <v>8505.5581583542735</v>
      </c>
      <c r="W223" s="198"/>
      <c r="X223" s="88">
        <v>0</v>
      </c>
      <c r="Y223" s="88">
        <f t="shared" si="55"/>
        <v>0</v>
      </c>
    </row>
    <row r="224" spans="2:27">
      <c r="B224" s="208">
        <v>4206</v>
      </c>
      <c r="C224" t="s">
        <v>238</v>
      </c>
      <c r="D224" s="1">
        <v>89306</v>
      </c>
      <c r="E224" s="85">
        <f t="shared" si="49"/>
        <v>9042.7298501417572</v>
      </c>
      <c r="F224" s="86">
        <f t="shared" si="42"/>
        <v>0.81146342995390519</v>
      </c>
      <c r="G224" s="188">
        <f t="shared" si="43"/>
        <v>1260.8266032309446</v>
      </c>
      <c r="H224" s="188">
        <f t="shared" si="44"/>
        <v>12451.923533508809</v>
      </c>
      <c r="I224" s="188">
        <f t="shared" si="45"/>
        <v>345.43842194128428</v>
      </c>
      <c r="J224" s="87">
        <f t="shared" si="46"/>
        <v>3411.5498550921238</v>
      </c>
      <c r="K224" s="188">
        <f t="shared" si="50"/>
        <v>222.11842897239086</v>
      </c>
      <c r="L224" s="87">
        <f t="shared" si="47"/>
        <v>2193.6416045313317</v>
      </c>
      <c r="M224" s="88">
        <f t="shared" si="51"/>
        <v>14645.56513804014</v>
      </c>
      <c r="N224" s="88">
        <f t="shared" si="52"/>
        <v>103951.56513804014</v>
      </c>
      <c r="O224" s="88">
        <f t="shared" si="53"/>
        <v>10525.674882345093</v>
      </c>
      <c r="P224" s="89">
        <f t="shared" si="48"/>
        <v>0.94453780928482767</v>
      </c>
      <c r="Q224" s="196">
        <v>7093.7309765210393</v>
      </c>
      <c r="R224" s="89">
        <f t="shared" si="54"/>
        <v>4.5052424639580604E-2</v>
      </c>
      <c r="S224" s="89">
        <f t="shared" si="54"/>
        <v>4.3359346592371811E-2</v>
      </c>
      <c r="T224" s="91">
        <v>9876</v>
      </c>
      <c r="U224" s="191">
        <v>85456</v>
      </c>
      <c r="V224" s="191">
        <v>8666.9371196754564</v>
      </c>
      <c r="W224" s="198"/>
      <c r="X224" s="88">
        <v>0</v>
      </c>
      <c r="Y224" s="88">
        <f t="shared" si="55"/>
        <v>0</v>
      </c>
    </row>
    <row r="225" spans="2:27">
      <c r="B225" s="208">
        <v>4207</v>
      </c>
      <c r="C225" t="s">
        <v>239</v>
      </c>
      <c r="D225" s="1">
        <v>87132</v>
      </c>
      <c r="E225" s="85">
        <f t="shared" si="49"/>
        <v>9390.2360168121577</v>
      </c>
      <c r="F225" s="86">
        <f t="shared" si="42"/>
        <v>0.84264743639993167</v>
      </c>
      <c r="G225" s="188">
        <f t="shared" si="43"/>
        <v>1052.3229032287043</v>
      </c>
      <c r="H225" s="188">
        <f t="shared" si="44"/>
        <v>9764.5042190591466</v>
      </c>
      <c r="I225" s="188">
        <f t="shared" si="45"/>
        <v>223.8112636066441</v>
      </c>
      <c r="J225" s="87">
        <f t="shared" si="46"/>
        <v>2076.7447150060507</v>
      </c>
      <c r="K225" s="188">
        <f t="shared" si="50"/>
        <v>100.4912706377507</v>
      </c>
      <c r="L225" s="87">
        <f t="shared" si="47"/>
        <v>932.45850024768868</v>
      </c>
      <c r="M225" s="88">
        <f t="shared" si="51"/>
        <v>10696.962719306835</v>
      </c>
      <c r="N225" s="88">
        <f t="shared" si="52"/>
        <v>97828.96271930683</v>
      </c>
      <c r="O225" s="88">
        <f t="shared" si="53"/>
        <v>10543.050190678612</v>
      </c>
      <c r="P225" s="89">
        <f t="shared" si="48"/>
        <v>0.94609700960712895</v>
      </c>
      <c r="Q225" s="196">
        <v>6518.7988944044728</v>
      </c>
      <c r="R225" s="89">
        <f t="shared" si="54"/>
        <v>3.1856185310627415E-2</v>
      </c>
      <c r="S225" s="89">
        <f t="shared" si="54"/>
        <v>2.4850372219284621E-2</v>
      </c>
      <c r="T225" s="91">
        <v>9279</v>
      </c>
      <c r="U225" s="191">
        <v>84442</v>
      </c>
      <c r="V225" s="191">
        <v>9162.5434027777792</v>
      </c>
      <c r="W225" s="198"/>
      <c r="X225" s="88">
        <v>0</v>
      </c>
      <c r="Y225" s="88">
        <f t="shared" si="55"/>
        <v>0</v>
      </c>
    </row>
    <row r="226" spans="2:27">
      <c r="B226" s="208">
        <v>4211</v>
      </c>
      <c r="C226" t="s">
        <v>240</v>
      </c>
      <c r="D226" s="1">
        <v>18390</v>
      </c>
      <c r="E226" s="85">
        <f t="shared" si="49"/>
        <v>7524.5499181669393</v>
      </c>
      <c r="F226" s="86">
        <f t="shared" si="42"/>
        <v>0.67522719208065274</v>
      </c>
      <c r="G226" s="188">
        <f t="shared" si="43"/>
        <v>2171.7345624158352</v>
      </c>
      <c r="H226" s="188">
        <f t="shared" si="44"/>
        <v>5307.7192705443003</v>
      </c>
      <c r="I226" s="188">
        <f t="shared" si="45"/>
        <v>876.80139813247047</v>
      </c>
      <c r="J226" s="87">
        <f t="shared" si="46"/>
        <v>2142.9026170357579</v>
      </c>
      <c r="K226" s="188">
        <f t="shared" si="50"/>
        <v>753.48140516357705</v>
      </c>
      <c r="L226" s="87">
        <f t="shared" si="47"/>
        <v>1841.5085542197824</v>
      </c>
      <c r="M226" s="88">
        <f t="shared" si="51"/>
        <v>7149.2278247640825</v>
      </c>
      <c r="N226" s="88">
        <f t="shared" si="52"/>
        <v>25539.227824764082</v>
      </c>
      <c r="O226" s="88">
        <f t="shared" si="53"/>
        <v>10449.765885746352</v>
      </c>
      <c r="P226" s="89">
        <f t="shared" si="48"/>
        <v>0.93772599739116502</v>
      </c>
      <c r="Q226" s="196">
        <v>4236.617183740118</v>
      </c>
      <c r="R226" s="89">
        <f t="shared" si="54"/>
        <v>1.658374792703151E-2</v>
      </c>
      <c r="S226" s="89">
        <f t="shared" si="54"/>
        <v>7.0168795954759916E-3</v>
      </c>
      <c r="T226" s="91">
        <v>2444</v>
      </c>
      <c r="U226" s="191">
        <v>18090</v>
      </c>
      <c r="V226" s="191">
        <v>7472.1189591078064</v>
      </c>
      <c r="W226" s="198"/>
      <c r="X226" s="88">
        <v>0</v>
      </c>
      <c r="Y226" s="88">
        <f t="shared" si="55"/>
        <v>0</v>
      </c>
    </row>
    <row r="227" spans="2:27">
      <c r="B227" s="208">
        <v>4212</v>
      </c>
      <c r="C227" t="s">
        <v>241</v>
      </c>
      <c r="D227" s="1">
        <v>17518</v>
      </c>
      <c r="E227" s="85">
        <f t="shared" si="49"/>
        <v>7723.9858906525569</v>
      </c>
      <c r="F227" s="86">
        <f t="shared" si="42"/>
        <v>0.69312388931382674</v>
      </c>
      <c r="G227" s="188">
        <f t="shared" si="43"/>
        <v>2052.0729789244647</v>
      </c>
      <c r="H227" s="188">
        <f t="shared" si="44"/>
        <v>4654.1015162006861</v>
      </c>
      <c r="I227" s="188">
        <f t="shared" si="45"/>
        <v>806.99880776250438</v>
      </c>
      <c r="J227" s="87">
        <f t="shared" si="46"/>
        <v>1830.27329600536</v>
      </c>
      <c r="K227" s="188">
        <f t="shared" si="50"/>
        <v>683.67881479361097</v>
      </c>
      <c r="L227" s="87">
        <f t="shared" si="47"/>
        <v>1550.5835519519096</v>
      </c>
      <c r="M227" s="88">
        <f t="shared" si="51"/>
        <v>6204.6850681525957</v>
      </c>
      <c r="N227" s="88">
        <f t="shared" si="52"/>
        <v>23722.685068152598</v>
      </c>
      <c r="O227" s="88">
        <f t="shared" si="53"/>
        <v>10459.737684370633</v>
      </c>
      <c r="P227" s="89">
        <f t="shared" si="48"/>
        <v>0.93862083225282378</v>
      </c>
      <c r="Q227" s="196">
        <v>3373.5736385935311</v>
      </c>
      <c r="R227" s="89">
        <f t="shared" si="54"/>
        <v>4.1684010227745733E-2</v>
      </c>
      <c r="S227" s="89">
        <f t="shared" si="54"/>
        <v>-1.5728027372989849E-2</v>
      </c>
      <c r="T227" s="91">
        <v>2268</v>
      </c>
      <c r="U227" s="191">
        <v>16817</v>
      </c>
      <c r="V227" s="191">
        <v>7847.4101726551562</v>
      </c>
      <c r="W227" s="198"/>
      <c r="X227" s="88">
        <v>0</v>
      </c>
      <c r="Y227" s="88">
        <f t="shared" si="55"/>
        <v>0</v>
      </c>
    </row>
    <row r="228" spans="2:27">
      <c r="B228" s="208">
        <v>4213</v>
      </c>
      <c r="C228" t="s">
        <v>242</v>
      </c>
      <c r="D228" s="1">
        <v>55843</v>
      </c>
      <c r="E228" s="85">
        <f t="shared" si="49"/>
        <v>8831.725446781591</v>
      </c>
      <c r="F228" s="86">
        <f t="shared" si="42"/>
        <v>0.79252862158037696</v>
      </c>
      <c r="G228" s="188">
        <f t="shared" si="43"/>
        <v>1387.4292452470443</v>
      </c>
      <c r="H228" s="188">
        <f t="shared" si="44"/>
        <v>8772.7151176970601</v>
      </c>
      <c r="I228" s="188">
        <f t="shared" si="45"/>
        <v>419.28996311734244</v>
      </c>
      <c r="J228" s="87">
        <f t="shared" si="46"/>
        <v>2651.170436790956</v>
      </c>
      <c r="K228" s="188">
        <f t="shared" si="50"/>
        <v>295.96997014844902</v>
      </c>
      <c r="L228" s="87">
        <f t="shared" si="47"/>
        <v>1871.418121248643</v>
      </c>
      <c r="M228" s="88">
        <f t="shared" si="51"/>
        <v>10644.133238945704</v>
      </c>
      <c r="N228" s="88">
        <f t="shared" si="52"/>
        <v>66487.133238945709</v>
      </c>
      <c r="O228" s="88">
        <f t="shared" si="53"/>
        <v>10515.124662177084</v>
      </c>
      <c r="P228" s="89">
        <f t="shared" si="48"/>
        <v>0.94359106886615118</v>
      </c>
      <c r="Q228" s="196">
        <v>6534.9050338742909</v>
      </c>
      <c r="R228" s="89">
        <f t="shared" si="54"/>
        <v>8.3614700974114178E-2</v>
      </c>
      <c r="S228" s="89">
        <f t="shared" si="54"/>
        <v>5.9793343479981435E-2</v>
      </c>
      <c r="T228" s="91">
        <v>6323</v>
      </c>
      <c r="U228" s="191">
        <v>51534</v>
      </c>
      <c r="V228" s="191">
        <v>8333.4411384217328</v>
      </c>
      <c r="W228" s="198"/>
      <c r="X228" s="88">
        <v>0</v>
      </c>
      <c r="Y228" s="88">
        <f t="shared" si="55"/>
        <v>0</v>
      </c>
    </row>
    <row r="229" spans="2:27">
      <c r="B229" s="208">
        <v>4214</v>
      </c>
      <c r="C229" t="s">
        <v>243</v>
      </c>
      <c r="D229" s="1">
        <v>53615</v>
      </c>
      <c r="E229" s="85">
        <f t="shared" si="49"/>
        <v>8597.6587556125723</v>
      </c>
      <c r="F229" s="86">
        <f t="shared" si="42"/>
        <v>0.77152428293467512</v>
      </c>
      <c r="G229" s="188">
        <f t="shared" si="43"/>
        <v>1527.8692599484555</v>
      </c>
      <c r="H229" s="188">
        <f t="shared" si="44"/>
        <v>9527.7927050385679</v>
      </c>
      <c r="I229" s="188">
        <f t="shared" si="45"/>
        <v>501.21330502649897</v>
      </c>
      <c r="J229" s="87">
        <f t="shared" si="46"/>
        <v>3125.5661701452477</v>
      </c>
      <c r="K229" s="188">
        <f t="shared" si="50"/>
        <v>377.89331205760556</v>
      </c>
      <c r="L229" s="87">
        <f t="shared" si="47"/>
        <v>2356.5426939912286</v>
      </c>
      <c r="M229" s="88">
        <f t="shared" si="51"/>
        <v>11884.335399029796</v>
      </c>
      <c r="N229" s="88">
        <f t="shared" si="52"/>
        <v>65499.335399029798</v>
      </c>
      <c r="O229" s="88">
        <f t="shared" si="53"/>
        <v>10503.421327618635</v>
      </c>
      <c r="P229" s="89">
        <f t="shared" si="48"/>
        <v>0.94254085193386627</v>
      </c>
      <c r="Q229" s="196">
        <v>8441.8053837166008</v>
      </c>
      <c r="R229" s="89">
        <f t="shared" si="54"/>
        <v>4.3133974084594733E-2</v>
      </c>
      <c r="S229" s="89">
        <f t="shared" si="54"/>
        <v>3.2762853752130928E-2</v>
      </c>
      <c r="T229" s="91">
        <v>6236</v>
      </c>
      <c r="U229" s="191">
        <v>51398</v>
      </c>
      <c r="V229" s="191">
        <v>8324.9109167476508</v>
      </c>
      <c r="W229" s="198"/>
      <c r="X229" s="88">
        <v>0</v>
      </c>
      <c r="Y229" s="88">
        <f t="shared" si="55"/>
        <v>0</v>
      </c>
    </row>
    <row r="230" spans="2:27">
      <c r="B230" s="208">
        <v>4215</v>
      </c>
      <c r="C230" t="s">
        <v>244</v>
      </c>
      <c r="D230" s="1">
        <v>115586</v>
      </c>
      <c r="E230" s="85">
        <f t="shared" si="49"/>
        <v>10030.894732274581</v>
      </c>
      <c r="F230" s="86">
        <f t="shared" si="42"/>
        <v>0.90013794283929527</v>
      </c>
      <c r="G230" s="188">
        <f t="shared" si="43"/>
        <v>667.92767395125043</v>
      </c>
      <c r="H230" s="188">
        <f t="shared" si="44"/>
        <v>7696.5305869402591</v>
      </c>
      <c r="I230" s="188">
        <f t="shared" si="45"/>
        <v>0</v>
      </c>
      <c r="J230" s="87">
        <f t="shared" si="46"/>
        <v>0</v>
      </c>
      <c r="K230" s="188">
        <f t="shared" si="50"/>
        <v>-123.3199929688934</v>
      </c>
      <c r="L230" s="87">
        <f t="shared" si="47"/>
        <v>-1421.0162789805588</v>
      </c>
      <c r="M230" s="88">
        <f t="shared" si="51"/>
        <v>6275.5143079597001</v>
      </c>
      <c r="N230" s="88">
        <f t="shared" si="52"/>
        <v>121861.5143079597</v>
      </c>
      <c r="O230" s="88">
        <f t="shared" si="53"/>
        <v>10575.502413256938</v>
      </c>
      <c r="P230" s="89">
        <f t="shared" si="48"/>
        <v>0.9490091602828038</v>
      </c>
      <c r="Q230" s="196">
        <v>1709.2194942475098</v>
      </c>
      <c r="R230" s="89">
        <f t="shared" si="54"/>
        <v>2.788795020008893E-2</v>
      </c>
      <c r="S230" s="89">
        <f t="shared" si="54"/>
        <v>1.8610822123996774E-2</v>
      </c>
      <c r="T230" s="91">
        <v>11523</v>
      </c>
      <c r="U230" s="191">
        <v>112450</v>
      </c>
      <c r="V230" s="191">
        <v>9847.6223837463876</v>
      </c>
      <c r="W230" s="198"/>
      <c r="X230" s="88">
        <v>0</v>
      </c>
      <c r="Y230" s="88">
        <f t="shared" si="55"/>
        <v>0</v>
      </c>
    </row>
    <row r="231" spans="2:27">
      <c r="B231" s="208">
        <v>4216</v>
      </c>
      <c r="C231" t="s">
        <v>245</v>
      </c>
      <c r="D231" s="1">
        <v>43347</v>
      </c>
      <c r="E231" s="85">
        <f t="shared" si="49"/>
        <v>7910.0364963503653</v>
      </c>
      <c r="F231" s="86">
        <f t="shared" si="42"/>
        <v>0.7098194298360484</v>
      </c>
      <c r="G231" s="188">
        <f t="shared" si="43"/>
        <v>1940.4426155057797</v>
      </c>
      <c r="H231" s="188">
        <f t="shared" si="44"/>
        <v>10633.625532971673</v>
      </c>
      <c r="I231" s="188">
        <f t="shared" si="45"/>
        <v>741.88109576827139</v>
      </c>
      <c r="J231" s="87">
        <f t="shared" si="46"/>
        <v>4065.5084048101276</v>
      </c>
      <c r="K231" s="188">
        <f t="shared" si="50"/>
        <v>618.56110279937798</v>
      </c>
      <c r="L231" s="87">
        <f t="shared" si="47"/>
        <v>3389.7148433405914</v>
      </c>
      <c r="M231" s="88">
        <f t="shared" si="51"/>
        <v>14023.340376312264</v>
      </c>
      <c r="N231" s="88">
        <f t="shared" si="52"/>
        <v>57370.340376312262</v>
      </c>
      <c r="O231" s="88">
        <f t="shared" si="53"/>
        <v>10469.040214655521</v>
      </c>
      <c r="P231" s="89">
        <f t="shared" si="48"/>
        <v>0.93945560927893457</v>
      </c>
      <c r="Q231" s="196">
        <v>8043.0808375187562</v>
      </c>
      <c r="R231" s="89">
        <f t="shared" si="54"/>
        <v>4.1769809416232068E-2</v>
      </c>
      <c r="S231" s="89">
        <f t="shared" si="54"/>
        <v>2.4660451232388934E-2</v>
      </c>
      <c r="T231" s="91">
        <v>5480</v>
      </c>
      <c r="U231" s="191">
        <v>41609</v>
      </c>
      <c r="V231" s="191">
        <v>7719.6660482374764</v>
      </c>
      <c r="W231" s="198"/>
      <c r="X231" s="88">
        <v>0</v>
      </c>
      <c r="Y231" s="88">
        <f t="shared" si="55"/>
        <v>0</v>
      </c>
    </row>
    <row r="232" spans="2:27">
      <c r="B232" s="208">
        <v>4217</v>
      </c>
      <c r="C232" t="s">
        <v>246</v>
      </c>
      <c r="D232" s="1">
        <v>16278</v>
      </c>
      <c r="E232" s="85">
        <f t="shared" si="49"/>
        <v>9033.2963374028859</v>
      </c>
      <c r="F232" s="86">
        <f t="shared" si="42"/>
        <v>0.81061689901353007</v>
      </c>
      <c r="G232" s="188">
        <f t="shared" si="43"/>
        <v>1266.4867108742674</v>
      </c>
      <c r="H232" s="188">
        <f t="shared" si="44"/>
        <v>2282.2090529954298</v>
      </c>
      <c r="I232" s="188">
        <f t="shared" si="45"/>
        <v>348.74015139988921</v>
      </c>
      <c r="J232" s="87">
        <f t="shared" si="46"/>
        <v>628.42975282260045</v>
      </c>
      <c r="K232" s="188">
        <f t="shared" si="50"/>
        <v>225.4201584309958</v>
      </c>
      <c r="L232" s="87">
        <f t="shared" si="47"/>
        <v>406.20712549265443</v>
      </c>
      <c r="M232" s="88">
        <f t="shared" si="51"/>
        <v>2688.4161784880844</v>
      </c>
      <c r="N232" s="88">
        <f t="shared" si="52"/>
        <v>18966.416178488085</v>
      </c>
      <c r="O232" s="88">
        <f t="shared" si="53"/>
        <v>10525.203206708149</v>
      </c>
      <c r="P232" s="89">
        <f t="shared" si="48"/>
        <v>0.94449548273780892</v>
      </c>
      <c r="Q232" s="196">
        <v>2195.9645929213139</v>
      </c>
      <c r="R232" s="89">
        <f t="shared" si="54"/>
        <v>-3.566350710900474E-2</v>
      </c>
      <c r="S232" s="89">
        <f t="shared" si="54"/>
        <v>-4.422587330559518E-2</v>
      </c>
      <c r="T232" s="91">
        <v>1802</v>
      </c>
      <c r="U232" s="191">
        <v>16880</v>
      </c>
      <c r="V232" s="191">
        <v>9451.2877939529681</v>
      </c>
      <c r="W232" s="198"/>
      <c r="X232" s="88">
        <v>0</v>
      </c>
      <c r="Y232" s="88">
        <f t="shared" si="55"/>
        <v>0</v>
      </c>
    </row>
    <row r="233" spans="2:27">
      <c r="B233" s="208">
        <v>4218</v>
      </c>
      <c r="C233" t="s">
        <v>247</v>
      </c>
      <c r="D233" s="1">
        <v>12461</v>
      </c>
      <c r="E233" s="85">
        <f t="shared" si="49"/>
        <v>9029.710144927536</v>
      </c>
      <c r="F233" s="86">
        <f t="shared" si="42"/>
        <v>0.81029508645308113</v>
      </c>
      <c r="G233" s="188">
        <f t="shared" si="43"/>
        <v>1268.6384263594773</v>
      </c>
      <c r="H233" s="188">
        <f t="shared" si="44"/>
        <v>1750.7210283760787</v>
      </c>
      <c r="I233" s="188">
        <f t="shared" si="45"/>
        <v>349.99531876626168</v>
      </c>
      <c r="J233" s="87">
        <f t="shared" si="46"/>
        <v>482.99353989744111</v>
      </c>
      <c r="K233" s="188">
        <f t="shared" si="50"/>
        <v>226.67532579736826</v>
      </c>
      <c r="L233" s="87">
        <f t="shared" si="47"/>
        <v>312.81194960036822</v>
      </c>
      <c r="M233" s="88">
        <f t="shared" si="51"/>
        <v>2063.532977976447</v>
      </c>
      <c r="N233" s="88">
        <f t="shared" si="52"/>
        <v>14524.532977976447</v>
      </c>
      <c r="O233" s="88">
        <f t="shared" si="53"/>
        <v>10525.02389708438</v>
      </c>
      <c r="P233" s="89">
        <f t="shared" si="48"/>
        <v>0.94447939210978626</v>
      </c>
      <c r="Q233" s="196">
        <v>2230.3344054844661</v>
      </c>
      <c r="R233" s="89">
        <f t="shared" si="54"/>
        <v>6.2137742925332425E-2</v>
      </c>
      <c r="S233" s="89">
        <f t="shared" si="54"/>
        <v>3.4429801805541192E-2</v>
      </c>
      <c r="T233" s="91">
        <v>1380</v>
      </c>
      <c r="U233" s="191">
        <v>11732</v>
      </c>
      <c r="V233" s="191">
        <v>8729.1666666666661</v>
      </c>
      <c r="W233" s="198"/>
      <c r="X233" s="88">
        <v>0</v>
      </c>
      <c r="Y233" s="88">
        <f t="shared" si="55"/>
        <v>0</v>
      </c>
    </row>
    <row r="234" spans="2:27">
      <c r="B234" s="208">
        <v>4219</v>
      </c>
      <c r="C234" t="s">
        <v>248</v>
      </c>
      <c r="D234" s="1">
        <v>31030</v>
      </c>
      <c r="E234" s="85">
        <f t="shared" si="49"/>
        <v>7822.0317620368032</v>
      </c>
      <c r="F234" s="86">
        <f t="shared" si="42"/>
        <v>0.70192218810244233</v>
      </c>
      <c r="G234" s="188">
        <f t="shared" si="43"/>
        <v>1993.2454560939168</v>
      </c>
      <c r="H234" s="188">
        <f t="shared" si="44"/>
        <v>7907.2047243245679</v>
      </c>
      <c r="I234" s="188">
        <f t="shared" si="45"/>
        <v>772.68275277801808</v>
      </c>
      <c r="J234" s="87">
        <f t="shared" si="46"/>
        <v>3065.2324802703979</v>
      </c>
      <c r="K234" s="188">
        <f t="shared" si="50"/>
        <v>649.36275980912467</v>
      </c>
      <c r="L234" s="87">
        <f t="shared" si="47"/>
        <v>2576.0220681627975</v>
      </c>
      <c r="M234" s="88">
        <f t="shared" si="51"/>
        <v>10483.226792487365</v>
      </c>
      <c r="N234" s="88">
        <f t="shared" si="52"/>
        <v>41513.226792487367</v>
      </c>
      <c r="O234" s="88">
        <f t="shared" si="53"/>
        <v>10464.639977939845</v>
      </c>
      <c r="P234" s="89">
        <f t="shared" si="48"/>
        <v>0.93906074719225452</v>
      </c>
      <c r="Q234" s="196">
        <v>6342.1846227074675</v>
      </c>
      <c r="R234" s="89">
        <f t="shared" si="54"/>
        <v>4.464045246431457E-2</v>
      </c>
      <c r="S234" s="89">
        <f t="shared" si="54"/>
        <v>2.8050498215448402E-2</v>
      </c>
      <c r="T234" s="91">
        <v>3967</v>
      </c>
      <c r="U234" s="191">
        <v>29704</v>
      </c>
      <c r="V234" s="191">
        <v>7608.6065573770493</v>
      </c>
      <c r="W234" s="198"/>
      <c r="X234" s="88">
        <v>0</v>
      </c>
      <c r="Y234" s="88">
        <f t="shared" si="55"/>
        <v>0</v>
      </c>
    </row>
    <row r="235" spans="2:27">
      <c r="B235" s="208">
        <v>4220</v>
      </c>
      <c r="C235" t="s">
        <v>249</v>
      </c>
      <c r="D235" s="1">
        <v>11792</v>
      </c>
      <c r="E235" s="85">
        <f t="shared" si="49"/>
        <v>9993.2203389830502</v>
      </c>
      <c r="F235" s="86">
        <f t="shared" si="42"/>
        <v>0.89675717255107323</v>
      </c>
      <c r="G235" s="188">
        <f t="shared" si="43"/>
        <v>690.53230992616875</v>
      </c>
      <c r="H235" s="188">
        <f t="shared" si="44"/>
        <v>814.82812571287911</v>
      </c>
      <c r="I235" s="188">
        <f t="shared" si="45"/>
        <v>12.766750846831746</v>
      </c>
      <c r="J235" s="87">
        <f t="shared" si="46"/>
        <v>15.064765999261461</v>
      </c>
      <c r="K235" s="188">
        <f t="shared" si="50"/>
        <v>-110.55324212206166</v>
      </c>
      <c r="L235" s="87">
        <f t="shared" si="47"/>
        <v>-130.45282570403276</v>
      </c>
      <c r="M235" s="88">
        <f t="shared" si="51"/>
        <v>684.37530000884635</v>
      </c>
      <c r="N235" s="88">
        <f t="shared" si="52"/>
        <v>12476.375300008847</v>
      </c>
      <c r="O235" s="88">
        <f t="shared" si="53"/>
        <v>10573.19940678716</v>
      </c>
      <c r="P235" s="89">
        <f t="shared" si="48"/>
        <v>0.94880249641468628</v>
      </c>
      <c r="Q235" s="196">
        <v>982.83739019686254</v>
      </c>
      <c r="R235" s="89">
        <f t="shared" si="54"/>
        <v>5.4551958504739761E-2</v>
      </c>
      <c r="S235" s="89">
        <f t="shared" si="54"/>
        <v>1.5229682085918879E-2</v>
      </c>
      <c r="T235" s="91">
        <v>1180</v>
      </c>
      <c r="U235" s="191">
        <v>11182</v>
      </c>
      <c r="V235" s="191">
        <v>9843.3098591549297</v>
      </c>
      <c r="W235" s="198"/>
      <c r="X235" s="88">
        <v>0</v>
      </c>
      <c r="Y235" s="88">
        <f t="shared" si="55"/>
        <v>0</v>
      </c>
    </row>
    <row r="236" spans="2:27">
      <c r="B236" s="208">
        <v>4221</v>
      </c>
      <c r="C236" t="s">
        <v>250</v>
      </c>
      <c r="D236" s="1">
        <v>19523</v>
      </c>
      <c r="E236" s="85">
        <f t="shared" si="49"/>
        <v>16201.659751037343</v>
      </c>
      <c r="F236" s="86">
        <f t="shared" si="42"/>
        <v>1.4538811410269872</v>
      </c>
      <c r="G236" s="188">
        <f t="shared" si="43"/>
        <v>-3034.5313373064068</v>
      </c>
      <c r="H236" s="188">
        <f t="shared" si="44"/>
        <v>-3656.6102614542206</v>
      </c>
      <c r="I236" s="188">
        <f t="shared" si="45"/>
        <v>0</v>
      </c>
      <c r="J236" s="87">
        <f t="shared" si="46"/>
        <v>0</v>
      </c>
      <c r="K236" s="188">
        <f t="shared" si="50"/>
        <v>-123.3199929688934</v>
      </c>
      <c r="L236" s="87">
        <f t="shared" si="47"/>
        <v>-148.60059152751654</v>
      </c>
      <c r="M236" s="88">
        <f t="shared" si="51"/>
        <v>-3805.2108529817369</v>
      </c>
      <c r="N236" s="88">
        <f t="shared" si="52"/>
        <v>15717.789147018262</v>
      </c>
      <c r="O236" s="88">
        <f t="shared" si="53"/>
        <v>13043.808420762045</v>
      </c>
      <c r="P236" s="89">
        <f t="shared" si="48"/>
        <v>1.1705064395578806</v>
      </c>
      <c r="Q236" s="196">
        <v>305.7682839059521</v>
      </c>
      <c r="R236" s="89">
        <f t="shared" si="54"/>
        <v>2.5690868971314489E-2</v>
      </c>
      <c r="S236" s="89">
        <f t="shared" si="54"/>
        <v>4.4109754241917374E-3</v>
      </c>
      <c r="T236" s="91">
        <v>1205</v>
      </c>
      <c r="U236" s="191">
        <v>19034</v>
      </c>
      <c r="V236" s="191">
        <v>16130.508474576271</v>
      </c>
      <c r="W236" s="198"/>
      <c r="X236" s="88">
        <v>0</v>
      </c>
      <c r="Y236" s="88">
        <f t="shared" si="55"/>
        <v>0</v>
      </c>
    </row>
    <row r="237" spans="2:27">
      <c r="B237" s="208">
        <v>4222</v>
      </c>
      <c r="C237" t="s">
        <v>251</v>
      </c>
      <c r="D237" s="1">
        <v>33662</v>
      </c>
      <c r="E237" s="85">
        <f t="shared" si="49"/>
        <v>33295.746785361029</v>
      </c>
      <c r="F237" s="86">
        <f t="shared" si="42"/>
        <v>2.9878456325776694</v>
      </c>
      <c r="G237" s="188">
        <f t="shared" si="43"/>
        <v>-13290.983557900618</v>
      </c>
      <c r="H237" s="188">
        <f t="shared" si="44"/>
        <v>-13437.184377037525</v>
      </c>
      <c r="I237" s="188">
        <f t="shared" si="45"/>
        <v>0</v>
      </c>
      <c r="J237" s="87">
        <f t="shared" si="46"/>
        <v>0</v>
      </c>
      <c r="K237" s="188">
        <f t="shared" si="50"/>
        <v>-123.3199929688934</v>
      </c>
      <c r="L237" s="87">
        <f t="shared" si="47"/>
        <v>-124.67651289155123</v>
      </c>
      <c r="M237" s="88">
        <f t="shared" si="51"/>
        <v>-13561.860889929076</v>
      </c>
      <c r="N237" s="88">
        <f t="shared" si="52"/>
        <v>20100.139110070922</v>
      </c>
      <c r="O237" s="88">
        <f t="shared" si="53"/>
        <v>19881.443234491519</v>
      </c>
      <c r="P237" s="89">
        <f t="shared" si="48"/>
        <v>1.7840922361781533</v>
      </c>
      <c r="Q237" s="196">
        <v>-755.12885059840846</v>
      </c>
      <c r="R237" s="89">
        <f t="shared" si="54"/>
        <v>-3.0388570440994325E-2</v>
      </c>
      <c r="S237" s="89">
        <f t="shared" si="54"/>
        <v>-4.5733558445884795E-2</v>
      </c>
      <c r="T237" s="91">
        <v>1011</v>
      </c>
      <c r="U237" s="191">
        <v>34717</v>
      </c>
      <c r="V237" s="191">
        <v>34891.457286432167</v>
      </c>
      <c r="W237" s="198"/>
      <c r="X237" s="88">
        <v>0</v>
      </c>
      <c r="Y237" s="88">
        <f t="shared" si="55"/>
        <v>0</v>
      </c>
    </row>
    <row r="238" spans="2:27">
      <c r="B238" s="208">
        <v>4223</v>
      </c>
      <c r="C238" t="s">
        <v>252</v>
      </c>
      <c r="D238" s="1">
        <v>122311</v>
      </c>
      <c r="E238" s="85">
        <f t="shared" si="49"/>
        <v>7915.5449132798349</v>
      </c>
      <c r="F238" s="86">
        <f t="shared" si="42"/>
        <v>0.71031373619809612</v>
      </c>
      <c r="G238" s="188">
        <f t="shared" si="43"/>
        <v>1937.137565348098</v>
      </c>
      <c r="H238" s="188">
        <f t="shared" si="44"/>
        <v>29932.649659758808</v>
      </c>
      <c r="I238" s="188">
        <f t="shared" si="45"/>
        <v>739.95314984295703</v>
      </c>
      <c r="J238" s="87">
        <f t="shared" si="46"/>
        <v>11433.756071373371</v>
      </c>
      <c r="K238" s="188">
        <f t="shared" si="50"/>
        <v>616.63315687406362</v>
      </c>
      <c r="L238" s="87">
        <f t="shared" si="47"/>
        <v>9528.2155400180309</v>
      </c>
      <c r="M238" s="88">
        <f t="shared" si="51"/>
        <v>39460.865199776839</v>
      </c>
      <c r="N238" s="88">
        <f t="shared" si="52"/>
        <v>161771.86519977683</v>
      </c>
      <c r="O238" s="88">
        <f t="shared" si="53"/>
        <v>10469.315635501996</v>
      </c>
      <c r="P238" s="89">
        <f t="shared" si="48"/>
        <v>0.93948032459703712</v>
      </c>
      <c r="Q238" s="196">
        <v>28594.235565937932</v>
      </c>
      <c r="R238" s="89">
        <f t="shared" si="54"/>
        <v>2.7003652546286578E-2</v>
      </c>
      <c r="S238" s="89">
        <f t="shared" si="54"/>
        <v>1.6502320867389807E-2</v>
      </c>
      <c r="T238" s="91">
        <v>15452</v>
      </c>
      <c r="U238" s="191">
        <v>119095</v>
      </c>
      <c r="V238" s="191">
        <v>7787.0406695436122</v>
      </c>
      <c r="W238" s="198"/>
      <c r="X238" s="88">
        <v>0</v>
      </c>
      <c r="Y238" s="88">
        <f t="shared" si="55"/>
        <v>0</v>
      </c>
    </row>
    <row r="239" spans="2:27">
      <c r="B239" s="208">
        <v>4224</v>
      </c>
      <c r="C239" t="s">
        <v>253</v>
      </c>
      <c r="D239" s="1">
        <v>16423</v>
      </c>
      <c r="E239" s="85">
        <f t="shared" si="49"/>
        <v>17793.066088840736</v>
      </c>
      <c r="F239" s="86">
        <f t="shared" si="42"/>
        <v>1.596688464338109</v>
      </c>
      <c r="G239" s="188">
        <f t="shared" si="43"/>
        <v>-3989.3751399884427</v>
      </c>
      <c r="H239" s="188">
        <f t="shared" si="44"/>
        <v>-3682.1932542093327</v>
      </c>
      <c r="I239" s="188">
        <f t="shared" si="45"/>
        <v>0</v>
      </c>
      <c r="J239" s="87">
        <f t="shared" si="46"/>
        <v>0</v>
      </c>
      <c r="K239" s="188">
        <f t="shared" si="50"/>
        <v>-123.3199929688934</v>
      </c>
      <c r="L239" s="87">
        <f t="shared" si="47"/>
        <v>-113.8243535102886</v>
      </c>
      <c r="M239" s="88">
        <f t="shared" si="51"/>
        <v>-3796.0176077196215</v>
      </c>
      <c r="N239" s="88">
        <f t="shared" si="52"/>
        <v>12626.982392280379</v>
      </c>
      <c r="O239" s="88">
        <f t="shared" si="53"/>
        <v>13680.370955883402</v>
      </c>
      <c r="P239" s="89">
        <f t="shared" si="48"/>
        <v>1.2276293688823292</v>
      </c>
      <c r="Q239" s="196">
        <v>310.22915024497297</v>
      </c>
      <c r="R239" s="89">
        <f t="shared" si="54"/>
        <v>6.0893922786505908E-5</v>
      </c>
      <c r="S239" s="89">
        <f t="shared" si="54"/>
        <v>-1.2940981187802104E-2</v>
      </c>
      <c r="T239" s="91">
        <v>923</v>
      </c>
      <c r="U239" s="191">
        <v>16422</v>
      </c>
      <c r="V239" s="191">
        <v>18026.344676180019</v>
      </c>
      <c r="W239" s="198"/>
      <c r="X239" s="88">
        <v>0</v>
      </c>
      <c r="Y239" s="88">
        <f t="shared" si="55"/>
        <v>0</v>
      </c>
      <c r="Z239" s="1"/>
      <c r="AA239" s="1"/>
    </row>
    <row r="240" spans="2:27">
      <c r="B240" s="208">
        <v>4225</v>
      </c>
      <c r="C240" t="s">
        <v>254</v>
      </c>
      <c r="D240" s="1">
        <v>88724</v>
      </c>
      <c r="E240" s="85">
        <f t="shared" si="49"/>
        <v>8188.6479003230261</v>
      </c>
      <c r="F240" s="86">
        <f t="shared" si="42"/>
        <v>0.73482105757884608</v>
      </c>
      <c r="G240" s="188">
        <f t="shared" si="43"/>
        <v>1773.2757731221832</v>
      </c>
      <c r="H240" s="188">
        <f t="shared" si="44"/>
        <v>19213.443001778855</v>
      </c>
      <c r="I240" s="188">
        <f t="shared" si="45"/>
        <v>644.36710437784018</v>
      </c>
      <c r="J240" s="87">
        <f t="shared" si="46"/>
        <v>6981.7175759338979</v>
      </c>
      <c r="K240" s="188">
        <f t="shared" si="50"/>
        <v>521.04711140894676</v>
      </c>
      <c r="L240" s="87">
        <f t="shared" si="47"/>
        <v>5645.5454521159381</v>
      </c>
      <c r="M240" s="88">
        <f t="shared" si="51"/>
        <v>24858.988453894792</v>
      </c>
      <c r="N240" s="88">
        <f t="shared" si="52"/>
        <v>113582.9884538948</v>
      </c>
      <c r="O240" s="88">
        <f t="shared" si="53"/>
        <v>10482.970784854157</v>
      </c>
      <c r="P240" s="89">
        <f t="shared" si="48"/>
        <v>0.94070569066607468</v>
      </c>
      <c r="Q240" s="196">
        <v>13429.371373086828</v>
      </c>
      <c r="R240" s="89">
        <f t="shared" si="54"/>
        <v>4.972728670981176E-2</v>
      </c>
      <c r="S240" s="89">
        <f t="shared" si="54"/>
        <v>4.1589114851609099E-2</v>
      </c>
      <c r="T240" s="91">
        <v>10835</v>
      </c>
      <c r="U240" s="191">
        <v>84521</v>
      </c>
      <c r="V240" s="191">
        <v>7861.68728490373</v>
      </c>
      <c r="W240" s="198"/>
      <c r="X240" s="88">
        <v>0</v>
      </c>
      <c r="Y240" s="88">
        <f t="shared" si="55"/>
        <v>0</v>
      </c>
    </row>
    <row r="241" spans="2:27">
      <c r="B241" s="208">
        <v>4226</v>
      </c>
      <c r="C241" t="s">
        <v>255</v>
      </c>
      <c r="D241" s="1">
        <v>15630</v>
      </c>
      <c r="E241" s="85">
        <f t="shared" si="49"/>
        <v>8800.6756756756749</v>
      </c>
      <c r="F241" s="86">
        <f t="shared" si="42"/>
        <v>0.78974232206922923</v>
      </c>
      <c r="G241" s="188">
        <f t="shared" si="43"/>
        <v>1406.0591079105939</v>
      </c>
      <c r="H241" s="188">
        <f t="shared" si="44"/>
        <v>2497.1609756492148</v>
      </c>
      <c r="I241" s="188">
        <f t="shared" si="45"/>
        <v>430.15738300441308</v>
      </c>
      <c r="J241" s="87">
        <f t="shared" si="46"/>
        <v>763.95951221583755</v>
      </c>
      <c r="K241" s="188">
        <f t="shared" si="50"/>
        <v>306.83739003551966</v>
      </c>
      <c r="L241" s="87">
        <f t="shared" si="47"/>
        <v>544.94320470308287</v>
      </c>
      <c r="M241" s="88">
        <f t="shared" si="51"/>
        <v>3042.1041803522976</v>
      </c>
      <c r="N241" s="88">
        <f t="shared" si="52"/>
        <v>18672.104180352297</v>
      </c>
      <c r="O241" s="88">
        <f t="shared" si="53"/>
        <v>10513.572173621789</v>
      </c>
      <c r="P241" s="89">
        <f t="shared" si="48"/>
        <v>0.94345175389059388</v>
      </c>
      <c r="Q241" s="196">
        <v>1898.6894101155694</v>
      </c>
      <c r="R241" s="89">
        <f t="shared" si="54"/>
        <v>9.0414399330263712E-2</v>
      </c>
      <c r="S241" s="89">
        <f t="shared" si="54"/>
        <v>7.4451125466194534E-2</v>
      </c>
      <c r="T241" s="91">
        <v>1776</v>
      </c>
      <c r="U241" s="191">
        <v>14334</v>
      </c>
      <c r="V241" s="191">
        <v>8190.8571428571422</v>
      </c>
      <c r="W241" s="198"/>
      <c r="X241" s="88">
        <v>0</v>
      </c>
      <c r="Y241" s="88">
        <f t="shared" si="55"/>
        <v>0</v>
      </c>
    </row>
    <row r="242" spans="2:27">
      <c r="B242" s="208">
        <v>4227</v>
      </c>
      <c r="C242" t="s">
        <v>256</v>
      </c>
      <c r="D242" s="1">
        <v>64405</v>
      </c>
      <c r="E242" s="85">
        <f t="shared" si="49"/>
        <v>10401.324289405684</v>
      </c>
      <c r="F242" s="86">
        <f t="shared" si="42"/>
        <v>0.9333790153878907</v>
      </c>
      <c r="G242" s="188">
        <f t="shared" si="43"/>
        <v>445.66993967258855</v>
      </c>
      <c r="H242" s="188">
        <f t="shared" si="44"/>
        <v>2759.5882664526684</v>
      </c>
      <c r="I242" s="188">
        <f t="shared" si="45"/>
        <v>0</v>
      </c>
      <c r="J242" s="87">
        <f t="shared" si="46"/>
        <v>0</v>
      </c>
      <c r="K242" s="188">
        <f t="shared" si="50"/>
        <v>-123.3199929688934</v>
      </c>
      <c r="L242" s="87">
        <f t="shared" si="47"/>
        <v>-763.59739646338801</v>
      </c>
      <c r="M242" s="88">
        <f t="shared" si="51"/>
        <v>1995.9908699892803</v>
      </c>
      <c r="N242" s="88">
        <f t="shared" si="52"/>
        <v>66400.990869989284</v>
      </c>
      <c r="O242" s="88">
        <f t="shared" si="53"/>
        <v>10723.67423610938</v>
      </c>
      <c r="P242" s="89">
        <f t="shared" si="48"/>
        <v>0.96230558930224208</v>
      </c>
      <c r="Q242" s="196">
        <v>5199.7188497474262</v>
      </c>
      <c r="R242" s="89">
        <f t="shared" si="54"/>
        <v>8.7080455449576339E-3</v>
      </c>
      <c r="S242" s="89">
        <f t="shared" si="54"/>
        <v>-1.8660002202386283E-2</v>
      </c>
      <c r="T242" s="91">
        <v>6192</v>
      </c>
      <c r="U242" s="191">
        <v>63849</v>
      </c>
      <c r="V242" s="191">
        <v>10599.103585657371</v>
      </c>
      <c r="W242" s="198"/>
      <c r="X242" s="88">
        <v>0</v>
      </c>
      <c r="Y242" s="88">
        <f t="shared" si="55"/>
        <v>0</v>
      </c>
    </row>
    <row r="243" spans="2:27" ht="30.6" customHeight="1">
      <c r="B243" s="208">
        <v>4228</v>
      </c>
      <c r="C243" t="s">
        <v>257</v>
      </c>
      <c r="D243" s="1">
        <v>41154</v>
      </c>
      <c r="E243" s="85">
        <f t="shared" si="49"/>
        <v>21972.237052856377</v>
      </c>
      <c r="F243" s="86">
        <f t="shared" si="42"/>
        <v>1.9717128719035675</v>
      </c>
      <c r="G243" s="188">
        <f t="shared" si="43"/>
        <v>-6496.8777183978273</v>
      </c>
      <c r="H243" s="188">
        <f t="shared" si="44"/>
        <v>-12168.651966559131</v>
      </c>
      <c r="I243" s="188">
        <f t="shared" si="45"/>
        <v>0</v>
      </c>
      <c r="J243" s="87">
        <f t="shared" si="46"/>
        <v>0</v>
      </c>
      <c r="K243" s="188">
        <f t="shared" si="50"/>
        <v>-123.3199929688934</v>
      </c>
      <c r="L243" s="87">
        <f t="shared" si="47"/>
        <v>-230.97834683073734</v>
      </c>
      <c r="M243" s="88">
        <f t="shared" si="51"/>
        <v>-12399.630313389869</v>
      </c>
      <c r="N243" s="88">
        <f t="shared" si="52"/>
        <v>28754.369686610131</v>
      </c>
      <c r="O243" s="88">
        <f t="shared" si="53"/>
        <v>15352.039341489659</v>
      </c>
      <c r="P243" s="89">
        <f t="shared" si="48"/>
        <v>1.3776391319085126</v>
      </c>
      <c r="Q243" s="196">
        <v>-478.72199522336086</v>
      </c>
      <c r="R243" s="89">
        <f t="shared" si="54"/>
        <v>-3.3716834937778821E-2</v>
      </c>
      <c r="S243" s="89">
        <f t="shared" si="54"/>
        <v>-5.2289282317512065E-2</v>
      </c>
      <c r="T243" s="91">
        <v>1873</v>
      </c>
      <c r="U243" s="191">
        <v>42590</v>
      </c>
      <c r="V243" s="191">
        <v>23184.540010887318</v>
      </c>
      <c r="W243" s="198"/>
      <c r="X243" s="88">
        <v>0</v>
      </c>
      <c r="Y243" s="88">
        <f t="shared" si="55"/>
        <v>0</v>
      </c>
    </row>
    <row r="244" spans="2:27">
      <c r="B244" s="208">
        <v>4601</v>
      </c>
      <c r="C244" t="s">
        <v>258</v>
      </c>
      <c r="D244" s="1">
        <v>3454223</v>
      </c>
      <c r="E244" s="85">
        <f t="shared" si="49"/>
        <v>11831.962046995957</v>
      </c>
      <c r="F244" s="86">
        <f t="shared" si="42"/>
        <v>1.0617595200623244</v>
      </c>
      <c r="G244" s="188">
        <f t="shared" si="43"/>
        <v>-412.71271488157544</v>
      </c>
      <c r="H244" s="188">
        <f t="shared" si="44"/>
        <v>-120487.34998252714</v>
      </c>
      <c r="I244" s="188">
        <f t="shared" si="45"/>
        <v>0</v>
      </c>
      <c r="J244" s="87">
        <f t="shared" si="46"/>
        <v>0</v>
      </c>
      <c r="K244" s="188">
        <f t="shared" si="50"/>
        <v>-123.3199929688934</v>
      </c>
      <c r="L244" s="87">
        <f t="shared" si="47"/>
        <v>-36002.038747338745</v>
      </c>
      <c r="M244" s="88">
        <f t="shared" si="51"/>
        <v>-156489.3887298659</v>
      </c>
      <c r="N244" s="88">
        <f t="shared" si="52"/>
        <v>3297733.6112701343</v>
      </c>
      <c r="O244" s="88">
        <f t="shared" si="53"/>
        <v>11295.92933914549</v>
      </c>
      <c r="P244" s="89">
        <f t="shared" si="48"/>
        <v>1.0136577911720157</v>
      </c>
      <c r="Q244" s="196">
        <v>-103059.56779792238</v>
      </c>
      <c r="R244" s="92">
        <f t="shared" si="54"/>
        <v>2.2040807389700542E-2</v>
      </c>
      <c r="S244" s="92">
        <f t="shared" si="54"/>
        <v>1.2903565123182997E-2</v>
      </c>
      <c r="T244" s="91">
        <v>291940</v>
      </c>
      <c r="U244" s="191">
        <v>3379731</v>
      </c>
      <c r="V244" s="191">
        <v>11681.232502678602</v>
      </c>
      <c r="W244" s="198"/>
      <c r="X244" s="88">
        <v>0</v>
      </c>
      <c r="Y244" s="88">
        <f t="shared" si="55"/>
        <v>0</v>
      </c>
      <c r="Z244" s="1"/>
      <c r="AA244" s="1"/>
    </row>
    <row r="245" spans="2:27">
      <c r="B245" s="208">
        <v>4602</v>
      </c>
      <c r="C245" t="s">
        <v>259</v>
      </c>
      <c r="D245" s="1">
        <v>194689</v>
      </c>
      <c r="E245" s="85">
        <f t="shared" si="49"/>
        <v>11221.914807769901</v>
      </c>
      <c r="F245" s="86">
        <f t="shared" si="42"/>
        <v>1.0070159820621789</v>
      </c>
      <c r="G245" s="188">
        <f t="shared" si="43"/>
        <v>-46.684371345941692</v>
      </c>
      <c r="H245" s="188">
        <f t="shared" si="44"/>
        <v>-809.92715848074238</v>
      </c>
      <c r="I245" s="188">
        <f t="shared" si="45"/>
        <v>0</v>
      </c>
      <c r="J245" s="87">
        <f t="shared" si="46"/>
        <v>0</v>
      </c>
      <c r="K245" s="188">
        <f t="shared" si="50"/>
        <v>-123.3199929688934</v>
      </c>
      <c r="L245" s="87">
        <f t="shared" si="47"/>
        <v>-2139.4785580173316</v>
      </c>
      <c r="M245" s="88">
        <f t="shared" si="51"/>
        <v>-2949.4057164980741</v>
      </c>
      <c r="N245" s="88">
        <f t="shared" si="52"/>
        <v>191739.59428350194</v>
      </c>
      <c r="O245" s="88">
        <f t="shared" si="53"/>
        <v>11051.910443455066</v>
      </c>
      <c r="P245" s="89">
        <f t="shared" si="48"/>
        <v>0.99176037597195732</v>
      </c>
      <c r="Q245" s="196">
        <v>-696.07223445284762</v>
      </c>
      <c r="R245" s="92">
        <f t="shared" si="54"/>
        <v>5.7414266937507466E-2</v>
      </c>
      <c r="S245" s="92">
        <f t="shared" si="54"/>
        <v>4.705283830303994E-2</v>
      </c>
      <c r="T245" s="91">
        <v>17349</v>
      </c>
      <c r="U245" s="191">
        <v>184118</v>
      </c>
      <c r="V245" s="191">
        <v>10717.620350427849</v>
      </c>
      <c r="W245" s="198"/>
      <c r="X245" s="88">
        <v>0</v>
      </c>
      <c r="Y245" s="88">
        <f t="shared" si="55"/>
        <v>0</v>
      </c>
      <c r="Z245" s="1"/>
    </row>
    <row r="246" spans="2:27">
      <c r="B246" s="208">
        <v>4611</v>
      </c>
      <c r="C246" t="s">
        <v>260</v>
      </c>
      <c r="D246" s="1">
        <v>39585</v>
      </c>
      <c r="E246" s="85">
        <f t="shared" si="49"/>
        <v>9721.2671905697443</v>
      </c>
      <c r="F246" s="86">
        <f t="shared" si="42"/>
        <v>0.87235303372846262</v>
      </c>
      <c r="G246" s="188">
        <f t="shared" si="43"/>
        <v>853.70419897415229</v>
      </c>
      <c r="H246" s="188">
        <f t="shared" si="44"/>
        <v>3476.2834982227482</v>
      </c>
      <c r="I246" s="188">
        <f t="shared" si="45"/>
        <v>107.95035279148878</v>
      </c>
      <c r="J246" s="87">
        <f t="shared" si="46"/>
        <v>439.57383656694236</v>
      </c>
      <c r="K246" s="188">
        <f t="shared" si="50"/>
        <v>-15.369640177404619</v>
      </c>
      <c r="L246" s="87">
        <f t="shared" si="47"/>
        <v>-62.585174802391606</v>
      </c>
      <c r="M246" s="88">
        <f t="shared" si="51"/>
        <v>3413.6983234203567</v>
      </c>
      <c r="N246" s="88">
        <f t="shared" si="52"/>
        <v>42998.698323420358</v>
      </c>
      <c r="O246" s="88">
        <f t="shared" si="53"/>
        <v>10559.601749366493</v>
      </c>
      <c r="P246" s="89">
        <f t="shared" si="48"/>
        <v>0.94758228947355561</v>
      </c>
      <c r="Q246" s="196">
        <v>2194.1824763460581</v>
      </c>
      <c r="R246" s="92">
        <f t="shared" si="54"/>
        <v>8.7231179104067677E-2</v>
      </c>
      <c r="S246" s="92">
        <f t="shared" si="54"/>
        <v>8.7498180867108866E-2</v>
      </c>
      <c r="T246" s="91">
        <v>4072</v>
      </c>
      <c r="U246" s="191">
        <v>36409</v>
      </c>
      <c r="V246" s="191">
        <v>8939.1112202307886</v>
      </c>
      <c r="W246" s="198"/>
      <c r="X246" s="88">
        <v>0</v>
      </c>
      <c r="Y246" s="88">
        <f t="shared" si="55"/>
        <v>0</v>
      </c>
      <c r="Z246" s="1"/>
    </row>
    <row r="247" spans="2:27">
      <c r="B247" s="208">
        <v>4612</v>
      </c>
      <c r="C247" t="s">
        <v>261</v>
      </c>
      <c r="D247" s="1">
        <v>53804</v>
      </c>
      <c r="E247" s="85">
        <f t="shared" si="49"/>
        <v>9370.2542668059923</v>
      </c>
      <c r="F247" s="86">
        <f t="shared" si="42"/>
        <v>0.8408543429795603</v>
      </c>
      <c r="G247" s="188">
        <f t="shared" si="43"/>
        <v>1064.3119532324035</v>
      </c>
      <c r="H247" s="188">
        <f t="shared" si="44"/>
        <v>6111.2792354604608</v>
      </c>
      <c r="I247" s="188">
        <f t="shared" si="45"/>
        <v>230.80487610880198</v>
      </c>
      <c r="J247" s="87">
        <f t="shared" si="46"/>
        <v>1325.2815986167409</v>
      </c>
      <c r="K247" s="188">
        <f t="shared" si="50"/>
        <v>107.48488313990858</v>
      </c>
      <c r="L247" s="87">
        <f t="shared" si="47"/>
        <v>617.178198989355</v>
      </c>
      <c r="M247" s="88">
        <f t="shared" si="51"/>
        <v>6728.457434449816</v>
      </c>
      <c r="N247" s="88">
        <f t="shared" si="52"/>
        <v>60532.457434449818</v>
      </c>
      <c r="O247" s="88">
        <f t="shared" si="53"/>
        <v>10542.051103178304</v>
      </c>
      <c r="P247" s="89">
        <f t="shared" si="48"/>
        <v>0.94600735493611043</v>
      </c>
      <c r="Q247" s="196">
        <v>2769.8269104074225</v>
      </c>
      <c r="R247" s="92">
        <f t="shared" si="54"/>
        <v>6.6777698469347294E-2</v>
      </c>
      <c r="S247" s="92">
        <f t="shared" si="54"/>
        <v>6.4919848071455788E-2</v>
      </c>
      <c r="T247" s="91">
        <v>5742</v>
      </c>
      <c r="U247" s="191">
        <v>50436</v>
      </c>
      <c r="V247" s="191">
        <v>8799.0230286113056</v>
      </c>
      <c r="W247" s="198"/>
      <c r="X247" s="88">
        <v>0</v>
      </c>
      <c r="Y247" s="88">
        <f t="shared" si="55"/>
        <v>0</v>
      </c>
      <c r="Z247" s="1"/>
    </row>
    <row r="248" spans="2:27">
      <c r="B248" s="208">
        <v>4613</v>
      </c>
      <c r="C248" t="s">
        <v>262</v>
      </c>
      <c r="D248" s="1">
        <v>133823</v>
      </c>
      <c r="E248" s="85">
        <f t="shared" si="49"/>
        <v>10908.298011085752</v>
      </c>
      <c r="F248" s="86">
        <f t="shared" si="42"/>
        <v>0.978873090950101</v>
      </c>
      <c r="G248" s="188">
        <f t="shared" si="43"/>
        <v>141.48570666454796</v>
      </c>
      <c r="H248" s="188">
        <f t="shared" si="44"/>
        <v>1735.7466493606744</v>
      </c>
      <c r="I248" s="188">
        <f t="shared" si="45"/>
        <v>0</v>
      </c>
      <c r="J248" s="87">
        <f t="shared" si="46"/>
        <v>0</v>
      </c>
      <c r="K248" s="188">
        <f t="shared" si="50"/>
        <v>-123.3199929688934</v>
      </c>
      <c r="L248" s="87">
        <f t="shared" si="47"/>
        <v>-1512.8896737423843</v>
      </c>
      <c r="M248" s="88">
        <f t="shared" si="51"/>
        <v>222.85697561829011</v>
      </c>
      <c r="N248" s="88">
        <f t="shared" si="52"/>
        <v>134045.85697561828</v>
      </c>
      <c r="O248" s="88">
        <f t="shared" si="53"/>
        <v>10926.463724781406</v>
      </c>
      <c r="P248" s="89">
        <f t="shared" si="48"/>
        <v>0.98050321952712605</v>
      </c>
      <c r="Q248" s="196">
        <v>2162.8641551520354</v>
      </c>
      <c r="R248" s="92">
        <f t="shared" si="54"/>
        <v>5.7655222559433485E-2</v>
      </c>
      <c r="S248" s="92">
        <f t="shared" si="54"/>
        <v>4.5930319537907265E-2</v>
      </c>
      <c r="T248" s="91">
        <v>12268</v>
      </c>
      <c r="U248" s="191">
        <v>126528</v>
      </c>
      <c r="V248" s="191">
        <v>10429.277942631059</v>
      </c>
      <c r="W248" s="198"/>
      <c r="X248" s="88">
        <v>0</v>
      </c>
      <c r="Y248" s="88">
        <f t="shared" si="55"/>
        <v>0</v>
      </c>
      <c r="Z248" s="1"/>
    </row>
    <row r="249" spans="2:27">
      <c r="B249" s="208">
        <v>4614</v>
      </c>
      <c r="C249" t="s">
        <v>263</v>
      </c>
      <c r="D249" s="1">
        <v>222140</v>
      </c>
      <c r="E249" s="85">
        <f t="shared" si="49"/>
        <v>11517.602530201691</v>
      </c>
      <c r="F249" s="86">
        <f t="shared" si="42"/>
        <v>1.0335499798057914</v>
      </c>
      <c r="G249" s="188">
        <f t="shared" si="43"/>
        <v>-224.09700480501596</v>
      </c>
      <c r="H249" s="188">
        <f t="shared" si="44"/>
        <v>-4322.158931674343</v>
      </c>
      <c r="I249" s="188">
        <f t="shared" si="45"/>
        <v>0</v>
      </c>
      <c r="J249" s="87">
        <f t="shared" si="46"/>
        <v>0</v>
      </c>
      <c r="K249" s="188">
        <f t="shared" si="50"/>
        <v>-123.3199929688934</v>
      </c>
      <c r="L249" s="87">
        <f t="shared" si="47"/>
        <v>-2378.472704391047</v>
      </c>
      <c r="M249" s="88">
        <f t="shared" si="51"/>
        <v>-6700.63163606539</v>
      </c>
      <c r="N249" s="88">
        <f t="shared" si="52"/>
        <v>215439.3683639346</v>
      </c>
      <c r="O249" s="88">
        <f t="shared" si="53"/>
        <v>11170.18553242778</v>
      </c>
      <c r="P249" s="89">
        <f t="shared" si="48"/>
        <v>1.0023739750694021</v>
      </c>
      <c r="Q249" s="196">
        <v>-5656.7245712082504</v>
      </c>
      <c r="R249" s="92">
        <f t="shared" si="54"/>
        <v>8.444027865243138E-2</v>
      </c>
      <c r="S249" s="92">
        <f t="shared" si="54"/>
        <v>7.3813472375389502E-2</v>
      </c>
      <c r="T249" s="91">
        <v>19287</v>
      </c>
      <c r="U249" s="191">
        <v>204843</v>
      </c>
      <c r="V249" s="191">
        <v>10725.887527489789</v>
      </c>
      <c r="W249" s="198"/>
      <c r="X249" s="88">
        <v>0</v>
      </c>
      <c r="Y249" s="88">
        <f t="shared" si="55"/>
        <v>0</v>
      </c>
      <c r="Z249" s="1"/>
    </row>
    <row r="250" spans="2:27">
      <c r="B250" s="208">
        <v>4615</v>
      </c>
      <c r="C250" t="s">
        <v>264</v>
      </c>
      <c r="D250" s="1">
        <v>31755</v>
      </c>
      <c r="E250" s="85">
        <f t="shared" si="49"/>
        <v>9914.1429909459875</v>
      </c>
      <c r="F250" s="86">
        <f t="shared" si="42"/>
        <v>0.88966104371241206</v>
      </c>
      <c r="G250" s="188">
        <f t="shared" si="43"/>
        <v>737.97871874840632</v>
      </c>
      <c r="H250" s="188">
        <f t="shared" si="44"/>
        <v>2363.7458361511453</v>
      </c>
      <c r="I250" s="188">
        <f t="shared" si="45"/>
        <v>40.443822659803658</v>
      </c>
      <c r="J250" s="87">
        <f t="shared" si="46"/>
        <v>129.54156397935111</v>
      </c>
      <c r="K250" s="188">
        <f t="shared" si="50"/>
        <v>-82.876170309089744</v>
      </c>
      <c r="L250" s="87">
        <f t="shared" si="47"/>
        <v>-265.4523735000144</v>
      </c>
      <c r="M250" s="88">
        <f t="shared" si="51"/>
        <v>2098.293462651131</v>
      </c>
      <c r="N250" s="88">
        <f t="shared" si="52"/>
        <v>33853.293462651134</v>
      </c>
      <c r="O250" s="88">
        <f t="shared" si="53"/>
        <v>10569.245539385305</v>
      </c>
      <c r="P250" s="89">
        <f t="shared" si="48"/>
        <v>0.94844768997275308</v>
      </c>
      <c r="Q250" s="196">
        <v>949.33309718477835</v>
      </c>
      <c r="R250" s="92">
        <f t="shared" si="54"/>
        <v>4.14207005116096E-2</v>
      </c>
      <c r="S250" s="92">
        <f t="shared" si="54"/>
        <v>3.426763919058072E-2</v>
      </c>
      <c r="T250" s="91">
        <v>3203</v>
      </c>
      <c r="U250" s="191">
        <v>30492</v>
      </c>
      <c r="V250" s="191">
        <v>9585.6648852562084</v>
      </c>
      <c r="W250" s="198"/>
      <c r="X250" s="88">
        <v>0</v>
      </c>
      <c r="Y250" s="88">
        <f t="shared" si="55"/>
        <v>0</v>
      </c>
      <c r="Z250" s="1"/>
    </row>
    <row r="251" spans="2:27">
      <c r="B251" s="208">
        <v>4616</v>
      </c>
      <c r="C251" t="s">
        <v>265</v>
      </c>
      <c r="D251" s="1">
        <v>36822</v>
      </c>
      <c r="E251" s="85">
        <f t="shared" si="49"/>
        <v>12601.642710472281</v>
      </c>
      <c r="F251" s="86">
        <f t="shared" si="42"/>
        <v>1.130828011712985</v>
      </c>
      <c r="G251" s="188">
        <f t="shared" si="43"/>
        <v>-874.5211129673695</v>
      </c>
      <c r="H251" s="188">
        <f t="shared" si="44"/>
        <v>-2555.3506920906539</v>
      </c>
      <c r="I251" s="188">
        <f t="shared" si="45"/>
        <v>0</v>
      </c>
      <c r="J251" s="87">
        <f t="shared" si="46"/>
        <v>0</v>
      </c>
      <c r="K251" s="188">
        <f t="shared" si="50"/>
        <v>-123.3199929688934</v>
      </c>
      <c r="L251" s="87">
        <f t="shared" si="47"/>
        <v>-360.3410194551065</v>
      </c>
      <c r="M251" s="88">
        <f t="shared" si="51"/>
        <v>-2915.6917115457604</v>
      </c>
      <c r="N251" s="88">
        <f t="shared" si="52"/>
        <v>33906.308288454238</v>
      </c>
      <c r="O251" s="88">
        <f t="shared" si="53"/>
        <v>11603.801604536016</v>
      </c>
      <c r="P251" s="89">
        <f t="shared" si="48"/>
        <v>1.0412851878322795</v>
      </c>
      <c r="Q251" s="196">
        <v>-2418.8008916405115</v>
      </c>
      <c r="R251" s="92">
        <f t="shared" si="54"/>
        <v>0.10599825789204938</v>
      </c>
      <c r="S251" s="92">
        <f t="shared" si="54"/>
        <v>0.10145617059064468</v>
      </c>
      <c r="T251" s="91">
        <v>2922</v>
      </c>
      <c r="U251" s="191">
        <v>33293</v>
      </c>
      <c r="V251" s="191">
        <v>11440.893470790379</v>
      </c>
      <c r="W251" s="198"/>
      <c r="X251" s="88">
        <v>0</v>
      </c>
      <c r="Y251" s="88">
        <f t="shared" si="55"/>
        <v>0</v>
      </c>
      <c r="Z251" s="1"/>
    </row>
    <row r="252" spans="2:27">
      <c r="B252" s="208">
        <v>4617</v>
      </c>
      <c r="C252" t="s">
        <v>266</v>
      </c>
      <c r="D252" s="1">
        <v>147085</v>
      </c>
      <c r="E252" s="85">
        <f t="shared" si="49"/>
        <v>11237.2984949194</v>
      </c>
      <c r="F252" s="86">
        <f t="shared" si="42"/>
        <v>1.0083964611593703</v>
      </c>
      <c r="G252" s="188">
        <f t="shared" si="43"/>
        <v>-55.914583635640881</v>
      </c>
      <c r="H252" s="188">
        <f t="shared" si="44"/>
        <v>-731.86598520690359</v>
      </c>
      <c r="I252" s="188">
        <f t="shared" si="45"/>
        <v>0</v>
      </c>
      <c r="J252" s="87">
        <f t="shared" si="46"/>
        <v>0</v>
      </c>
      <c r="K252" s="188">
        <f t="shared" si="50"/>
        <v>-123.3199929688934</v>
      </c>
      <c r="L252" s="87">
        <f t="shared" si="47"/>
        <v>-1614.1353879698456</v>
      </c>
      <c r="M252" s="88">
        <f t="shared" si="51"/>
        <v>-2346.0013731767494</v>
      </c>
      <c r="N252" s="88">
        <f t="shared" si="52"/>
        <v>144738.99862682325</v>
      </c>
      <c r="O252" s="88">
        <f t="shared" si="53"/>
        <v>11058.063918314863</v>
      </c>
      <c r="P252" s="89">
        <f t="shared" si="48"/>
        <v>0.99231256761083364</v>
      </c>
      <c r="Q252" s="196">
        <v>4354.6855336472781</v>
      </c>
      <c r="R252" s="92">
        <f t="shared" si="54"/>
        <v>9.2813147786289033E-2</v>
      </c>
      <c r="S252" s="92">
        <f t="shared" si="54"/>
        <v>9.022492809178416E-2</v>
      </c>
      <c r="T252" s="91">
        <v>13089</v>
      </c>
      <c r="U252" s="191">
        <v>134593</v>
      </c>
      <c r="V252" s="191">
        <v>10307.32118241691</v>
      </c>
      <c r="W252" s="198"/>
      <c r="X252" s="88">
        <v>0</v>
      </c>
      <c r="Y252" s="88">
        <f t="shared" si="55"/>
        <v>0</v>
      </c>
      <c r="Z252" s="1"/>
      <c r="AA252" s="1"/>
    </row>
    <row r="253" spans="2:27">
      <c r="B253" s="208">
        <v>4618</v>
      </c>
      <c r="C253" t="s">
        <v>267</v>
      </c>
      <c r="D253" s="1">
        <v>136642</v>
      </c>
      <c r="E253" s="85">
        <f t="shared" si="49"/>
        <v>12402.831986929292</v>
      </c>
      <c r="F253" s="86">
        <f t="shared" si="42"/>
        <v>1.1129874221663139</v>
      </c>
      <c r="G253" s="188">
        <f t="shared" si="43"/>
        <v>-755.23467884157617</v>
      </c>
      <c r="H253" s="188">
        <f t="shared" si="44"/>
        <v>-8320.4204567976449</v>
      </c>
      <c r="I253" s="188">
        <f t="shared" si="45"/>
        <v>0</v>
      </c>
      <c r="J253" s="87">
        <f t="shared" si="46"/>
        <v>0</v>
      </c>
      <c r="K253" s="188">
        <f t="shared" si="50"/>
        <v>-123.3199929688934</v>
      </c>
      <c r="L253" s="87">
        <f t="shared" si="47"/>
        <v>-1358.6163625382985</v>
      </c>
      <c r="M253" s="88">
        <f t="shared" si="51"/>
        <v>-9679.0368193359427</v>
      </c>
      <c r="N253" s="88">
        <f t="shared" si="52"/>
        <v>126962.96318066405</v>
      </c>
      <c r="O253" s="88">
        <f t="shared" si="53"/>
        <v>11524.277315118821</v>
      </c>
      <c r="P253" s="89">
        <f t="shared" si="48"/>
        <v>1.0341489520136111</v>
      </c>
      <c r="Q253" s="196">
        <v>2475.9511898687615</v>
      </c>
      <c r="R253" s="92">
        <f t="shared" si="54"/>
        <v>8.5269963305958416E-2</v>
      </c>
      <c r="S253" s="92">
        <f t="shared" si="54"/>
        <v>9.8174598432860596E-2</v>
      </c>
      <c r="T253" s="91">
        <v>11017</v>
      </c>
      <c r="U253" s="191">
        <v>125906</v>
      </c>
      <c r="V253" s="191">
        <v>11294.043774668102</v>
      </c>
      <c r="W253" s="198"/>
      <c r="X253" s="88">
        <v>0</v>
      </c>
      <c r="Y253" s="88">
        <f t="shared" si="55"/>
        <v>0</v>
      </c>
      <c r="Z253" s="1"/>
    </row>
    <row r="254" spans="2:27">
      <c r="B254" s="208">
        <v>4619</v>
      </c>
      <c r="C254" t="s">
        <v>268</v>
      </c>
      <c r="D254" s="1">
        <v>23399</v>
      </c>
      <c r="E254" s="85">
        <f t="shared" si="49"/>
        <v>24172.520661157025</v>
      </c>
      <c r="F254" s="86">
        <f t="shared" si="42"/>
        <v>2.1691587442509546</v>
      </c>
      <c r="G254" s="188">
        <f t="shared" si="43"/>
        <v>-7817.0478833782154</v>
      </c>
      <c r="H254" s="188">
        <f t="shared" si="44"/>
        <v>-7566.9023511101132</v>
      </c>
      <c r="I254" s="188">
        <f t="shared" si="45"/>
        <v>0</v>
      </c>
      <c r="J254" s="87">
        <f t="shared" si="46"/>
        <v>0</v>
      </c>
      <c r="K254" s="188">
        <f t="shared" si="50"/>
        <v>-123.3199929688934</v>
      </c>
      <c r="L254" s="87">
        <f t="shared" si="47"/>
        <v>-119.37375319388882</v>
      </c>
      <c r="M254" s="88">
        <f t="shared" si="51"/>
        <v>-7686.2761043040018</v>
      </c>
      <c r="N254" s="88">
        <f t="shared" si="52"/>
        <v>15712.723895695999</v>
      </c>
      <c r="O254" s="88">
        <f t="shared" si="53"/>
        <v>16232.152784809916</v>
      </c>
      <c r="P254" s="89">
        <f t="shared" si="48"/>
        <v>1.4566174808474674</v>
      </c>
      <c r="Q254" s="196">
        <v>-68.738009277210949</v>
      </c>
      <c r="R254" s="92">
        <f t="shared" si="54"/>
        <v>3.8709104629999554E-2</v>
      </c>
      <c r="S254" s="92">
        <f t="shared" si="54"/>
        <v>3.2270825055846719E-2</v>
      </c>
      <c r="T254" s="91">
        <v>968</v>
      </c>
      <c r="U254" s="191">
        <v>22527</v>
      </c>
      <c r="V254" s="191">
        <v>23416.839916839916</v>
      </c>
      <c r="W254" s="198"/>
      <c r="X254" s="88">
        <v>0</v>
      </c>
      <c r="Y254" s="88">
        <f t="shared" si="55"/>
        <v>0</v>
      </c>
      <c r="Z254" s="1"/>
    </row>
    <row r="255" spans="2:27">
      <c r="B255" s="208">
        <v>4620</v>
      </c>
      <c r="C255" t="s">
        <v>269</v>
      </c>
      <c r="D255" s="1">
        <v>13917</v>
      </c>
      <c r="E255" s="85">
        <f t="shared" si="49"/>
        <v>12779.614325068869</v>
      </c>
      <c r="F255" s="86">
        <f t="shared" si="42"/>
        <v>1.1467985714010773</v>
      </c>
      <c r="G255" s="188">
        <f t="shared" si="43"/>
        <v>-981.30408172532259</v>
      </c>
      <c r="H255" s="188">
        <f t="shared" si="44"/>
        <v>-1068.6401449988764</v>
      </c>
      <c r="I255" s="188">
        <f t="shared" si="45"/>
        <v>0</v>
      </c>
      <c r="J255" s="87">
        <f t="shared" si="46"/>
        <v>0</v>
      </c>
      <c r="K255" s="188">
        <f t="shared" si="50"/>
        <v>-123.3199929688934</v>
      </c>
      <c r="L255" s="87">
        <f t="shared" si="47"/>
        <v>-134.29547234312491</v>
      </c>
      <c r="M255" s="88">
        <f t="shared" si="51"/>
        <v>-1202.9356173420013</v>
      </c>
      <c r="N255" s="88">
        <f t="shared" si="52"/>
        <v>12714.064382657998</v>
      </c>
      <c r="O255" s="88">
        <f t="shared" si="53"/>
        <v>11674.990250374654</v>
      </c>
      <c r="P255" s="89">
        <f t="shared" si="48"/>
        <v>1.0476734117075166</v>
      </c>
      <c r="Q255" s="196">
        <v>833.99473956313795</v>
      </c>
      <c r="R255" s="92">
        <f t="shared" si="54"/>
        <v>0.10146418678274634</v>
      </c>
      <c r="S255" s="92">
        <f t="shared" si="54"/>
        <v>6.8086484152965976E-2</v>
      </c>
      <c r="T255" s="91">
        <v>1089</v>
      </c>
      <c r="U255" s="191">
        <v>12635</v>
      </c>
      <c r="V255" s="191">
        <v>11964.962121212122</v>
      </c>
      <c r="W255" s="198"/>
      <c r="X255" s="88">
        <v>0</v>
      </c>
      <c r="Y255" s="88">
        <f t="shared" si="55"/>
        <v>0</v>
      </c>
      <c r="Z255" s="1"/>
      <c r="AA255" s="1"/>
    </row>
    <row r="256" spans="2:27">
      <c r="B256" s="208">
        <v>4621</v>
      </c>
      <c r="C256" t="s">
        <v>270</v>
      </c>
      <c r="D256" s="1">
        <v>160324</v>
      </c>
      <c r="E256" s="85">
        <f t="shared" si="49"/>
        <v>9733.7138000121413</v>
      </c>
      <c r="F256" s="86">
        <f t="shared" si="42"/>
        <v>0.87346994958869539</v>
      </c>
      <c r="G256" s="188">
        <f t="shared" si="43"/>
        <v>846.23623330871408</v>
      </c>
      <c r="H256" s="188">
        <f t="shared" si="44"/>
        <v>13938.35699882783</v>
      </c>
      <c r="I256" s="188">
        <f t="shared" si="45"/>
        <v>103.59403948664985</v>
      </c>
      <c r="J256" s="87">
        <f t="shared" si="46"/>
        <v>1706.2974243846095</v>
      </c>
      <c r="K256" s="188">
        <f t="shared" si="50"/>
        <v>-19.725953482243554</v>
      </c>
      <c r="L256" s="87">
        <f t="shared" si="47"/>
        <v>-324.90617980603355</v>
      </c>
      <c r="M256" s="88">
        <f t="shared" si="51"/>
        <v>13613.450819021797</v>
      </c>
      <c r="N256" s="88">
        <f t="shared" si="52"/>
        <v>173937.45081902179</v>
      </c>
      <c r="O256" s="88">
        <f t="shared" si="53"/>
        <v>10560.224079838612</v>
      </c>
      <c r="P256" s="89">
        <f t="shared" si="48"/>
        <v>0.94763813526656715</v>
      </c>
      <c r="Q256" s="196">
        <v>10054.233944010626</v>
      </c>
      <c r="R256" s="89">
        <f t="shared" si="54"/>
        <v>4.398674211592183E-2</v>
      </c>
      <c r="S256" s="89">
        <f t="shared" si="54"/>
        <v>2.3260394919521511E-2</v>
      </c>
      <c r="T256" s="91">
        <v>16471</v>
      </c>
      <c r="U256" s="191">
        <v>153569</v>
      </c>
      <c r="V256" s="191">
        <v>9512.4504459861255</v>
      </c>
      <c r="W256" s="198"/>
      <c r="X256" s="88">
        <v>0</v>
      </c>
      <c r="Y256" s="88">
        <f t="shared" si="55"/>
        <v>0</v>
      </c>
    </row>
    <row r="257" spans="2:27">
      <c r="B257" s="208">
        <v>4622</v>
      </c>
      <c r="C257" t="s">
        <v>271</v>
      </c>
      <c r="D257" s="1">
        <v>86883</v>
      </c>
      <c r="E257" s="85">
        <f t="shared" si="49"/>
        <v>10226.341807909605</v>
      </c>
      <c r="F257" s="86">
        <f t="shared" si="42"/>
        <v>0.91767669020846176</v>
      </c>
      <c r="G257" s="188">
        <f t="shared" si="43"/>
        <v>550.65942857023617</v>
      </c>
      <c r="H257" s="188">
        <f t="shared" si="44"/>
        <v>4678.4025051327262</v>
      </c>
      <c r="I257" s="188">
        <f t="shared" si="45"/>
        <v>0</v>
      </c>
      <c r="J257" s="87">
        <f t="shared" si="46"/>
        <v>0</v>
      </c>
      <c r="K257" s="188">
        <f t="shared" si="50"/>
        <v>-123.3199929688934</v>
      </c>
      <c r="L257" s="87">
        <f t="shared" si="47"/>
        <v>-1047.7266602637183</v>
      </c>
      <c r="M257" s="88">
        <f t="shared" si="51"/>
        <v>3630.675844869008</v>
      </c>
      <c r="N257" s="88">
        <f t="shared" si="52"/>
        <v>90513.675844869009</v>
      </c>
      <c r="O257" s="88">
        <f t="shared" si="53"/>
        <v>10653.681243510948</v>
      </c>
      <c r="P257" s="89">
        <f t="shared" si="48"/>
        <v>0.95602465923047042</v>
      </c>
      <c r="Q257" s="196">
        <v>2678.8002822115859</v>
      </c>
      <c r="R257" s="89">
        <f t="shared" si="54"/>
        <v>4.8804925156929017E-2</v>
      </c>
      <c r="S257" s="89">
        <f t="shared" si="54"/>
        <v>5.3125566915461511E-2</v>
      </c>
      <c r="T257" s="91">
        <v>8496</v>
      </c>
      <c r="U257" s="191">
        <v>82840</v>
      </c>
      <c r="V257" s="191">
        <v>9710.4677060133636</v>
      </c>
      <c r="W257" s="198"/>
      <c r="X257" s="88">
        <v>0</v>
      </c>
      <c r="Y257" s="88">
        <f t="shared" si="55"/>
        <v>0</v>
      </c>
    </row>
    <row r="258" spans="2:27">
      <c r="B258" s="208">
        <v>4623</v>
      </c>
      <c r="C258" t="s">
        <v>272</v>
      </c>
      <c r="D258" s="1">
        <v>25514</v>
      </c>
      <c r="E258" s="85">
        <f t="shared" si="49"/>
        <v>10197.44204636291</v>
      </c>
      <c r="F258" s="86">
        <f t="shared" si="42"/>
        <v>0.91508332514966118</v>
      </c>
      <c r="G258" s="188">
        <f t="shared" si="43"/>
        <v>567.99928549825268</v>
      </c>
      <c r="H258" s="188">
        <f t="shared" si="44"/>
        <v>1421.134212316628</v>
      </c>
      <c r="I258" s="188">
        <f t="shared" si="45"/>
        <v>0</v>
      </c>
      <c r="J258" s="87">
        <f t="shared" si="46"/>
        <v>0</v>
      </c>
      <c r="K258" s="188">
        <f t="shared" si="50"/>
        <v>-123.3199929688934</v>
      </c>
      <c r="L258" s="87">
        <f t="shared" si="47"/>
        <v>-308.54662240817129</v>
      </c>
      <c r="M258" s="88">
        <f t="shared" si="51"/>
        <v>1112.5875899084567</v>
      </c>
      <c r="N258" s="88">
        <f t="shared" si="52"/>
        <v>26626.587589908457</v>
      </c>
      <c r="O258" s="88">
        <f t="shared" si="53"/>
        <v>10642.121338892268</v>
      </c>
      <c r="P258" s="89">
        <f t="shared" si="48"/>
        <v>0.95498731320694996</v>
      </c>
      <c r="Q258" s="196">
        <v>1292.0259305665468</v>
      </c>
      <c r="R258" s="89">
        <f t="shared" si="54"/>
        <v>7.0173230988633026E-2</v>
      </c>
      <c r="S258" s="89">
        <f t="shared" si="54"/>
        <v>6.7179141213684762E-2</v>
      </c>
      <c r="T258" s="91">
        <v>2502</v>
      </c>
      <c r="U258" s="191">
        <v>23841</v>
      </c>
      <c r="V258" s="191">
        <v>9555.5110220440893</v>
      </c>
      <c r="W258" s="198"/>
      <c r="X258" s="88">
        <v>0</v>
      </c>
      <c r="Y258" s="88">
        <f t="shared" si="55"/>
        <v>0</v>
      </c>
      <c r="Z258" s="1"/>
      <c r="AA258" s="1"/>
    </row>
    <row r="259" spans="2:27">
      <c r="B259" s="208">
        <v>4624</v>
      </c>
      <c r="C259" t="s">
        <v>273</v>
      </c>
      <c r="D259" s="1">
        <v>269139</v>
      </c>
      <c r="E259" s="85">
        <f t="shared" si="49"/>
        <v>10319.746932515338</v>
      </c>
      <c r="F259" s="86">
        <f t="shared" si="42"/>
        <v>0.92605854436577162</v>
      </c>
      <c r="G259" s="188">
        <f t="shared" si="43"/>
        <v>494.61635380679616</v>
      </c>
      <c r="H259" s="188">
        <f t="shared" si="44"/>
        <v>12899.594507281245</v>
      </c>
      <c r="I259" s="188">
        <f t="shared" si="45"/>
        <v>0</v>
      </c>
      <c r="J259" s="87">
        <f t="shared" si="46"/>
        <v>0</v>
      </c>
      <c r="K259" s="188">
        <f t="shared" si="50"/>
        <v>-123.3199929688934</v>
      </c>
      <c r="L259" s="87">
        <f t="shared" si="47"/>
        <v>-3216.1854166287399</v>
      </c>
      <c r="M259" s="88">
        <f t="shared" si="51"/>
        <v>9683.4090906525053</v>
      </c>
      <c r="N259" s="88">
        <f t="shared" si="52"/>
        <v>278822.40909065248</v>
      </c>
      <c r="O259" s="88">
        <f t="shared" si="53"/>
        <v>10691.043293353239</v>
      </c>
      <c r="P259" s="89">
        <f t="shared" si="48"/>
        <v>0.95937740089339418</v>
      </c>
      <c r="Q259" s="196">
        <v>6143.0106591428885</v>
      </c>
      <c r="R259" s="89">
        <f t="shared" si="54"/>
        <v>5.3064242870054817E-2</v>
      </c>
      <c r="S259" s="89">
        <f t="shared" si="54"/>
        <v>3.3521179467098275E-2</v>
      </c>
      <c r="T259" s="91">
        <v>26080</v>
      </c>
      <c r="U259" s="191">
        <v>255577</v>
      </c>
      <c r="V259" s="191">
        <v>9985.0367244882018</v>
      </c>
      <c r="W259" s="198"/>
      <c r="X259" s="88">
        <v>0</v>
      </c>
      <c r="Y259" s="88">
        <f t="shared" si="55"/>
        <v>0</v>
      </c>
    </row>
    <row r="260" spans="2:27">
      <c r="B260" s="208">
        <v>4625</v>
      </c>
      <c r="C260" t="s">
        <v>274</v>
      </c>
      <c r="D260" s="1">
        <v>113639</v>
      </c>
      <c r="E260" s="85">
        <f t="shared" si="49"/>
        <v>21441.32075471698</v>
      </c>
      <c r="F260" s="86">
        <f t="shared" si="42"/>
        <v>1.9240702719977578</v>
      </c>
      <c r="G260" s="188">
        <f t="shared" si="43"/>
        <v>-6178.327939514189</v>
      </c>
      <c r="H260" s="188">
        <f t="shared" si="44"/>
        <v>-32745.1380794252</v>
      </c>
      <c r="I260" s="188">
        <f t="shared" si="45"/>
        <v>0</v>
      </c>
      <c r="J260" s="87">
        <f t="shared" si="46"/>
        <v>0</v>
      </c>
      <c r="K260" s="188">
        <f t="shared" si="50"/>
        <v>-123.3199929688934</v>
      </c>
      <c r="L260" s="87">
        <f t="shared" si="47"/>
        <v>-653.595962735135</v>
      </c>
      <c r="M260" s="88">
        <f t="shared" si="51"/>
        <v>-33398.734042160337</v>
      </c>
      <c r="N260" s="88">
        <f t="shared" si="52"/>
        <v>80240.265957839671</v>
      </c>
      <c r="O260" s="88">
        <f t="shared" si="53"/>
        <v>15139.672822233899</v>
      </c>
      <c r="P260" s="89">
        <f t="shared" si="48"/>
        <v>1.3585820919461888</v>
      </c>
      <c r="Q260" s="196">
        <v>-9837.643232612827</v>
      </c>
      <c r="R260" s="89">
        <f t="shared" si="54"/>
        <v>9.1559645364864994E-2</v>
      </c>
      <c r="S260" s="89">
        <f t="shared" si="54"/>
        <v>9.094178141465839E-2</v>
      </c>
      <c r="T260" s="91">
        <v>5300</v>
      </c>
      <c r="U260" s="191">
        <v>104107</v>
      </c>
      <c r="V260" s="191">
        <v>19653.955068906929</v>
      </c>
      <c r="W260" s="198"/>
      <c r="X260" s="88">
        <v>0</v>
      </c>
      <c r="Y260" s="88">
        <f t="shared" si="55"/>
        <v>0</v>
      </c>
      <c r="Z260" s="1"/>
      <c r="AA260" s="1"/>
    </row>
    <row r="261" spans="2:27">
      <c r="B261" s="208">
        <v>4626</v>
      </c>
      <c r="C261" t="s">
        <v>275</v>
      </c>
      <c r="D261" s="1">
        <v>408075</v>
      </c>
      <c r="E261" s="85">
        <f t="shared" si="49"/>
        <v>10261.391068195535</v>
      </c>
      <c r="F261" s="86">
        <f t="shared" si="42"/>
        <v>0.92082189010277493</v>
      </c>
      <c r="G261" s="188">
        <f t="shared" si="43"/>
        <v>529.629872398678</v>
      </c>
      <c r="H261" s="188">
        <f t="shared" si="44"/>
        <v>21062.320765550627</v>
      </c>
      <c r="I261" s="188">
        <f t="shared" si="45"/>
        <v>0</v>
      </c>
      <c r="J261" s="87">
        <f t="shared" si="46"/>
        <v>0</v>
      </c>
      <c r="K261" s="188">
        <f t="shared" si="50"/>
        <v>-123.3199929688934</v>
      </c>
      <c r="L261" s="87">
        <f t="shared" si="47"/>
        <v>-4904.1894803869527</v>
      </c>
      <c r="M261" s="88">
        <f t="shared" si="51"/>
        <v>16158.131285163674</v>
      </c>
      <c r="N261" s="88">
        <f t="shared" si="52"/>
        <v>424233.13128516369</v>
      </c>
      <c r="O261" s="88">
        <f t="shared" si="53"/>
        <v>10667.700947625319</v>
      </c>
      <c r="P261" s="89">
        <f t="shared" si="48"/>
        <v>0.95728273918819551</v>
      </c>
      <c r="Q261" s="196">
        <v>11648.888891594894</v>
      </c>
      <c r="R261" s="89">
        <f t="shared" si="54"/>
        <v>3.8268953830966276E-2</v>
      </c>
      <c r="S261" s="89">
        <f t="shared" si="54"/>
        <v>2.7825693382052947E-2</v>
      </c>
      <c r="T261" s="91">
        <v>39768</v>
      </c>
      <c r="U261" s="191">
        <v>393034</v>
      </c>
      <c r="V261" s="191">
        <v>9983.5907335907341</v>
      </c>
      <c r="W261" s="198"/>
      <c r="X261" s="88">
        <v>0</v>
      </c>
      <c r="Y261" s="88">
        <f t="shared" si="55"/>
        <v>0</v>
      </c>
    </row>
    <row r="262" spans="2:27">
      <c r="B262" s="208">
        <v>4627</v>
      </c>
      <c r="C262" t="s">
        <v>276</v>
      </c>
      <c r="D262" s="1">
        <v>287553</v>
      </c>
      <c r="E262" s="85">
        <f t="shared" si="49"/>
        <v>9538.9948581854369</v>
      </c>
      <c r="F262" s="86">
        <f t="shared" si="42"/>
        <v>0.85599654243950196</v>
      </c>
      <c r="G262" s="188">
        <f t="shared" si="43"/>
        <v>963.06759840473671</v>
      </c>
      <c r="H262" s="188">
        <f t="shared" si="44"/>
        <v>29031.672753910789</v>
      </c>
      <c r="I262" s="188">
        <f t="shared" si="45"/>
        <v>171.74566912599639</v>
      </c>
      <c r="J262" s="87">
        <f t="shared" si="46"/>
        <v>5177.2731958031609</v>
      </c>
      <c r="K262" s="188">
        <f t="shared" si="50"/>
        <v>48.425676157102984</v>
      </c>
      <c r="L262" s="87">
        <f t="shared" si="47"/>
        <v>1459.7920077558695</v>
      </c>
      <c r="M262" s="88">
        <f t="shared" si="51"/>
        <v>30491.464761666659</v>
      </c>
      <c r="N262" s="88">
        <f t="shared" si="52"/>
        <v>318044.46476166666</v>
      </c>
      <c r="O262" s="88">
        <f t="shared" si="53"/>
        <v>10550.488132747278</v>
      </c>
      <c r="P262" s="89">
        <f t="shared" si="48"/>
        <v>0.94676446490910759</v>
      </c>
      <c r="Q262" s="196">
        <v>17985.105218431185</v>
      </c>
      <c r="R262" s="89">
        <f t="shared" si="54"/>
        <v>4.0557998154480815E-2</v>
      </c>
      <c r="S262" s="89">
        <f t="shared" si="54"/>
        <v>3.5173123458441591E-2</v>
      </c>
      <c r="T262" s="91">
        <v>30145</v>
      </c>
      <c r="U262" s="191">
        <v>276345</v>
      </c>
      <c r="V262" s="191">
        <v>9214.8787888892602</v>
      </c>
      <c r="W262" s="198"/>
      <c r="X262" s="88">
        <v>0</v>
      </c>
      <c r="Y262" s="88">
        <f t="shared" si="55"/>
        <v>0</v>
      </c>
    </row>
    <row r="263" spans="2:27">
      <c r="B263" s="208">
        <v>4628</v>
      </c>
      <c r="C263" t="s">
        <v>277</v>
      </c>
      <c r="D263" s="1">
        <v>40931</v>
      </c>
      <c r="E263" s="85">
        <f t="shared" si="49"/>
        <v>10625.908618899273</v>
      </c>
      <c r="F263" s="86">
        <f t="shared" ref="F263:F326" si="56">E263/E$365</f>
        <v>0.95353243955790601</v>
      </c>
      <c r="G263" s="188">
        <f t="shared" ref="G263:G326" si="57">($E$365+$Y$365-E263-Y263)*0.6</f>
        <v>310.91934197643496</v>
      </c>
      <c r="H263" s="188">
        <f t="shared" ref="H263:H326" si="58">G263*T263/1000</f>
        <v>1197.6613052932275</v>
      </c>
      <c r="I263" s="188">
        <f t="shared" ref="I263:I326" si="59">IF(E263+Y263&lt;(E$365+Y$365)*0.9,((E$365+Y$365)*0.9-E263-Y263)*0.35,0)</f>
        <v>0</v>
      </c>
      <c r="J263" s="87">
        <f t="shared" ref="J263:J326" si="60">I263*T263/1000</f>
        <v>0</v>
      </c>
      <c r="K263" s="188">
        <f t="shared" si="50"/>
        <v>-123.3199929688934</v>
      </c>
      <c r="L263" s="87">
        <f t="shared" ref="L263:L326" si="61">K263*T263/1000</f>
        <v>-475.02861291617739</v>
      </c>
      <c r="M263" s="88">
        <f t="shared" si="51"/>
        <v>722.63269237705015</v>
      </c>
      <c r="N263" s="88">
        <f t="shared" si="52"/>
        <v>41653.632692377047</v>
      </c>
      <c r="O263" s="88">
        <f t="shared" si="53"/>
        <v>10813.507967906813</v>
      </c>
      <c r="P263" s="89">
        <f t="shared" ref="P263:P326" si="62">O263/O$365</f>
        <v>0.97036695897024794</v>
      </c>
      <c r="Q263" s="196">
        <v>3020.4111449010143</v>
      </c>
      <c r="R263" s="89">
        <f t="shared" si="54"/>
        <v>4.773972252086213E-2</v>
      </c>
      <c r="S263" s="89">
        <f t="shared" si="54"/>
        <v>5.3995696980358429E-2</v>
      </c>
      <c r="T263" s="91">
        <v>3852</v>
      </c>
      <c r="U263" s="191">
        <v>39066</v>
      </c>
      <c r="V263" s="191">
        <v>10081.548387096775</v>
      </c>
      <c r="W263" s="198"/>
      <c r="X263" s="88">
        <v>0</v>
      </c>
      <c r="Y263" s="88">
        <f t="shared" si="55"/>
        <v>0</v>
      </c>
    </row>
    <row r="264" spans="2:27">
      <c r="B264" s="208">
        <v>4629</v>
      </c>
      <c r="C264" t="s">
        <v>278</v>
      </c>
      <c r="D264" s="1">
        <v>11401</v>
      </c>
      <c r="E264" s="85">
        <f t="shared" ref="E264:E327" si="63">D264/T264*1000</f>
        <v>29690.104166666668</v>
      </c>
      <c r="F264" s="86">
        <f t="shared" si="56"/>
        <v>2.6642876832590972</v>
      </c>
      <c r="G264" s="188">
        <f t="shared" si="57"/>
        <v>-11127.597986684001</v>
      </c>
      <c r="H264" s="188">
        <f t="shared" si="58"/>
        <v>-4272.9976268866567</v>
      </c>
      <c r="I264" s="188">
        <f t="shared" si="59"/>
        <v>0</v>
      </c>
      <c r="J264" s="87">
        <f t="shared" si="60"/>
        <v>0</v>
      </c>
      <c r="K264" s="188">
        <f t="shared" ref="K264:K327" si="64">I264+J$367</f>
        <v>-123.3199929688934</v>
      </c>
      <c r="L264" s="87">
        <f t="shared" si="61"/>
        <v>-47.354877300055065</v>
      </c>
      <c r="M264" s="88">
        <f t="shared" ref="M264:M327" si="65">+H264+L264</f>
        <v>-4320.3525041867115</v>
      </c>
      <c r="N264" s="88">
        <f t="shared" ref="N264:N327" si="66">D264+M264</f>
        <v>7080.6474958132885</v>
      </c>
      <c r="O264" s="88">
        <f t="shared" ref="O264:O327" si="67">N264/T264*1000</f>
        <v>18439.186187013773</v>
      </c>
      <c r="P264" s="89">
        <f t="shared" si="62"/>
        <v>1.6546690564507243</v>
      </c>
      <c r="Q264" s="196">
        <v>200.74690541069322</v>
      </c>
      <c r="R264" s="89">
        <f t="shared" ref="R264:S327" si="68">(D264-U264)/U264</f>
        <v>2.6100261002610026E-2</v>
      </c>
      <c r="S264" s="89">
        <f t="shared" si="68"/>
        <v>1.5411716617166199E-2</v>
      </c>
      <c r="T264" s="91">
        <v>384</v>
      </c>
      <c r="U264" s="191">
        <v>11111</v>
      </c>
      <c r="V264" s="191">
        <v>29239.473684210527</v>
      </c>
      <c r="W264" s="198"/>
      <c r="X264" s="88">
        <v>0</v>
      </c>
      <c r="Y264" s="88">
        <f t="shared" ref="Y264:Y327" si="69">X264*1000/T264</f>
        <v>0</v>
      </c>
    </row>
    <row r="265" spans="2:27">
      <c r="B265" s="208">
        <v>4630</v>
      </c>
      <c r="C265" t="s">
        <v>279</v>
      </c>
      <c r="D265" s="1">
        <v>73954</v>
      </c>
      <c r="E265" s="85">
        <f t="shared" si="63"/>
        <v>9018.7804878048792</v>
      </c>
      <c r="F265" s="86">
        <f t="shared" si="56"/>
        <v>0.80931429666902799</v>
      </c>
      <c r="G265" s="188">
        <f t="shared" si="57"/>
        <v>1275.1962206330713</v>
      </c>
      <c r="H265" s="188">
        <f t="shared" si="58"/>
        <v>10456.609009191185</v>
      </c>
      <c r="I265" s="188">
        <f t="shared" si="59"/>
        <v>353.8206987591916</v>
      </c>
      <c r="J265" s="87">
        <f t="shared" si="60"/>
        <v>2901.329729825371</v>
      </c>
      <c r="K265" s="188">
        <f t="shared" si="64"/>
        <v>230.50070579029818</v>
      </c>
      <c r="L265" s="87">
        <f t="shared" si="61"/>
        <v>1890.1057874804451</v>
      </c>
      <c r="M265" s="88">
        <f t="shared" si="65"/>
        <v>12346.714796671629</v>
      </c>
      <c r="N265" s="88">
        <f t="shared" si="66"/>
        <v>86300.714796671629</v>
      </c>
      <c r="O265" s="88">
        <f t="shared" si="67"/>
        <v>10524.477414228248</v>
      </c>
      <c r="P265" s="89">
        <f t="shared" si="62"/>
        <v>0.94443035262058372</v>
      </c>
      <c r="Q265" s="196">
        <v>7482.3538079660193</v>
      </c>
      <c r="R265" s="89">
        <f t="shared" si="68"/>
        <v>3.7994582228023634E-2</v>
      </c>
      <c r="S265" s="89">
        <f t="shared" si="68"/>
        <v>3.1918516380835281E-2</v>
      </c>
      <c r="T265" s="91">
        <v>8200</v>
      </c>
      <c r="U265" s="191">
        <v>71247</v>
      </c>
      <c r="V265" s="191">
        <v>8739.8184494602556</v>
      </c>
      <c r="W265" s="198"/>
      <c r="X265" s="88">
        <v>0</v>
      </c>
      <c r="Y265" s="88">
        <f t="shared" si="69"/>
        <v>0</v>
      </c>
      <c r="Z265" s="1"/>
      <c r="AA265" s="1"/>
    </row>
    <row r="266" spans="2:27">
      <c r="B266" s="208">
        <v>4631</v>
      </c>
      <c r="C266" t="s">
        <v>280</v>
      </c>
      <c r="D266" s="1">
        <v>294436</v>
      </c>
      <c r="E266" s="85">
        <f t="shared" si="63"/>
        <v>9819.1155872740601</v>
      </c>
      <c r="F266" s="86">
        <f t="shared" si="56"/>
        <v>0.88113361181948335</v>
      </c>
      <c r="G266" s="188">
        <f t="shared" si="57"/>
        <v>794.99516095156287</v>
      </c>
      <c r="H266" s="188">
        <f t="shared" si="58"/>
        <v>23838.724896293566</v>
      </c>
      <c r="I266" s="188">
        <f t="shared" si="59"/>
        <v>73.703413944978266</v>
      </c>
      <c r="J266" s="87">
        <f t="shared" si="60"/>
        <v>2210.0705705541181</v>
      </c>
      <c r="K266" s="188">
        <f t="shared" si="64"/>
        <v>-49.616579023915136</v>
      </c>
      <c r="L266" s="87">
        <f t="shared" si="61"/>
        <v>-1487.8027386111194</v>
      </c>
      <c r="M266" s="88">
        <f t="shared" si="65"/>
        <v>22350.922157682446</v>
      </c>
      <c r="N266" s="88">
        <f t="shared" si="66"/>
        <v>316786.92215768242</v>
      </c>
      <c r="O266" s="88">
        <f t="shared" si="67"/>
        <v>10564.494169201709</v>
      </c>
      <c r="P266" s="89">
        <f t="shared" si="62"/>
        <v>0.94802131837810666</v>
      </c>
      <c r="Q266" s="196">
        <v>11259.562754349949</v>
      </c>
      <c r="R266" s="89">
        <f t="shared" si="68"/>
        <v>4.5779212706937029E-2</v>
      </c>
      <c r="S266" s="89">
        <f t="shared" si="68"/>
        <v>4.3477424271044875E-2</v>
      </c>
      <c r="T266" s="91">
        <v>29986</v>
      </c>
      <c r="U266" s="191">
        <v>281547</v>
      </c>
      <c r="V266" s="191">
        <v>9409.9933155080216</v>
      </c>
      <c r="W266" s="198"/>
      <c r="X266" s="88">
        <v>0</v>
      </c>
      <c r="Y266" s="88">
        <f t="shared" si="69"/>
        <v>0</v>
      </c>
    </row>
    <row r="267" spans="2:27">
      <c r="B267" s="208">
        <v>4632</v>
      </c>
      <c r="C267" t="s">
        <v>281</v>
      </c>
      <c r="D267" s="1">
        <v>38817</v>
      </c>
      <c r="E267" s="85">
        <f t="shared" si="63"/>
        <v>13473.446719888929</v>
      </c>
      <c r="F267" s="86">
        <f t="shared" si="56"/>
        <v>1.2090607006744616</v>
      </c>
      <c r="G267" s="188">
        <f t="shared" si="57"/>
        <v>-1397.6035186173583</v>
      </c>
      <c r="H267" s="188">
        <f t="shared" si="58"/>
        <v>-4026.4957371366095</v>
      </c>
      <c r="I267" s="188">
        <f t="shared" si="59"/>
        <v>0</v>
      </c>
      <c r="J267" s="87">
        <f t="shared" si="60"/>
        <v>0</v>
      </c>
      <c r="K267" s="188">
        <f t="shared" si="64"/>
        <v>-123.3199929688934</v>
      </c>
      <c r="L267" s="87">
        <f t="shared" si="61"/>
        <v>-355.28489974338191</v>
      </c>
      <c r="M267" s="88">
        <f t="shared" si="65"/>
        <v>-4381.7806368799911</v>
      </c>
      <c r="N267" s="88">
        <f t="shared" si="66"/>
        <v>34435.219363120006</v>
      </c>
      <c r="O267" s="88">
        <f t="shared" si="67"/>
        <v>11952.523208302675</v>
      </c>
      <c r="P267" s="89">
        <f t="shared" si="62"/>
        <v>1.0725782634168701</v>
      </c>
      <c r="Q267" s="196">
        <v>-2652.5863685202967</v>
      </c>
      <c r="R267" s="89">
        <f t="shared" si="68"/>
        <v>-5.5892010215249907E-2</v>
      </c>
      <c r="S267" s="89">
        <f t="shared" si="68"/>
        <v>-6.4084547440039344E-2</v>
      </c>
      <c r="T267" s="91">
        <v>2881</v>
      </c>
      <c r="U267" s="191">
        <v>41115</v>
      </c>
      <c r="V267" s="191">
        <v>14396.008403361344</v>
      </c>
      <c r="W267" s="198"/>
      <c r="X267" s="88">
        <v>0</v>
      </c>
      <c r="Y267" s="88">
        <f t="shared" si="69"/>
        <v>0</v>
      </c>
    </row>
    <row r="268" spans="2:27">
      <c r="B268" s="208">
        <v>4633</v>
      </c>
      <c r="C268" t="s">
        <v>282</v>
      </c>
      <c r="D268" s="1">
        <v>5452</v>
      </c>
      <c r="E268" s="85">
        <f t="shared" si="63"/>
        <v>10504.816955684008</v>
      </c>
      <c r="F268" s="86">
        <f t="shared" si="56"/>
        <v>0.94266609078934882</v>
      </c>
      <c r="G268" s="188">
        <f t="shared" si="57"/>
        <v>383.5743399055944</v>
      </c>
      <c r="H268" s="188">
        <f t="shared" si="58"/>
        <v>199.07508241100351</v>
      </c>
      <c r="I268" s="188">
        <f t="shared" si="59"/>
        <v>0</v>
      </c>
      <c r="J268" s="87">
        <f t="shared" si="60"/>
        <v>0</v>
      </c>
      <c r="K268" s="188">
        <f t="shared" si="64"/>
        <v>-123.3199929688934</v>
      </c>
      <c r="L268" s="87">
        <f t="shared" si="61"/>
        <v>-64.003076350855679</v>
      </c>
      <c r="M268" s="88">
        <f t="shared" si="65"/>
        <v>135.07200606014783</v>
      </c>
      <c r="N268" s="88">
        <f t="shared" si="66"/>
        <v>5587.0720060601479</v>
      </c>
      <c r="O268" s="88">
        <f t="shared" si="67"/>
        <v>10765.07130262071</v>
      </c>
      <c r="P268" s="89">
        <f t="shared" si="62"/>
        <v>0.96602041946282535</v>
      </c>
      <c r="Q268" s="196">
        <v>200.24542684413964</v>
      </c>
      <c r="R268" s="89">
        <f t="shared" si="68"/>
        <v>0.11584117887842817</v>
      </c>
      <c r="S268" s="89">
        <f t="shared" si="68"/>
        <v>0.1029412808567122</v>
      </c>
      <c r="T268" s="91">
        <v>519</v>
      </c>
      <c r="U268" s="191">
        <v>4886</v>
      </c>
      <c r="V268" s="191">
        <v>9524.3664717348929</v>
      </c>
      <c r="W268" s="198"/>
      <c r="X268" s="88">
        <v>0</v>
      </c>
      <c r="Y268" s="88">
        <f t="shared" si="69"/>
        <v>0</v>
      </c>
    </row>
    <row r="269" spans="2:27">
      <c r="B269" s="208">
        <v>4634</v>
      </c>
      <c r="C269" t="s">
        <v>283</v>
      </c>
      <c r="D269" s="1">
        <v>23239</v>
      </c>
      <c r="E269" s="85">
        <f t="shared" si="63"/>
        <v>13718.417945690673</v>
      </c>
      <c r="F269" s="86">
        <f t="shared" si="56"/>
        <v>1.231043574698502</v>
      </c>
      <c r="G269" s="188">
        <f t="shared" si="57"/>
        <v>-1544.5862540984049</v>
      </c>
      <c r="H269" s="188">
        <f t="shared" si="58"/>
        <v>-2616.5291144426978</v>
      </c>
      <c r="I269" s="188">
        <f t="shared" si="59"/>
        <v>0</v>
      </c>
      <c r="J269" s="87">
        <f t="shared" si="60"/>
        <v>0</v>
      </c>
      <c r="K269" s="188">
        <f t="shared" si="64"/>
        <v>-123.3199929688934</v>
      </c>
      <c r="L269" s="87">
        <f t="shared" si="61"/>
        <v>-208.90406808930541</v>
      </c>
      <c r="M269" s="88">
        <f t="shared" si="65"/>
        <v>-2825.4331825320032</v>
      </c>
      <c r="N269" s="88">
        <f t="shared" si="66"/>
        <v>20413.566817467996</v>
      </c>
      <c r="O269" s="88">
        <f t="shared" si="67"/>
        <v>12050.511698623375</v>
      </c>
      <c r="P269" s="89">
        <f t="shared" si="62"/>
        <v>1.0813714130264864</v>
      </c>
      <c r="Q269" s="196">
        <v>310.6584837648802</v>
      </c>
      <c r="R269" s="89">
        <f t="shared" si="68"/>
        <v>6.2937382792846358E-2</v>
      </c>
      <c r="S269" s="89">
        <f t="shared" si="68"/>
        <v>3.7838507166096727E-2</v>
      </c>
      <c r="T269" s="91">
        <v>1694</v>
      </c>
      <c r="U269" s="191">
        <v>21863</v>
      </c>
      <c r="V269" s="191">
        <v>13218.258766626361</v>
      </c>
      <c r="W269" s="198"/>
      <c r="X269" s="88">
        <v>0</v>
      </c>
      <c r="Y269" s="88">
        <f t="shared" si="69"/>
        <v>0</v>
      </c>
    </row>
    <row r="270" spans="2:27">
      <c r="B270" s="208">
        <v>4635</v>
      </c>
      <c r="C270" t="s">
        <v>284</v>
      </c>
      <c r="D270" s="1">
        <v>26730</v>
      </c>
      <c r="E270" s="85">
        <f t="shared" si="63"/>
        <v>11965.085049239033</v>
      </c>
      <c r="F270" s="86">
        <f t="shared" si="56"/>
        <v>1.0737055197544678</v>
      </c>
      <c r="G270" s="188">
        <f t="shared" si="57"/>
        <v>-492.5865162274207</v>
      </c>
      <c r="H270" s="188">
        <f t="shared" si="58"/>
        <v>-1100.4382772520578</v>
      </c>
      <c r="I270" s="188">
        <f t="shared" si="59"/>
        <v>0</v>
      </c>
      <c r="J270" s="87">
        <f t="shared" si="60"/>
        <v>0</v>
      </c>
      <c r="K270" s="188">
        <f t="shared" si="64"/>
        <v>-123.3199929688934</v>
      </c>
      <c r="L270" s="87">
        <f t="shared" si="61"/>
        <v>-275.49686429250789</v>
      </c>
      <c r="M270" s="88">
        <f t="shared" si="65"/>
        <v>-1375.9351415445658</v>
      </c>
      <c r="N270" s="88">
        <f t="shared" si="66"/>
        <v>25354.064858455433</v>
      </c>
      <c r="O270" s="88">
        <f t="shared" si="67"/>
        <v>11349.178540042718</v>
      </c>
      <c r="P270" s="89">
        <f t="shared" si="62"/>
        <v>1.0184361910488726</v>
      </c>
      <c r="Q270" s="196">
        <v>-585.94743050133263</v>
      </c>
      <c r="R270" s="89">
        <f t="shared" si="68"/>
        <v>-4.3580288300368759E-3</v>
      </c>
      <c r="S270" s="89">
        <f t="shared" si="68"/>
        <v>-7.0320896299562461E-3</v>
      </c>
      <c r="T270" s="91">
        <v>2234</v>
      </c>
      <c r="U270" s="191">
        <v>26847</v>
      </c>
      <c r="V270" s="191">
        <v>12049.820466786356</v>
      </c>
      <c r="W270" s="198"/>
      <c r="X270" s="88">
        <v>0</v>
      </c>
      <c r="Y270" s="88">
        <f t="shared" si="69"/>
        <v>0</v>
      </c>
    </row>
    <row r="271" spans="2:27">
      <c r="B271" s="208">
        <v>4636</v>
      </c>
      <c r="C271" t="s">
        <v>285</v>
      </c>
      <c r="D271" s="1">
        <v>9137</v>
      </c>
      <c r="E271" s="85">
        <f t="shared" si="63"/>
        <v>12182.666666666666</v>
      </c>
      <c r="F271" s="86">
        <f t="shared" si="56"/>
        <v>1.0932305446638404</v>
      </c>
      <c r="G271" s="188">
        <f t="shared" si="57"/>
        <v>-623.13548668400074</v>
      </c>
      <c r="H271" s="188">
        <f t="shared" si="58"/>
        <v>-467.35161501300058</v>
      </c>
      <c r="I271" s="188">
        <f t="shared" si="59"/>
        <v>0</v>
      </c>
      <c r="J271" s="87">
        <f t="shared" si="60"/>
        <v>0</v>
      </c>
      <c r="K271" s="188">
        <f t="shared" si="64"/>
        <v>-123.3199929688934</v>
      </c>
      <c r="L271" s="87">
        <f t="shared" si="61"/>
        <v>-92.489994726670048</v>
      </c>
      <c r="M271" s="88">
        <f t="shared" si="65"/>
        <v>-559.84160973967062</v>
      </c>
      <c r="N271" s="88">
        <f t="shared" si="66"/>
        <v>8577.1583902603288</v>
      </c>
      <c r="O271" s="88">
        <f t="shared" si="67"/>
        <v>11436.211187013772</v>
      </c>
      <c r="P271" s="89">
        <f t="shared" si="62"/>
        <v>1.0262462010126219</v>
      </c>
      <c r="Q271" s="196">
        <v>188.88067463025993</v>
      </c>
      <c r="R271" s="89">
        <f t="shared" si="68"/>
        <v>9.3465773097175686E-2</v>
      </c>
      <c r="S271" s="89">
        <f t="shared" si="68"/>
        <v>0.10221349928195309</v>
      </c>
      <c r="T271" s="91">
        <v>750</v>
      </c>
      <c r="U271" s="191">
        <v>8356</v>
      </c>
      <c r="V271" s="191">
        <v>11052.910052910052</v>
      </c>
      <c r="W271" s="198"/>
      <c r="X271" s="88">
        <v>0</v>
      </c>
      <c r="Y271" s="88">
        <f t="shared" si="69"/>
        <v>0</v>
      </c>
    </row>
    <row r="272" spans="2:27">
      <c r="B272" s="208">
        <v>4637</v>
      </c>
      <c r="C272" t="s">
        <v>286</v>
      </c>
      <c r="D272" s="1">
        <v>12799</v>
      </c>
      <c r="E272" s="85">
        <f t="shared" si="63"/>
        <v>10093.848580441641</v>
      </c>
      <c r="F272" s="86">
        <f t="shared" si="56"/>
        <v>0.90578720433543958</v>
      </c>
      <c r="G272" s="188">
        <f t="shared" si="57"/>
        <v>630.15536505101409</v>
      </c>
      <c r="H272" s="188">
        <f t="shared" si="58"/>
        <v>799.03700288468588</v>
      </c>
      <c r="I272" s="188">
        <f t="shared" si="59"/>
        <v>0</v>
      </c>
      <c r="J272" s="87">
        <f t="shared" si="60"/>
        <v>0</v>
      </c>
      <c r="K272" s="188">
        <f t="shared" si="64"/>
        <v>-123.3199929688934</v>
      </c>
      <c r="L272" s="87">
        <f t="shared" si="61"/>
        <v>-156.36975108455684</v>
      </c>
      <c r="M272" s="88">
        <f t="shared" si="65"/>
        <v>642.66725180012907</v>
      </c>
      <c r="N272" s="88">
        <f t="shared" si="66"/>
        <v>13441.667251800129</v>
      </c>
      <c r="O272" s="88">
        <f t="shared" si="67"/>
        <v>10600.683952523761</v>
      </c>
      <c r="P272" s="89">
        <f t="shared" si="62"/>
        <v>0.95126886488126139</v>
      </c>
      <c r="Q272" s="196">
        <v>693.21426057489168</v>
      </c>
      <c r="R272" s="92">
        <f t="shared" si="68"/>
        <v>-5.9104609277365286E-2</v>
      </c>
      <c r="S272" s="92">
        <f t="shared" si="68"/>
        <v>-5.9104609277365133E-2</v>
      </c>
      <c r="T272" s="91">
        <v>1268</v>
      </c>
      <c r="U272" s="191">
        <v>13603</v>
      </c>
      <c r="V272" s="191">
        <v>10727.917981072555</v>
      </c>
      <c r="W272" s="198"/>
      <c r="X272" s="88">
        <v>0</v>
      </c>
      <c r="Y272" s="88">
        <f t="shared" si="69"/>
        <v>0</v>
      </c>
      <c r="Z272" s="1"/>
    </row>
    <row r="273" spans="2:28">
      <c r="B273" s="208">
        <v>4638</v>
      </c>
      <c r="C273" t="s">
        <v>287</v>
      </c>
      <c r="D273" s="1">
        <v>45261</v>
      </c>
      <c r="E273" s="85">
        <f t="shared" si="63"/>
        <v>11668.213457076567</v>
      </c>
      <c r="F273" s="86">
        <f t="shared" si="56"/>
        <v>1.0470652856189477</v>
      </c>
      <c r="G273" s="188">
        <f t="shared" si="57"/>
        <v>-314.46356092994102</v>
      </c>
      <c r="H273" s="188">
        <f t="shared" si="58"/>
        <v>-1219.8041528472411</v>
      </c>
      <c r="I273" s="188">
        <f t="shared" si="59"/>
        <v>0</v>
      </c>
      <c r="J273" s="87">
        <f t="shared" si="60"/>
        <v>0</v>
      </c>
      <c r="K273" s="188">
        <f t="shared" si="64"/>
        <v>-123.3199929688934</v>
      </c>
      <c r="L273" s="87">
        <f t="shared" si="61"/>
        <v>-478.35825272633753</v>
      </c>
      <c r="M273" s="88">
        <f t="shared" si="65"/>
        <v>-1698.1624055735786</v>
      </c>
      <c r="N273" s="88">
        <f t="shared" si="66"/>
        <v>43562.837594426419</v>
      </c>
      <c r="O273" s="88">
        <f t="shared" si="67"/>
        <v>11230.42990317773</v>
      </c>
      <c r="P273" s="89">
        <f t="shared" si="62"/>
        <v>1.0077800973946647</v>
      </c>
      <c r="Q273" s="196">
        <v>1455.6308491877012</v>
      </c>
      <c r="R273" s="92">
        <f t="shared" si="68"/>
        <v>8.5342484067917473E-3</v>
      </c>
      <c r="S273" s="92">
        <f t="shared" si="68"/>
        <v>2.6734144614184285E-2</v>
      </c>
      <c r="T273" s="91">
        <v>3879</v>
      </c>
      <c r="U273" s="191">
        <v>44878</v>
      </c>
      <c r="V273" s="191">
        <v>11364.396049632818</v>
      </c>
      <c r="W273" s="198"/>
      <c r="X273" s="88">
        <v>0</v>
      </c>
      <c r="Y273" s="88">
        <f t="shared" si="69"/>
        <v>0</v>
      </c>
      <c r="Z273" s="1"/>
    </row>
    <row r="274" spans="2:28">
      <c r="B274" s="208">
        <v>4639</v>
      </c>
      <c r="C274" t="s">
        <v>288</v>
      </c>
      <c r="D274" s="1">
        <v>30791</v>
      </c>
      <c r="E274" s="85">
        <f t="shared" si="63"/>
        <v>12070.16856134849</v>
      </c>
      <c r="F274" s="86">
        <f t="shared" si="56"/>
        <v>1.0831353521812992</v>
      </c>
      <c r="G274" s="188">
        <f t="shared" si="57"/>
        <v>-555.63662349309482</v>
      </c>
      <c r="H274" s="188">
        <f t="shared" si="58"/>
        <v>-1417.4290265308848</v>
      </c>
      <c r="I274" s="188">
        <f t="shared" si="59"/>
        <v>0</v>
      </c>
      <c r="J274" s="87">
        <f t="shared" si="60"/>
        <v>0</v>
      </c>
      <c r="K274" s="188">
        <f t="shared" si="64"/>
        <v>-123.3199929688934</v>
      </c>
      <c r="L274" s="87">
        <f t="shared" si="61"/>
        <v>-314.5893020636471</v>
      </c>
      <c r="M274" s="88">
        <f t="shared" si="65"/>
        <v>-1732.0183285945318</v>
      </c>
      <c r="N274" s="88">
        <f t="shared" si="66"/>
        <v>29058.981671405469</v>
      </c>
      <c r="O274" s="88">
        <f t="shared" si="67"/>
        <v>11391.211944886503</v>
      </c>
      <c r="P274" s="89">
        <f t="shared" si="62"/>
        <v>1.0222081240196055</v>
      </c>
      <c r="Q274" s="196">
        <v>748.50613464239314</v>
      </c>
      <c r="R274" s="92">
        <f t="shared" si="68"/>
        <v>2.7188417400587136E-2</v>
      </c>
      <c r="S274" s="92">
        <f t="shared" si="68"/>
        <v>3.1215028209683818E-2</v>
      </c>
      <c r="T274" s="91">
        <v>2551</v>
      </c>
      <c r="U274" s="191">
        <v>29976</v>
      </c>
      <c r="V274" s="191">
        <v>11704.802811401796</v>
      </c>
      <c r="W274" s="198"/>
      <c r="X274" s="88">
        <v>0</v>
      </c>
      <c r="Y274" s="88">
        <f t="shared" si="69"/>
        <v>0</v>
      </c>
      <c r="Z274" s="1"/>
      <c r="AA274" s="1"/>
    </row>
    <row r="275" spans="2:28">
      <c r="B275" s="208">
        <v>4640</v>
      </c>
      <c r="C275" t="s">
        <v>289</v>
      </c>
      <c r="D275" s="1">
        <v>119110</v>
      </c>
      <c r="E275" s="85">
        <f t="shared" si="63"/>
        <v>9668.804286062179</v>
      </c>
      <c r="F275" s="86">
        <f t="shared" si="56"/>
        <v>0.86764519338129287</v>
      </c>
      <c r="G275" s="188">
        <f t="shared" si="57"/>
        <v>885.18194167869149</v>
      </c>
      <c r="H275" s="188">
        <f t="shared" si="58"/>
        <v>10904.5563395398</v>
      </c>
      <c r="I275" s="188">
        <f t="shared" si="59"/>
        <v>126.31236936913665</v>
      </c>
      <c r="J275" s="87">
        <f t="shared" si="60"/>
        <v>1556.0420782583942</v>
      </c>
      <c r="K275" s="188">
        <f t="shared" si="64"/>
        <v>2.9923764002432449</v>
      </c>
      <c r="L275" s="87">
        <f t="shared" si="61"/>
        <v>36.863084874596531</v>
      </c>
      <c r="M275" s="88">
        <f t="shared" si="65"/>
        <v>10941.419424414396</v>
      </c>
      <c r="N275" s="88">
        <f t="shared" si="66"/>
        <v>130051.4194244144</v>
      </c>
      <c r="O275" s="88">
        <f t="shared" si="67"/>
        <v>10556.978604141115</v>
      </c>
      <c r="P275" s="89">
        <f t="shared" si="62"/>
        <v>0.94734689745619716</v>
      </c>
      <c r="Q275" s="196">
        <v>8177.213906639965</v>
      </c>
      <c r="R275" s="92">
        <f t="shared" si="68"/>
        <v>4.2748211893860473E-2</v>
      </c>
      <c r="S275" s="92">
        <f t="shared" si="68"/>
        <v>3.2506103472790565E-2</v>
      </c>
      <c r="T275" s="91">
        <v>12319</v>
      </c>
      <c r="U275" s="191">
        <v>114227</v>
      </c>
      <c r="V275" s="191">
        <v>9364.4040006558462</v>
      </c>
      <c r="W275" s="198"/>
      <c r="X275" s="88">
        <v>0</v>
      </c>
      <c r="Y275" s="88">
        <f t="shared" si="69"/>
        <v>0</v>
      </c>
    </row>
    <row r="276" spans="2:28">
      <c r="B276" s="208">
        <v>4641</v>
      </c>
      <c r="C276" t="s">
        <v>290</v>
      </c>
      <c r="D276" s="1">
        <v>32729</v>
      </c>
      <c r="E276" s="85">
        <f t="shared" si="63"/>
        <v>18182.777777777777</v>
      </c>
      <c r="F276" s="86">
        <f t="shared" si="56"/>
        <v>1.6316598489795535</v>
      </c>
      <c r="G276" s="188">
        <f t="shared" si="57"/>
        <v>-4223.2021533506677</v>
      </c>
      <c r="H276" s="188">
        <f t="shared" si="58"/>
        <v>-7601.763876031202</v>
      </c>
      <c r="I276" s="188">
        <f t="shared" si="59"/>
        <v>0</v>
      </c>
      <c r="J276" s="87">
        <f t="shared" si="60"/>
        <v>0</v>
      </c>
      <c r="K276" s="188">
        <f t="shared" si="64"/>
        <v>-123.3199929688934</v>
      </c>
      <c r="L276" s="87">
        <f t="shared" si="61"/>
        <v>-221.9759873440081</v>
      </c>
      <c r="M276" s="88">
        <f t="shared" si="65"/>
        <v>-7823.73986337521</v>
      </c>
      <c r="N276" s="88">
        <f t="shared" si="66"/>
        <v>24905.260136624791</v>
      </c>
      <c r="O276" s="88">
        <f t="shared" si="67"/>
        <v>13836.255631458216</v>
      </c>
      <c r="P276" s="89">
        <f t="shared" si="62"/>
        <v>1.241617922738907</v>
      </c>
      <c r="Q276" s="196">
        <v>1068.9136191126254</v>
      </c>
      <c r="R276" s="92">
        <f t="shared" si="68"/>
        <v>-1.5550742946519883E-2</v>
      </c>
      <c r="S276" s="92">
        <f t="shared" si="68"/>
        <v>-2.9223649294484882E-2</v>
      </c>
      <c r="T276" s="91">
        <v>1800</v>
      </c>
      <c r="U276" s="191">
        <v>33246</v>
      </c>
      <c r="V276" s="191">
        <v>18730.140845070422</v>
      </c>
      <c r="W276" s="198"/>
      <c r="X276" s="88">
        <v>0</v>
      </c>
      <c r="Y276" s="88">
        <f t="shared" si="69"/>
        <v>0</v>
      </c>
    </row>
    <row r="277" spans="2:28">
      <c r="B277" s="208">
        <v>4642</v>
      </c>
      <c r="C277" t="s">
        <v>291</v>
      </c>
      <c r="D277" s="1">
        <v>27249</v>
      </c>
      <c r="E277" s="85">
        <f t="shared" si="63"/>
        <v>12615.277777777777</v>
      </c>
      <c r="F277" s="86">
        <f t="shared" si="56"/>
        <v>1.1320515756883256</v>
      </c>
      <c r="G277" s="188">
        <f t="shared" si="57"/>
        <v>-882.70215335066746</v>
      </c>
      <c r="H277" s="188">
        <f t="shared" si="58"/>
        <v>-1906.6366512374416</v>
      </c>
      <c r="I277" s="188">
        <f t="shared" si="59"/>
        <v>0</v>
      </c>
      <c r="J277" s="87">
        <f t="shared" si="60"/>
        <v>0</v>
      </c>
      <c r="K277" s="188">
        <f t="shared" si="64"/>
        <v>-123.3199929688934</v>
      </c>
      <c r="L277" s="87">
        <f t="shared" si="61"/>
        <v>-266.37118481280976</v>
      </c>
      <c r="M277" s="88">
        <f t="shared" si="65"/>
        <v>-2173.0078360502512</v>
      </c>
      <c r="N277" s="88">
        <f t="shared" si="66"/>
        <v>25075.992163949748</v>
      </c>
      <c r="O277" s="88">
        <f t="shared" si="67"/>
        <v>11609.255631458216</v>
      </c>
      <c r="P277" s="89">
        <f t="shared" si="62"/>
        <v>1.041774613422416</v>
      </c>
      <c r="Q277" s="196">
        <v>1020.3763429351479</v>
      </c>
      <c r="R277" s="92">
        <f t="shared" si="68"/>
        <v>0.22583112150794007</v>
      </c>
      <c r="S277" s="92">
        <f t="shared" si="68"/>
        <v>0.20823817485666876</v>
      </c>
      <c r="T277" s="91">
        <v>2160</v>
      </c>
      <c r="U277" s="191">
        <v>22229</v>
      </c>
      <c r="V277" s="191">
        <v>10441.052137153592</v>
      </c>
      <c r="W277" s="198"/>
      <c r="X277" s="88">
        <v>0</v>
      </c>
      <c r="Y277" s="88">
        <f t="shared" si="69"/>
        <v>0</v>
      </c>
    </row>
    <row r="278" spans="2:28">
      <c r="B278" s="208">
        <v>4643</v>
      </c>
      <c r="C278" t="s">
        <v>292</v>
      </c>
      <c r="D278" s="1">
        <v>65305</v>
      </c>
      <c r="E278" s="85">
        <f t="shared" si="63"/>
        <v>12465.165107845009</v>
      </c>
      <c r="F278" s="86">
        <f t="shared" si="56"/>
        <v>1.1185809817369567</v>
      </c>
      <c r="G278" s="188">
        <f t="shared" si="57"/>
        <v>-792.6345513910062</v>
      </c>
      <c r="H278" s="188">
        <f t="shared" si="58"/>
        <v>-4152.6124147374812</v>
      </c>
      <c r="I278" s="188">
        <f t="shared" si="59"/>
        <v>0</v>
      </c>
      <c r="J278" s="87">
        <f t="shared" si="60"/>
        <v>0</v>
      </c>
      <c r="K278" s="188">
        <f t="shared" si="64"/>
        <v>-123.3199929688934</v>
      </c>
      <c r="L278" s="87">
        <f t="shared" si="61"/>
        <v>-646.07344316403248</v>
      </c>
      <c r="M278" s="88">
        <f t="shared" si="65"/>
        <v>-4798.6858579015134</v>
      </c>
      <c r="N278" s="88">
        <f t="shared" si="66"/>
        <v>60506.31414209849</v>
      </c>
      <c r="O278" s="88">
        <f t="shared" si="67"/>
        <v>11549.21056348511</v>
      </c>
      <c r="P278" s="89">
        <f t="shared" si="62"/>
        <v>1.0363863758418685</v>
      </c>
      <c r="Q278" s="196">
        <v>395.1344725172421</v>
      </c>
      <c r="R278" s="92">
        <f t="shared" si="68"/>
        <v>4.5063931251900335E-2</v>
      </c>
      <c r="S278" s="92">
        <f t="shared" si="68"/>
        <v>3.1698922014664628E-2</v>
      </c>
      <c r="T278" s="91">
        <v>5239</v>
      </c>
      <c r="U278" s="191">
        <v>62489</v>
      </c>
      <c r="V278" s="191">
        <v>12082.17324052591</v>
      </c>
      <c r="W278" s="198"/>
      <c r="X278" s="88">
        <v>0</v>
      </c>
      <c r="Y278" s="88">
        <f t="shared" si="69"/>
        <v>0</v>
      </c>
    </row>
    <row r="279" spans="2:28">
      <c r="B279" s="208">
        <v>4644</v>
      </c>
      <c r="C279" t="s">
        <v>293</v>
      </c>
      <c r="D279" s="1">
        <v>64183</v>
      </c>
      <c r="E279" s="85">
        <f t="shared" si="63"/>
        <v>11949.916216719419</v>
      </c>
      <c r="F279" s="86">
        <f t="shared" si="56"/>
        <v>1.0723443209717165</v>
      </c>
      <c r="G279" s="188">
        <f t="shared" si="57"/>
        <v>-483.48521671565248</v>
      </c>
      <c r="H279" s="188">
        <f t="shared" si="58"/>
        <v>-2596.7990989797695</v>
      </c>
      <c r="I279" s="188">
        <f t="shared" si="59"/>
        <v>0</v>
      </c>
      <c r="J279" s="87">
        <f t="shared" si="60"/>
        <v>0</v>
      </c>
      <c r="K279" s="188">
        <f t="shared" si="64"/>
        <v>-123.3199929688934</v>
      </c>
      <c r="L279" s="87">
        <f t="shared" si="61"/>
        <v>-662.35168223592655</v>
      </c>
      <c r="M279" s="88">
        <f t="shared" si="65"/>
        <v>-3259.150781215696</v>
      </c>
      <c r="N279" s="88">
        <f t="shared" si="66"/>
        <v>60923.849218784308</v>
      </c>
      <c r="O279" s="88">
        <f t="shared" si="67"/>
        <v>11343.111007034875</v>
      </c>
      <c r="P279" s="89">
        <f t="shared" si="62"/>
        <v>1.0178917115357724</v>
      </c>
      <c r="Q279" s="196">
        <v>3775.2974712521641</v>
      </c>
      <c r="R279" s="92">
        <f t="shared" si="68"/>
        <v>6.0700710626342753E-2</v>
      </c>
      <c r="S279" s="92">
        <f t="shared" si="68"/>
        <v>4.7074132887892237E-2</v>
      </c>
      <c r="T279" s="91">
        <v>5371</v>
      </c>
      <c r="U279" s="191">
        <v>60510</v>
      </c>
      <c r="V279" s="191">
        <v>11412.674462466994</v>
      </c>
      <c r="W279" s="198"/>
      <c r="X279" s="88">
        <v>0</v>
      </c>
      <c r="Y279" s="88">
        <f t="shared" si="69"/>
        <v>0</v>
      </c>
    </row>
    <row r="280" spans="2:28">
      <c r="B280" s="208">
        <v>4645</v>
      </c>
      <c r="C280" t="s">
        <v>294</v>
      </c>
      <c r="D280" s="1">
        <v>29415</v>
      </c>
      <c r="E280" s="85">
        <f t="shared" si="63"/>
        <v>9850.9711989283333</v>
      </c>
      <c r="F280" s="86">
        <f t="shared" si="56"/>
        <v>0.88399222468580174</v>
      </c>
      <c r="G280" s="188">
        <f t="shared" si="57"/>
        <v>775.88179395899897</v>
      </c>
      <c r="H280" s="188">
        <f t="shared" si="58"/>
        <v>2316.7830367615707</v>
      </c>
      <c r="I280" s="188">
        <f t="shared" si="59"/>
        <v>62.553949865982666</v>
      </c>
      <c r="J280" s="87">
        <f t="shared" si="60"/>
        <v>186.78609429982424</v>
      </c>
      <c r="K280" s="188">
        <f t="shared" si="64"/>
        <v>-60.766043102910736</v>
      </c>
      <c r="L280" s="87">
        <f t="shared" si="61"/>
        <v>-181.44740470529146</v>
      </c>
      <c r="M280" s="88">
        <f t="shared" si="65"/>
        <v>2135.3356320562793</v>
      </c>
      <c r="N280" s="88">
        <f t="shared" si="66"/>
        <v>31550.335632056278</v>
      </c>
      <c r="O280" s="88">
        <f t="shared" si="67"/>
        <v>10566.08694978442</v>
      </c>
      <c r="P280" s="89">
        <f t="shared" si="62"/>
        <v>0.94816424902142227</v>
      </c>
      <c r="Q280" s="196">
        <v>1916.9439382439214</v>
      </c>
      <c r="R280" s="92">
        <f t="shared" si="68"/>
        <v>7.3696890056942618E-2</v>
      </c>
      <c r="S280" s="92">
        <f t="shared" si="68"/>
        <v>6.0392541452754217E-2</v>
      </c>
      <c r="T280" s="91">
        <v>2986</v>
      </c>
      <c r="U280" s="191">
        <v>27396</v>
      </c>
      <c r="V280" s="191">
        <v>9289.9287894201425</v>
      </c>
      <c r="W280" s="198"/>
      <c r="X280" s="88">
        <v>0</v>
      </c>
      <c r="Y280" s="88">
        <f t="shared" si="69"/>
        <v>0</v>
      </c>
    </row>
    <row r="281" spans="2:28">
      <c r="B281" s="208">
        <v>4646</v>
      </c>
      <c r="C281" t="s">
        <v>295</v>
      </c>
      <c r="D281" s="1">
        <v>29574</v>
      </c>
      <c r="E281" s="85">
        <f t="shared" si="63"/>
        <v>10308.121296619031</v>
      </c>
      <c r="F281" s="86">
        <f t="shared" si="56"/>
        <v>0.92501529984380182</v>
      </c>
      <c r="G281" s="188">
        <f t="shared" si="57"/>
        <v>501.59173534458057</v>
      </c>
      <c r="H281" s="188">
        <f t="shared" si="58"/>
        <v>1439.0666887036018</v>
      </c>
      <c r="I281" s="188">
        <f t="shared" si="59"/>
        <v>0</v>
      </c>
      <c r="J281" s="87">
        <f t="shared" si="60"/>
        <v>0</v>
      </c>
      <c r="K281" s="188">
        <f t="shared" si="64"/>
        <v>-123.3199929688934</v>
      </c>
      <c r="L281" s="87">
        <f t="shared" si="61"/>
        <v>-353.80505982775514</v>
      </c>
      <c r="M281" s="88">
        <f t="shared" si="65"/>
        <v>1085.2616288758468</v>
      </c>
      <c r="N281" s="88">
        <f t="shared" si="66"/>
        <v>30659.261628875847</v>
      </c>
      <c r="O281" s="88">
        <f t="shared" si="67"/>
        <v>10686.39303899472</v>
      </c>
      <c r="P281" s="89">
        <f t="shared" si="62"/>
        <v>0.95896010308460655</v>
      </c>
      <c r="Q281" s="196">
        <v>-313.87668324254946</v>
      </c>
      <c r="R281" s="92">
        <f t="shared" si="68"/>
        <v>0.12611377655928718</v>
      </c>
      <c r="S281" s="92">
        <f t="shared" si="68"/>
        <v>0.14338425622767628</v>
      </c>
      <c r="T281" s="91">
        <v>2869</v>
      </c>
      <c r="U281" s="191">
        <v>26262</v>
      </c>
      <c r="V281" s="191">
        <v>9015.4479917610715</v>
      </c>
      <c r="W281" s="198"/>
      <c r="X281" s="88">
        <v>0</v>
      </c>
      <c r="Y281" s="88">
        <f t="shared" si="69"/>
        <v>0</v>
      </c>
      <c r="Z281" s="1"/>
      <c r="AA281" s="1"/>
    </row>
    <row r="282" spans="2:28">
      <c r="B282" s="208">
        <v>4647</v>
      </c>
      <c r="C282" t="s">
        <v>296</v>
      </c>
      <c r="D282" s="1">
        <v>234169</v>
      </c>
      <c r="E282" s="85">
        <f t="shared" si="63"/>
        <v>10430.690423162585</v>
      </c>
      <c r="F282" s="86">
        <f t="shared" si="56"/>
        <v>0.93601423108246173</v>
      </c>
      <c r="G282" s="188">
        <f t="shared" si="57"/>
        <v>428.05025941844798</v>
      </c>
      <c r="H282" s="188">
        <f t="shared" si="58"/>
        <v>9609.7283239441567</v>
      </c>
      <c r="I282" s="188">
        <f t="shared" si="59"/>
        <v>0</v>
      </c>
      <c r="J282" s="87">
        <f t="shared" si="60"/>
        <v>0</v>
      </c>
      <c r="K282" s="188">
        <f t="shared" si="64"/>
        <v>-123.3199929688934</v>
      </c>
      <c r="L282" s="87">
        <f t="shared" si="61"/>
        <v>-2768.5338421516567</v>
      </c>
      <c r="M282" s="88">
        <f t="shared" si="65"/>
        <v>6841.1944817924996</v>
      </c>
      <c r="N282" s="88">
        <f t="shared" si="66"/>
        <v>241010.19448179251</v>
      </c>
      <c r="O282" s="88">
        <f t="shared" si="67"/>
        <v>10735.42068961214</v>
      </c>
      <c r="P282" s="89">
        <f t="shared" si="62"/>
        <v>0.96335967558007041</v>
      </c>
      <c r="Q282" s="196">
        <v>5697.4281939324292</v>
      </c>
      <c r="R282" s="92">
        <f t="shared" si="68"/>
        <v>3.7854344318967503E-2</v>
      </c>
      <c r="S282" s="92">
        <f t="shared" si="68"/>
        <v>2.6990390157945018E-2</v>
      </c>
      <c r="T282" s="91">
        <v>22450</v>
      </c>
      <c r="U282" s="191">
        <v>225628</v>
      </c>
      <c r="V282" s="191">
        <v>10156.560882286743</v>
      </c>
      <c r="W282" s="198"/>
      <c r="X282" s="88">
        <v>0</v>
      </c>
      <c r="Y282" s="88">
        <f t="shared" si="69"/>
        <v>0</v>
      </c>
    </row>
    <row r="283" spans="2:28">
      <c r="B283" s="208">
        <v>4648</v>
      </c>
      <c r="C283" t="s">
        <v>297</v>
      </c>
      <c r="D283" s="1">
        <v>40753</v>
      </c>
      <c r="E283" s="85">
        <f t="shared" si="63"/>
        <v>12014.44575471698</v>
      </c>
      <c r="F283" s="86">
        <f t="shared" si="56"/>
        <v>1.0781349794459405</v>
      </c>
      <c r="G283" s="188">
        <f t="shared" si="57"/>
        <v>-522.20293951418932</v>
      </c>
      <c r="H283" s="188">
        <f t="shared" si="58"/>
        <v>-1771.31237083213</v>
      </c>
      <c r="I283" s="188">
        <f t="shared" si="59"/>
        <v>0</v>
      </c>
      <c r="J283" s="87">
        <f t="shared" si="60"/>
        <v>0</v>
      </c>
      <c r="K283" s="188">
        <f t="shared" si="64"/>
        <v>-123.3199929688934</v>
      </c>
      <c r="L283" s="87">
        <f t="shared" si="61"/>
        <v>-418.30141615048643</v>
      </c>
      <c r="M283" s="88">
        <f t="shared" si="65"/>
        <v>-2189.6137869826166</v>
      </c>
      <c r="N283" s="88">
        <f t="shared" si="66"/>
        <v>38563.38621301738</v>
      </c>
      <c r="O283" s="88">
        <f t="shared" si="67"/>
        <v>11368.922822233899</v>
      </c>
      <c r="P283" s="89">
        <f t="shared" si="62"/>
        <v>1.020207974925462</v>
      </c>
      <c r="Q283" s="196">
        <v>1521.1643311277903</v>
      </c>
      <c r="R283" s="92">
        <f t="shared" si="68"/>
        <v>-1.0969542531246207E-2</v>
      </c>
      <c r="S283" s="92">
        <f t="shared" si="68"/>
        <v>1.5272421257724206E-2</v>
      </c>
      <c r="T283" s="91">
        <v>3392</v>
      </c>
      <c r="U283" s="191">
        <v>41205</v>
      </c>
      <c r="V283" s="191">
        <v>11833.716255025847</v>
      </c>
      <c r="W283" s="198"/>
      <c r="X283" s="88">
        <v>0</v>
      </c>
      <c r="Y283" s="88">
        <f t="shared" si="69"/>
        <v>0</v>
      </c>
      <c r="Z283" s="1"/>
      <c r="AA283" s="1"/>
    </row>
    <row r="284" spans="2:28">
      <c r="B284" s="208">
        <v>4649</v>
      </c>
      <c r="C284" t="s">
        <v>298</v>
      </c>
      <c r="D284" s="1">
        <v>91675</v>
      </c>
      <c r="E284" s="85">
        <f t="shared" si="63"/>
        <v>9539.5421436004162</v>
      </c>
      <c r="F284" s="86">
        <f t="shared" si="56"/>
        <v>0.85604565394757115</v>
      </c>
      <c r="G284" s="188">
        <f t="shared" si="57"/>
        <v>962.73922715574918</v>
      </c>
      <c r="H284" s="188">
        <f t="shared" si="58"/>
        <v>9251.9239729667497</v>
      </c>
      <c r="I284" s="188">
        <f t="shared" si="59"/>
        <v>171.5541192307536</v>
      </c>
      <c r="J284" s="87">
        <f t="shared" si="60"/>
        <v>1648.6350858075421</v>
      </c>
      <c r="K284" s="188">
        <f t="shared" si="64"/>
        <v>48.234126261860197</v>
      </c>
      <c r="L284" s="87">
        <f t="shared" si="61"/>
        <v>463.5299533764765</v>
      </c>
      <c r="M284" s="88">
        <f t="shared" si="65"/>
        <v>9715.4539263432271</v>
      </c>
      <c r="N284" s="88">
        <f t="shared" si="66"/>
        <v>101390.45392634322</v>
      </c>
      <c r="O284" s="88">
        <f t="shared" si="67"/>
        <v>10550.515497018027</v>
      </c>
      <c r="P284" s="89">
        <f t="shared" si="62"/>
        <v>0.94676692048451105</v>
      </c>
      <c r="Q284" s="196">
        <v>7283.5464139699388</v>
      </c>
      <c r="R284" s="92">
        <f t="shared" si="68"/>
        <v>4.3065195130276485E-2</v>
      </c>
      <c r="S284" s="92">
        <f t="shared" si="68"/>
        <v>3.5793044446225705E-2</v>
      </c>
      <c r="T284" s="91">
        <v>9610</v>
      </c>
      <c r="U284" s="191">
        <v>87890</v>
      </c>
      <c r="V284" s="191">
        <v>9209.8920674840192</v>
      </c>
      <c r="W284" s="198"/>
      <c r="X284" s="88">
        <v>0</v>
      </c>
      <c r="Y284" s="88">
        <f t="shared" si="69"/>
        <v>0</v>
      </c>
    </row>
    <row r="285" spans="2:28">
      <c r="B285" s="208">
        <v>4650</v>
      </c>
      <c r="C285" t="s">
        <v>299</v>
      </c>
      <c r="D285" s="1">
        <v>55735</v>
      </c>
      <c r="E285" s="85">
        <f t="shared" si="63"/>
        <v>9405.163685453932</v>
      </c>
      <c r="F285" s="86">
        <f t="shared" si="56"/>
        <v>0.84398699396695098</v>
      </c>
      <c r="G285" s="188">
        <f t="shared" si="57"/>
        <v>1043.3663020436397</v>
      </c>
      <c r="H285" s="188">
        <f t="shared" si="58"/>
        <v>6182.9887059106095</v>
      </c>
      <c r="I285" s="188">
        <f t="shared" si="59"/>
        <v>218.58657958202309</v>
      </c>
      <c r="J285" s="87">
        <f t="shared" si="60"/>
        <v>1295.344070603069</v>
      </c>
      <c r="K285" s="188">
        <f t="shared" si="64"/>
        <v>95.266586613129689</v>
      </c>
      <c r="L285" s="87">
        <f t="shared" si="61"/>
        <v>564.54979226940645</v>
      </c>
      <c r="M285" s="88">
        <f t="shared" si="65"/>
        <v>6747.5384981800162</v>
      </c>
      <c r="N285" s="88">
        <f t="shared" si="66"/>
        <v>62482.538498180016</v>
      </c>
      <c r="O285" s="88">
        <f t="shared" si="67"/>
        <v>10543.7965741107</v>
      </c>
      <c r="P285" s="89">
        <f t="shared" si="62"/>
        <v>0.94616398748547981</v>
      </c>
      <c r="Q285" s="196">
        <v>3306.9974348788601</v>
      </c>
      <c r="R285" s="92">
        <f t="shared" si="68"/>
        <v>6.427466631022169E-2</v>
      </c>
      <c r="S285" s="92">
        <f t="shared" si="68"/>
        <v>5.8168466739761567E-2</v>
      </c>
      <c r="T285" s="91">
        <v>5926</v>
      </c>
      <c r="U285" s="191">
        <v>52369</v>
      </c>
      <c r="V285" s="191">
        <v>8888.1534283774599</v>
      </c>
      <c r="W285" s="198"/>
      <c r="X285" s="88">
        <v>0</v>
      </c>
      <c r="Y285" s="88">
        <f t="shared" si="69"/>
        <v>0</v>
      </c>
    </row>
    <row r="286" spans="2:28" ht="27.95" customHeight="1">
      <c r="B286" s="208">
        <v>4651</v>
      </c>
      <c r="C286" t="s">
        <v>300</v>
      </c>
      <c r="D286" s="1">
        <v>67271</v>
      </c>
      <c r="E286" s="85">
        <f t="shared" si="63"/>
        <v>9251.9598404621102</v>
      </c>
      <c r="F286" s="86">
        <f t="shared" si="56"/>
        <v>0.83023900861303257</v>
      </c>
      <c r="G286" s="188">
        <f t="shared" si="57"/>
        <v>1135.2886090387328</v>
      </c>
      <c r="H286" s="188">
        <f t="shared" si="58"/>
        <v>8254.6834763206261</v>
      </c>
      <c r="I286" s="188">
        <f t="shared" si="59"/>
        <v>272.20792532916073</v>
      </c>
      <c r="J286" s="87">
        <f t="shared" si="60"/>
        <v>1979.2238250683276</v>
      </c>
      <c r="K286" s="188">
        <f t="shared" si="64"/>
        <v>148.88793236026731</v>
      </c>
      <c r="L286" s="87">
        <f t="shared" si="61"/>
        <v>1082.5641561915036</v>
      </c>
      <c r="M286" s="88">
        <f t="shared" si="65"/>
        <v>9337.2476325121297</v>
      </c>
      <c r="N286" s="88">
        <f t="shared" si="66"/>
        <v>76608.247632512124</v>
      </c>
      <c r="O286" s="88">
        <f t="shared" si="67"/>
        <v>10536.136381861108</v>
      </c>
      <c r="P286" s="89">
        <f t="shared" si="62"/>
        <v>0.9454765882177838</v>
      </c>
      <c r="Q286" s="196">
        <v>4688.227083868409</v>
      </c>
      <c r="R286" s="92">
        <f t="shared" si="68"/>
        <v>4.3608439342227738E-2</v>
      </c>
      <c r="S286" s="92">
        <f t="shared" si="68"/>
        <v>3.9733122623449003E-2</v>
      </c>
      <c r="T286" s="91">
        <v>7271</v>
      </c>
      <c r="U286" s="191">
        <v>64460</v>
      </c>
      <c r="V286" s="191">
        <v>8898.3986747653234</v>
      </c>
      <c r="W286" s="198"/>
      <c r="X286" s="88">
        <v>0</v>
      </c>
      <c r="Y286" s="88">
        <f t="shared" si="69"/>
        <v>0</v>
      </c>
      <c r="Z286" s="1"/>
      <c r="AA286" s="1"/>
    </row>
    <row r="287" spans="2:28">
      <c r="B287" s="208">
        <v>5001</v>
      </c>
      <c r="C287" t="s">
        <v>301</v>
      </c>
      <c r="D287" s="1">
        <v>2419413</v>
      </c>
      <c r="E287" s="85">
        <f t="shared" si="63"/>
        <v>11275.897746603594</v>
      </c>
      <c r="F287" s="86">
        <f t="shared" si="56"/>
        <v>1.011860225054166</v>
      </c>
      <c r="G287" s="188">
        <f t="shared" si="57"/>
        <v>-79.074134646157475</v>
      </c>
      <c r="H287" s="188">
        <f t="shared" si="58"/>
        <v>-16966.541700352776</v>
      </c>
      <c r="I287" s="188">
        <f t="shared" si="59"/>
        <v>0</v>
      </c>
      <c r="J287" s="87">
        <f t="shared" si="60"/>
        <v>0</v>
      </c>
      <c r="K287" s="188">
        <f t="shared" si="64"/>
        <v>-123.3199929688934</v>
      </c>
      <c r="L287" s="87">
        <f t="shared" si="61"/>
        <v>-26460.154291370611</v>
      </c>
      <c r="M287" s="88">
        <f t="shared" si="65"/>
        <v>-43426.695991723391</v>
      </c>
      <c r="N287" s="88">
        <f t="shared" si="66"/>
        <v>2375986.3040082767</v>
      </c>
      <c r="O287" s="88">
        <f t="shared" si="67"/>
        <v>11073.503618988543</v>
      </c>
      <c r="P287" s="89">
        <f t="shared" si="62"/>
        <v>0.99369807316875203</v>
      </c>
      <c r="Q287" s="196">
        <v>-21220.657397277853</v>
      </c>
      <c r="R287" s="92">
        <f t="shared" si="68"/>
        <v>2.0876073551291216E-2</v>
      </c>
      <c r="S287" s="92">
        <f t="shared" si="68"/>
        <v>1.1812298377729858E-2</v>
      </c>
      <c r="T287" s="91">
        <v>214565</v>
      </c>
      <c r="U287" s="191">
        <v>2369938</v>
      </c>
      <c r="V287" s="191">
        <v>11144.25844070347</v>
      </c>
      <c r="W287" s="198"/>
      <c r="X287" s="88">
        <v>0</v>
      </c>
      <c r="Y287" s="88">
        <f t="shared" si="69"/>
        <v>0</v>
      </c>
      <c r="Z287" s="1"/>
      <c r="AA287" s="1"/>
      <c r="AB287" s="45"/>
    </row>
    <row r="288" spans="2:28">
      <c r="B288" s="208">
        <v>5006</v>
      </c>
      <c r="C288" t="s">
        <v>302</v>
      </c>
      <c r="D288" s="1">
        <v>200660</v>
      </c>
      <c r="E288" s="85">
        <f t="shared" si="63"/>
        <v>8349.700399467376</v>
      </c>
      <c r="F288" s="86">
        <f t="shared" si="56"/>
        <v>0.74927335412249141</v>
      </c>
      <c r="G288" s="188">
        <f t="shared" si="57"/>
        <v>1676.6442736355732</v>
      </c>
      <c r="H288" s="188">
        <f t="shared" si="58"/>
        <v>40293.115184010094</v>
      </c>
      <c r="I288" s="188">
        <f t="shared" si="59"/>
        <v>587.99872967731767</v>
      </c>
      <c r="J288" s="87">
        <f t="shared" si="60"/>
        <v>14130.785471605299</v>
      </c>
      <c r="K288" s="188">
        <f t="shared" si="64"/>
        <v>464.67873670842425</v>
      </c>
      <c r="L288" s="87">
        <f t="shared" si="61"/>
        <v>11167.159400576853</v>
      </c>
      <c r="M288" s="88">
        <f t="shared" si="65"/>
        <v>51460.27458458695</v>
      </c>
      <c r="N288" s="88">
        <f t="shared" si="66"/>
        <v>252120.27458458696</v>
      </c>
      <c r="O288" s="88">
        <f t="shared" si="67"/>
        <v>10491.023409811374</v>
      </c>
      <c r="P288" s="89">
        <f t="shared" si="62"/>
        <v>0.94142830549325696</v>
      </c>
      <c r="Q288" s="196">
        <v>28941.945891834115</v>
      </c>
      <c r="R288" s="92">
        <f t="shared" si="68"/>
        <v>4.5795917090992483E-2</v>
      </c>
      <c r="S288" s="92">
        <f t="shared" si="68"/>
        <v>4.2445122915892267E-2</v>
      </c>
      <c r="T288" s="91">
        <v>24032</v>
      </c>
      <c r="U288" s="191">
        <v>191873</v>
      </c>
      <c r="V288" s="191">
        <v>8009.726570653308</v>
      </c>
      <c r="W288" s="198"/>
      <c r="X288" s="88">
        <v>0</v>
      </c>
      <c r="Y288" s="88">
        <f t="shared" si="69"/>
        <v>0</v>
      </c>
      <c r="Z288" s="1"/>
      <c r="AA288" s="1"/>
    </row>
    <row r="289" spans="2:25">
      <c r="B289" s="208">
        <v>5007</v>
      </c>
      <c r="C289" t="s">
        <v>303</v>
      </c>
      <c r="D289" s="1">
        <v>135518</v>
      </c>
      <c r="E289" s="85">
        <f t="shared" si="63"/>
        <v>8984.8173440297014</v>
      </c>
      <c r="F289" s="86">
        <f t="shared" si="56"/>
        <v>0.80626656112936779</v>
      </c>
      <c r="G289" s="188">
        <f t="shared" si="57"/>
        <v>1295.5741068981781</v>
      </c>
      <c r="H289" s="188">
        <f t="shared" si="58"/>
        <v>19541.144254345221</v>
      </c>
      <c r="I289" s="188">
        <f t="shared" si="59"/>
        <v>365.70779908050378</v>
      </c>
      <c r="J289" s="87">
        <f t="shared" si="60"/>
        <v>5515.9707335312387</v>
      </c>
      <c r="K289" s="188">
        <f t="shared" si="64"/>
        <v>242.38780611161036</v>
      </c>
      <c r="L289" s="87">
        <f t="shared" si="61"/>
        <v>3655.9352795814193</v>
      </c>
      <c r="M289" s="88">
        <f t="shared" si="65"/>
        <v>23197.079533926641</v>
      </c>
      <c r="N289" s="88">
        <f t="shared" si="66"/>
        <v>158715.07953392665</v>
      </c>
      <c r="O289" s="88">
        <f t="shared" si="67"/>
        <v>10522.779257039492</v>
      </c>
      <c r="P289" s="89">
        <f t="shared" si="62"/>
        <v>0.94427796584360102</v>
      </c>
      <c r="Q289" s="196">
        <v>13536.84739457947</v>
      </c>
      <c r="R289" s="89">
        <f t="shared" si="68"/>
        <v>4.9534548721364292E-2</v>
      </c>
      <c r="S289" s="89">
        <f t="shared" si="68"/>
        <v>3.8401118515475618E-2</v>
      </c>
      <c r="T289" s="91">
        <v>15083</v>
      </c>
      <c r="U289" s="191">
        <v>129122</v>
      </c>
      <c r="V289" s="191">
        <v>8652.5497554111098</v>
      </c>
      <c r="W289" s="198"/>
      <c r="X289" s="88">
        <v>0</v>
      </c>
      <c r="Y289" s="88">
        <f t="shared" si="69"/>
        <v>0</v>
      </c>
    </row>
    <row r="290" spans="2:25">
      <c r="B290" s="208">
        <v>5014</v>
      </c>
      <c r="C290" t="s">
        <v>304</v>
      </c>
      <c r="D290" s="1">
        <v>78104</v>
      </c>
      <c r="E290" s="85">
        <f t="shared" si="63"/>
        <v>14323.124885384193</v>
      </c>
      <c r="F290" s="86">
        <f t="shared" si="56"/>
        <v>1.2853078926127368</v>
      </c>
      <c r="G290" s="188">
        <f t="shared" si="57"/>
        <v>-1907.410417914517</v>
      </c>
      <c r="H290" s="188">
        <f t="shared" si="58"/>
        <v>-10401.109008887861</v>
      </c>
      <c r="I290" s="188">
        <f t="shared" si="59"/>
        <v>0</v>
      </c>
      <c r="J290" s="87">
        <f t="shared" si="60"/>
        <v>0</v>
      </c>
      <c r="K290" s="188">
        <f t="shared" si="64"/>
        <v>-123.3199929688934</v>
      </c>
      <c r="L290" s="87">
        <f t="shared" si="61"/>
        <v>-672.46392165937573</v>
      </c>
      <c r="M290" s="88">
        <f t="shared" si="65"/>
        <v>-11073.572930547236</v>
      </c>
      <c r="N290" s="88">
        <f t="shared" si="66"/>
        <v>67030.427069452766</v>
      </c>
      <c r="O290" s="88">
        <f t="shared" si="67"/>
        <v>12292.394474500781</v>
      </c>
      <c r="P290" s="89">
        <f t="shared" si="62"/>
        <v>1.1030771401921802</v>
      </c>
      <c r="Q290" s="196">
        <v>-11421.331574988262</v>
      </c>
      <c r="R290" s="89">
        <f t="shared" si="68"/>
        <v>-0.66378827925236539</v>
      </c>
      <c r="S290" s="89">
        <f t="shared" si="68"/>
        <v>-0.66761096890693228</v>
      </c>
      <c r="T290" s="91">
        <v>5453</v>
      </c>
      <c r="U290" s="191">
        <v>232306</v>
      </c>
      <c r="V290" s="191">
        <v>43091.448710814322</v>
      </c>
      <c r="W290" s="198"/>
      <c r="X290" s="88">
        <v>0</v>
      </c>
      <c r="Y290" s="88">
        <f t="shared" si="69"/>
        <v>0</v>
      </c>
    </row>
    <row r="291" spans="2:25">
      <c r="B291" s="208">
        <v>5020</v>
      </c>
      <c r="C291" t="s">
        <v>305</v>
      </c>
      <c r="D291" s="1">
        <v>7866</v>
      </c>
      <c r="E291" s="85">
        <f t="shared" si="63"/>
        <v>8759.465478841872</v>
      </c>
      <c r="F291" s="86">
        <f t="shared" si="56"/>
        <v>0.78604426094985291</v>
      </c>
      <c r="G291" s="188">
        <f t="shared" si="57"/>
        <v>1430.7852260108757</v>
      </c>
      <c r="H291" s="188">
        <f t="shared" si="58"/>
        <v>1284.8451329577663</v>
      </c>
      <c r="I291" s="188">
        <f t="shared" si="59"/>
        <v>444.58095189624407</v>
      </c>
      <c r="J291" s="87">
        <f t="shared" si="60"/>
        <v>399.23369480282719</v>
      </c>
      <c r="K291" s="188">
        <f t="shared" si="64"/>
        <v>321.26095892735066</v>
      </c>
      <c r="L291" s="87">
        <f t="shared" si="61"/>
        <v>288.49234111676094</v>
      </c>
      <c r="M291" s="88">
        <f t="shared" si="65"/>
        <v>1573.3374740745271</v>
      </c>
      <c r="N291" s="88">
        <f t="shared" si="66"/>
        <v>9439.3374740745276</v>
      </c>
      <c r="O291" s="88">
        <f t="shared" si="67"/>
        <v>10511.511663780098</v>
      </c>
      <c r="P291" s="89">
        <f t="shared" si="62"/>
        <v>0.94326685083462503</v>
      </c>
      <c r="Q291" s="196">
        <v>1310.3159292138398</v>
      </c>
      <c r="R291" s="89">
        <f t="shared" si="68"/>
        <v>-6.5795724465558189E-2</v>
      </c>
      <c r="S291" s="89">
        <f t="shared" si="68"/>
        <v>-5.9553825074459305E-2</v>
      </c>
      <c r="T291" s="91">
        <v>898</v>
      </c>
      <c r="U291" s="191">
        <v>8420</v>
      </c>
      <c r="V291" s="191">
        <v>9314.1592920353978</v>
      </c>
      <c r="W291" s="198"/>
      <c r="X291" s="88">
        <v>0</v>
      </c>
      <c r="Y291" s="88">
        <f t="shared" si="69"/>
        <v>0</v>
      </c>
    </row>
    <row r="292" spans="2:25">
      <c r="B292" s="208">
        <v>5021</v>
      </c>
      <c r="C292" t="s">
        <v>306</v>
      </c>
      <c r="D292" s="1">
        <v>67257</v>
      </c>
      <c r="E292" s="85">
        <f t="shared" si="63"/>
        <v>9102.3142509135214</v>
      </c>
      <c r="F292" s="86">
        <f t="shared" si="56"/>
        <v>0.81681032884652727</v>
      </c>
      <c r="G292" s="188">
        <f t="shared" si="57"/>
        <v>1225.075962767886</v>
      </c>
      <c r="H292" s="188">
        <f t="shared" si="58"/>
        <v>9052.0862888919091</v>
      </c>
      <c r="I292" s="188">
        <f t="shared" si="59"/>
        <v>324.58388167116681</v>
      </c>
      <c r="J292" s="87">
        <f t="shared" si="60"/>
        <v>2398.3503016682512</v>
      </c>
      <c r="K292" s="188">
        <f t="shared" si="64"/>
        <v>201.26388870227339</v>
      </c>
      <c r="L292" s="87">
        <f t="shared" si="61"/>
        <v>1487.1388736210979</v>
      </c>
      <c r="M292" s="88">
        <f t="shared" si="65"/>
        <v>10539.225162513007</v>
      </c>
      <c r="N292" s="88">
        <f t="shared" si="66"/>
        <v>77796.225162513001</v>
      </c>
      <c r="O292" s="88">
        <f t="shared" si="67"/>
        <v>10528.654102383678</v>
      </c>
      <c r="P292" s="89">
        <f t="shared" si="62"/>
        <v>0.94480515422945843</v>
      </c>
      <c r="Q292" s="196">
        <v>5773.7375289098627</v>
      </c>
      <c r="R292" s="89">
        <f t="shared" si="68"/>
        <v>3.9504798998469884E-2</v>
      </c>
      <c r="S292" s="89">
        <f t="shared" si="68"/>
        <v>2.0793993981986409E-2</v>
      </c>
      <c r="T292" s="91">
        <v>7389</v>
      </c>
      <c r="U292" s="191">
        <v>64701</v>
      </c>
      <c r="V292" s="191">
        <v>8916.8963616317542</v>
      </c>
      <c r="W292" s="198"/>
      <c r="X292" s="88">
        <v>0</v>
      </c>
      <c r="Y292" s="88">
        <f t="shared" si="69"/>
        <v>0</v>
      </c>
    </row>
    <row r="293" spans="2:25">
      <c r="B293" s="208">
        <v>5022</v>
      </c>
      <c r="C293" t="s">
        <v>307</v>
      </c>
      <c r="D293" s="1">
        <v>22860</v>
      </c>
      <c r="E293" s="85">
        <f t="shared" si="63"/>
        <v>9202.8985507246362</v>
      </c>
      <c r="F293" s="86">
        <f t="shared" si="56"/>
        <v>0.82583641745880176</v>
      </c>
      <c r="G293" s="188">
        <f t="shared" si="57"/>
        <v>1164.7253828812172</v>
      </c>
      <c r="H293" s="188">
        <f t="shared" si="58"/>
        <v>2893.1778510769436</v>
      </c>
      <c r="I293" s="188">
        <f t="shared" si="59"/>
        <v>289.37937673727663</v>
      </c>
      <c r="J293" s="87">
        <f t="shared" si="60"/>
        <v>718.81837181539515</v>
      </c>
      <c r="K293" s="188">
        <f t="shared" si="64"/>
        <v>166.05938376838321</v>
      </c>
      <c r="L293" s="87">
        <f t="shared" si="61"/>
        <v>412.49150928066393</v>
      </c>
      <c r="M293" s="88">
        <f t="shared" si="65"/>
        <v>3305.6693603576077</v>
      </c>
      <c r="N293" s="88">
        <f t="shared" si="66"/>
        <v>26165.669360357606</v>
      </c>
      <c r="O293" s="88">
        <f t="shared" si="67"/>
        <v>10533.683317374236</v>
      </c>
      <c r="P293" s="89">
        <f t="shared" si="62"/>
        <v>0.94525645866007246</v>
      </c>
      <c r="Q293" s="196">
        <v>2753.431929872042</v>
      </c>
      <c r="R293" s="89">
        <f t="shared" si="68"/>
        <v>7.7437903567893665E-2</v>
      </c>
      <c r="S293" s="89">
        <f t="shared" si="68"/>
        <v>7.6136650061168959E-2</v>
      </c>
      <c r="T293" s="91">
        <v>2484</v>
      </c>
      <c r="U293" s="191">
        <v>21217</v>
      </c>
      <c r="V293" s="191">
        <v>8551.7936316001615</v>
      </c>
      <c r="W293" s="198"/>
      <c r="X293" s="88">
        <v>0</v>
      </c>
      <c r="Y293" s="88">
        <f t="shared" si="69"/>
        <v>0</v>
      </c>
    </row>
    <row r="294" spans="2:25">
      <c r="B294" s="208">
        <v>5025</v>
      </c>
      <c r="C294" t="s">
        <v>308</v>
      </c>
      <c r="D294" s="1">
        <v>53328</v>
      </c>
      <c r="E294" s="85">
        <f t="shared" si="63"/>
        <v>9380.4749340369399</v>
      </c>
      <c r="F294" s="86">
        <f t="shared" si="56"/>
        <v>0.84177151045277776</v>
      </c>
      <c r="G294" s="188">
        <f t="shared" si="57"/>
        <v>1058.1795528938349</v>
      </c>
      <c r="H294" s="188">
        <f t="shared" si="58"/>
        <v>6015.7507582014514</v>
      </c>
      <c r="I294" s="188">
        <f t="shared" si="59"/>
        <v>227.22764257797033</v>
      </c>
      <c r="J294" s="87">
        <f t="shared" si="60"/>
        <v>1291.7891480557614</v>
      </c>
      <c r="K294" s="188">
        <f t="shared" si="64"/>
        <v>103.90764960907693</v>
      </c>
      <c r="L294" s="87">
        <f t="shared" si="61"/>
        <v>590.71498802760232</v>
      </c>
      <c r="M294" s="88">
        <f t="shared" si="65"/>
        <v>6606.4657462290534</v>
      </c>
      <c r="N294" s="88">
        <f t="shared" si="66"/>
        <v>59934.465746229056</v>
      </c>
      <c r="O294" s="88">
        <f t="shared" si="67"/>
        <v>10542.562136539851</v>
      </c>
      <c r="P294" s="89">
        <f t="shared" si="62"/>
        <v>0.94605321330977121</v>
      </c>
      <c r="Q294" s="196">
        <v>3948.9409327179037</v>
      </c>
      <c r="R294" s="89">
        <f t="shared" si="68"/>
        <v>6.2628275381089962E-2</v>
      </c>
      <c r="S294" s="89">
        <f t="shared" si="68"/>
        <v>4.6366417868661816E-2</v>
      </c>
      <c r="T294" s="91">
        <v>5685</v>
      </c>
      <c r="U294" s="191">
        <v>50185</v>
      </c>
      <c r="V294" s="191">
        <v>8964.808860307252</v>
      </c>
      <c r="W294" s="198"/>
      <c r="X294" s="88">
        <v>0</v>
      </c>
      <c r="Y294" s="88">
        <f t="shared" si="69"/>
        <v>0</v>
      </c>
    </row>
    <row r="295" spans="2:25">
      <c r="B295" s="208">
        <v>5026</v>
      </c>
      <c r="C295" t="s">
        <v>309</v>
      </c>
      <c r="D295" s="1">
        <v>16016</v>
      </c>
      <c r="E295" s="85">
        <f t="shared" si="63"/>
        <v>7870.2702702702709</v>
      </c>
      <c r="F295" s="86">
        <f t="shared" si="56"/>
        <v>0.706250945678494</v>
      </c>
      <c r="G295" s="188">
        <f t="shared" si="57"/>
        <v>1964.3023511538363</v>
      </c>
      <c r="H295" s="188">
        <f t="shared" si="58"/>
        <v>3997.3552845980566</v>
      </c>
      <c r="I295" s="188">
        <f t="shared" si="59"/>
        <v>755.7992748963045</v>
      </c>
      <c r="J295" s="87">
        <f t="shared" si="60"/>
        <v>1538.0515244139797</v>
      </c>
      <c r="K295" s="188">
        <f t="shared" si="64"/>
        <v>632.47928192741108</v>
      </c>
      <c r="L295" s="87">
        <f t="shared" si="61"/>
        <v>1287.0953387222817</v>
      </c>
      <c r="M295" s="88">
        <f t="shared" si="65"/>
        <v>5284.4506233203383</v>
      </c>
      <c r="N295" s="88">
        <f t="shared" si="66"/>
        <v>21300.450623320339</v>
      </c>
      <c r="O295" s="88">
        <f t="shared" si="67"/>
        <v>10467.051903351517</v>
      </c>
      <c r="P295" s="89">
        <f t="shared" si="62"/>
        <v>0.93927718507105695</v>
      </c>
      <c r="Q295" s="196">
        <v>3029.3941157574209</v>
      </c>
      <c r="R295" s="89">
        <f t="shared" si="68"/>
        <v>3.8112522686025406E-2</v>
      </c>
      <c r="S295" s="89">
        <f t="shared" si="68"/>
        <v>1.872762054250262E-2</v>
      </c>
      <c r="T295" s="91">
        <v>2035</v>
      </c>
      <c r="U295" s="191">
        <v>15428</v>
      </c>
      <c r="V295" s="191">
        <v>7725.5883825738611</v>
      </c>
      <c r="W295" s="198"/>
      <c r="X295" s="88">
        <v>0</v>
      </c>
      <c r="Y295" s="88">
        <f t="shared" si="69"/>
        <v>0</v>
      </c>
    </row>
    <row r="296" spans="2:25">
      <c r="B296" s="208">
        <v>5027</v>
      </c>
      <c r="C296" t="s">
        <v>310</v>
      </c>
      <c r="D296" s="1">
        <v>49073</v>
      </c>
      <c r="E296" s="85">
        <f t="shared" si="63"/>
        <v>7992.345276872964</v>
      </c>
      <c r="F296" s="86">
        <f t="shared" si="56"/>
        <v>0.71720553629560879</v>
      </c>
      <c r="G296" s="188">
        <f t="shared" si="57"/>
        <v>1891.0573471922205</v>
      </c>
      <c r="H296" s="188">
        <f t="shared" si="58"/>
        <v>11611.092111760234</v>
      </c>
      <c r="I296" s="188">
        <f t="shared" si="59"/>
        <v>713.07302258536185</v>
      </c>
      <c r="J296" s="87">
        <f t="shared" si="60"/>
        <v>4378.2683586741223</v>
      </c>
      <c r="K296" s="188">
        <f t="shared" si="64"/>
        <v>589.75302961646844</v>
      </c>
      <c r="L296" s="87">
        <f t="shared" si="61"/>
        <v>3621.0836018451164</v>
      </c>
      <c r="M296" s="88">
        <f t="shared" si="65"/>
        <v>15232.175713605349</v>
      </c>
      <c r="N296" s="88">
        <f t="shared" si="66"/>
        <v>64305.175713605349</v>
      </c>
      <c r="O296" s="88">
        <f t="shared" si="67"/>
        <v>10473.155653681653</v>
      </c>
      <c r="P296" s="89">
        <f t="shared" si="62"/>
        <v>0.93982491460191286</v>
      </c>
      <c r="Q296" s="196">
        <v>8398.3816318184636</v>
      </c>
      <c r="R296" s="89">
        <f t="shared" si="68"/>
        <v>3.7769365787637191E-2</v>
      </c>
      <c r="S296" s="89">
        <f t="shared" si="68"/>
        <v>3.6586241103514494E-2</v>
      </c>
      <c r="T296" s="91">
        <v>6140</v>
      </c>
      <c r="U296" s="191">
        <v>47287</v>
      </c>
      <c r="V296" s="191">
        <v>7710.2559921734874</v>
      </c>
      <c r="W296" s="198"/>
      <c r="X296" s="88">
        <v>0</v>
      </c>
      <c r="Y296" s="88">
        <f t="shared" si="69"/>
        <v>0</v>
      </c>
    </row>
    <row r="297" spans="2:25">
      <c r="B297" s="208">
        <v>5028</v>
      </c>
      <c r="C297" t="s">
        <v>311</v>
      </c>
      <c r="D297" s="1">
        <v>157300</v>
      </c>
      <c r="E297" s="85">
        <f t="shared" si="63"/>
        <v>8957.8587699316631</v>
      </c>
      <c r="F297" s="86">
        <f t="shared" si="56"/>
        <v>0.8038473915459794</v>
      </c>
      <c r="G297" s="188">
        <f t="shared" si="57"/>
        <v>1311.749251357001</v>
      </c>
      <c r="H297" s="188">
        <f t="shared" si="58"/>
        <v>23034.316853828936</v>
      </c>
      <c r="I297" s="188">
        <f t="shared" si="59"/>
        <v>375.14330001481721</v>
      </c>
      <c r="J297" s="87">
        <f t="shared" si="60"/>
        <v>6587.5163482601902</v>
      </c>
      <c r="K297" s="188">
        <f t="shared" si="64"/>
        <v>251.8233070459238</v>
      </c>
      <c r="L297" s="87">
        <f t="shared" si="61"/>
        <v>4422.0172717264222</v>
      </c>
      <c r="M297" s="88">
        <f t="shared" si="65"/>
        <v>27456.334125555357</v>
      </c>
      <c r="N297" s="88">
        <f t="shared" si="66"/>
        <v>184756.33412555535</v>
      </c>
      <c r="O297" s="88">
        <f t="shared" si="67"/>
        <v>10521.431328334587</v>
      </c>
      <c r="P297" s="89">
        <f t="shared" si="62"/>
        <v>0.94415700736443131</v>
      </c>
      <c r="Q297" s="196">
        <v>15984.519618034557</v>
      </c>
      <c r="R297" s="89">
        <f t="shared" si="68"/>
        <v>4.362941535521881E-2</v>
      </c>
      <c r="S297" s="89">
        <f t="shared" si="68"/>
        <v>3.0554331563752472E-2</v>
      </c>
      <c r="T297" s="91">
        <v>17560</v>
      </c>
      <c r="U297" s="191">
        <v>150724</v>
      </c>
      <c r="V297" s="191">
        <v>8692.2722029988472</v>
      </c>
      <c r="W297" s="198"/>
      <c r="X297" s="88">
        <v>0</v>
      </c>
      <c r="Y297" s="88">
        <f t="shared" si="69"/>
        <v>0</v>
      </c>
    </row>
    <row r="298" spans="2:25">
      <c r="B298" s="208">
        <v>5029</v>
      </c>
      <c r="C298" t="s">
        <v>312</v>
      </c>
      <c r="D298" s="1">
        <v>75502</v>
      </c>
      <c r="E298" s="85">
        <f t="shared" si="63"/>
        <v>8899.3399339933985</v>
      </c>
      <c r="F298" s="86">
        <f t="shared" si="56"/>
        <v>0.79859611277128184</v>
      </c>
      <c r="G298" s="188">
        <f t="shared" si="57"/>
        <v>1346.8605529199597</v>
      </c>
      <c r="H298" s="188">
        <f t="shared" si="58"/>
        <v>11426.764930972937</v>
      </c>
      <c r="I298" s="188">
        <f t="shared" si="59"/>
        <v>395.62489259320978</v>
      </c>
      <c r="J298" s="87">
        <f t="shared" si="60"/>
        <v>3356.481588760792</v>
      </c>
      <c r="K298" s="188">
        <f t="shared" si="64"/>
        <v>272.30489962431636</v>
      </c>
      <c r="L298" s="87">
        <f t="shared" si="61"/>
        <v>2310.2347684126999</v>
      </c>
      <c r="M298" s="88">
        <f t="shared" si="65"/>
        <v>13736.999699385637</v>
      </c>
      <c r="N298" s="88">
        <f t="shared" si="66"/>
        <v>89238.999699385633</v>
      </c>
      <c r="O298" s="88">
        <f t="shared" si="67"/>
        <v>10518.505386537674</v>
      </c>
      <c r="P298" s="89">
        <f t="shared" si="62"/>
        <v>0.94389444342569639</v>
      </c>
      <c r="Q298" s="196">
        <v>8574.9865739980269</v>
      </c>
      <c r="R298" s="89">
        <f t="shared" si="68"/>
        <v>4.1335080339286949E-2</v>
      </c>
      <c r="S298" s="89">
        <f t="shared" si="68"/>
        <v>3.6057215127760417E-2</v>
      </c>
      <c r="T298" s="91">
        <v>8484</v>
      </c>
      <c r="U298" s="191">
        <v>72505</v>
      </c>
      <c r="V298" s="191">
        <v>8589.6220826916251</v>
      </c>
      <c r="W298" s="198"/>
      <c r="X298" s="88">
        <v>0</v>
      </c>
      <c r="Y298" s="88">
        <f t="shared" si="69"/>
        <v>0</v>
      </c>
    </row>
    <row r="299" spans="2:25">
      <c r="B299" s="208">
        <v>5031</v>
      </c>
      <c r="C299" t="s">
        <v>313</v>
      </c>
      <c r="D299" s="1">
        <v>152873</v>
      </c>
      <c r="E299" s="85">
        <f t="shared" si="63"/>
        <v>10341.135087600624</v>
      </c>
      <c r="F299" s="86">
        <f t="shared" si="56"/>
        <v>0.9279778437337185</v>
      </c>
      <c r="G299" s="188">
        <f t="shared" si="57"/>
        <v>481.78346075562473</v>
      </c>
      <c r="H299" s="188">
        <f t="shared" si="58"/>
        <v>7122.2049003503998</v>
      </c>
      <c r="I299" s="188">
        <f t="shared" si="59"/>
        <v>0</v>
      </c>
      <c r="J299" s="87">
        <f t="shared" si="60"/>
        <v>0</v>
      </c>
      <c r="K299" s="188">
        <f t="shared" si="64"/>
        <v>-123.3199929688934</v>
      </c>
      <c r="L299" s="87">
        <f t="shared" si="61"/>
        <v>-1823.039456059151</v>
      </c>
      <c r="M299" s="88">
        <f t="shared" si="65"/>
        <v>5299.1654442912486</v>
      </c>
      <c r="N299" s="88">
        <f t="shared" si="66"/>
        <v>158172.16544429125</v>
      </c>
      <c r="O299" s="88">
        <f t="shared" si="67"/>
        <v>10699.598555387354</v>
      </c>
      <c r="P299" s="89">
        <f t="shared" si="62"/>
        <v>0.960145120640573</v>
      </c>
      <c r="Q299" s="196">
        <v>2894.144017412164</v>
      </c>
      <c r="R299" s="89">
        <f t="shared" si="68"/>
        <v>3.4106513518815405E-2</v>
      </c>
      <c r="S299" s="89">
        <f t="shared" si="68"/>
        <v>2.5642271610151597E-2</v>
      </c>
      <c r="T299" s="91">
        <v>14783</v>
      </c>
      <c r="U299" s="191">
        <v>147831</v>
      </c>
      <c r="V299" s="191">
        <v>10082.594461874234</v>
      </c>
      <c r="W299" s="198"/>
      <c r="X299" s="88">
        <v>0</v>
      </c>
      <c r="Y299" s="88">
        <f t="shared" si="69"/>
        <v>0</v>
      </c>
    </row>
    <row r="300" spans="2:25">
      <c r="B300" s="208">
        <v>5032</v>
      </c>
      <c r="C300" t="s">
        <v>314</v>
      </c>
      <c r="D300" s="1">
        <v>37767</v>
      </c>
      <c r="E300" s="85">
        <f t="shared" si="63"/>
        <v>8958.0170777988624</v>
      </c>
      <c r="F300" s="86">
        <f t="shared" si="56"/>
        <v>0.8038615975487059</v>
      </c>
      <c r="G300" s="188">
        <f t="shared" si="57"/>
        <v>1311.6542666366815</v>
      </c>
      <c r="H300" s="188">
        <f t="shared" si="58"/>
        <v>5529.9343881402492</v>
      </c>
      <c r="I300" s="188">
        <f t="shared" si="59"/>
        <v>375.08789226129744</v>
      </c>
      <c r="J300" s="87">
        <f t="shared" si="60"/>
        <v>1581.37055377363</v>
      </c>
      <c r="K300" s="188">
        <f t="shared" si="64"/>
        <v>251.76789929240402</v>
      </c>
      <c r="L300" s="87">
        <f t="shared" si="61"/>
        <v>1061.4534634167755</v>
      </c>
      <c r="M300" s="88">
        <f t="shared" si="65"/>
        <v>6591.387851557025</v>
      </c>
      <c r="N300" s="88">
        <f t="shared" si="66"/>
        <v>44358.387851557025</v>
      </c>
      <c r="O300" s="88">
        <f t="shared" si="67"/>
        <v>10521.439243727948</v>
      </c>
      <c r="P300" s="89">
        <f t="shared" si="62"/>
        <v>0.94415771766456769</v>
      </c>
      <c r="Q300" s="196">
        <v>4398.7181041932618</v>
      </c>
      <c r="R300" s="89">
        <f t="shared" si="68"/>
        <v>4.3719773386762473E-2</v>
      </c>
      <c r="S300" s="89">
        <f t="shared" si="68"/>
        <v>2.5895337029113924E-2</v>
      </c>
      <c r="T300" s="91">
        <v>4216</v>
      </c>
      <c r="U300" s="191">
        <v>36185</v>
      </c>
      <c r="V300" s="191">
        <v>8731.901544401544</v>
      </c>
      <c r="W300" s="198"/>
      <c r="X300" s="88">
        <v>0</v>
      </c>
      <c r="Y300" s="88">
        <f t="shared" si="69"/>
        <v>0</v>
      </c>
    </row>
    <row r="301" spans="2:25">
      <c r="B301" s="208">
        <v>5033</v>
      </c>
      <c r="C301" t="s">
        <v>315</v>
      </c>
      <c r="D301" s="1">
        <v>14330</v>
      </c>
      <c r="E301" s="85">
        <f t="shared" si="63"/>
        <v>18538.163001293662</v>
      </c>
      <c r="F301" s="86">
        <f t="shared" si="56"/>
        <v>1.6635508948482538</v>
      </c>
      <c r="G301" s="188">
        <f t="shared" si="57"/>
        <v>-4436.4332874601978</v>
      </c>
      <c r="H301" s="188">
        <f t="shared" si="58"/>
        <v>-3429.3629312067328</v>
      </c>
      <c r="I301" s="188">
        <f t="shared" si="59"/>
        <v>0</v>
      </c>
      <c r="J301" s="87">
        <f t="shared" si="60"/>
        <v>0</v>
      </c>
      <c r="K301" s="188">
        <f t="shared" si="64"/>
        <v>-123.3199929688934</v>
      </c>
      <c r="L301" s="87">
        <f t="shared" si="61"/>
        <v>-95.326354564954599</v>
      </c>
      <c r="M301" s="88">
        <f t="shared" si="65"/>
        <v>-3524.6892857716875</v>
      </c>
      <c r="N301" s="88">
        <f t="shared" si="66"/>
        <v>10805.310714228312</v>
      </c>
      <c r="O301" s="88">
        <f t="shared" si="67"/>
        <v>13978.409720864569</v>
      </c>
      <c r="P301" s="89">
        <f t="shared" si="62"/>
        <v>1.254374341086387</v>
      </c>
      <c r="Q301" s="196">
        <v>500.45301531891982</v>
      </c>
      <c r="R301" s="89">
        <f t="shared" si="68"/>
        <v>7.5825825825825824E-2</v>
      </c>
      <c r="S301" s="89">
        <f t="shared" si="68"/>
        <v>4.7990746244303897E-2</v>
      </c>
      <c r="T301" s="91">
        <v>773</v>
      </c>
      <c r="U301" s="191">
        <v>13320</v>
      </c>
      <c r="V301" s="191">
        <v>17689.243027888446</v>
      </c>
      <c r="W301" s="198"/>
      <c r="X301" s="88">
        <v>0</v>
      </c>
      <c r="Y301" s="88">
        <f t="shared" si="69"/>
        <v>0</v>
      </c>
    </row>
    <row r="302" spans="2:25">
      <c r="B302" s="208">
        <v>5034</v>
      </c>
      <c r="C302" t="s">
        <v>316</v>
      </c>
      <c r="D302" s="1">
        <v>20774</v>
      </c>
      <c r="E302" s="85">
        <f t="shared" si="63"/>
        <v>8465.3626731866334</v>
      </c>
      <c r="F302" s="86">
        <f t="shared" si="56"/>
        <v>0.75965248817867748</v>
      </c>
      <c r="G302" s="188">
        <f t="shared" si="57"/>
        <v>1607.2469094040189</v>
      </c>
      <c r="H302" s="188">
        <f t="shared" si="58"/>
        <v>3944.1839156774622</v>
      </c>
      <c r="I302" s="188">
        <f t="shared" si="59"/>
        <v>547.51693387557759</v>
      </c>
      <c r="J302" s="87">
        <f t="shared" si="60"/>
        <v>1343.6065557306674</v>
      </c>
      <c r="K302" s="188">
        <f t="shared" si="64"/>
        <v>424.19694090668418</v>
      </c>
      <c r="L302" s="87">
        <f t="shared" si="61"/>
        <v>1040.979292985003</v>
      </c>
      <c r="M302" s="88">
        <f t="shared" si="65"/>
        <v>4985.163208662465</v>
      </c>
      <c r="N302" s="88">
        <f t="shared" si="66"/>
        <v>25759.163208662467</v>
      </c>
      <c r="O302" s="88">
        <f t="shared" si="67"/>
        <v>10496.806523497336</v>
      </c>
      <c r="P302" s="89">
        <f t="shared" si="62"/>
        <v>0.94194726219606628</v>
      </c>
      <c r="Q302" s="196">
        <v>4645.0648775788986</v>
      </c>
      <c r="R302" s="89">
        <f t="shared" si="68"/>
        <v>3.7558685446009391E-2</v>
      </c>
      <c r="S302" s="89">
        <f t="shared" si="68"/>
        <v>2.5720200037497466E-2</v>
      </c>
      <c r="T302" s="91">
        <v>2454</v>
      </c>
      <c r="U302" s="191">
        <v>20022</v>
      </c>
      <c r="V302" s="191">
        <v>8253.0915086562236</v>
      </c>
      <c r="W302" s="198"/>
      <c r="X302" s="88">
        <v>0</v>
      </c>
      <c r="Y302" s="88">
        <f t="shared" si="69"/>
        <v>0</v>
      </c>
    </row>
    <row r="303" spans="2:25">
      <c r="B303" s="208">
        <v>5035</v>
      </c>
      <c r="C303" t="s">
        <v>317</v>
      </c>
      <c r="D303" s="1">
        <v>226076</v>
      </c>
      <c r="E303" s="85">
        <f t="shared" si="63"/>
        <v>9146.5792774203983</v>
      </c>
      <c r="F303" s="86">
        <f t="shared" si="56"/>
        <v>0.82078251985870354</v>
      </c>
      <c r="G303" s="188">
        <f t="shared" si="57"/>
        <v>1198.5169468637598</v>
      </c>
      <c r="H303" s="188">
        <f t="shared" si="58"/>
        <v>29623.743375631551</v>
      </c>
      <c r="I303" s="188">
        <f t="shared" si="59"/>
        <v>309.09112239375986</v>
      </c>
      <c r="J303" s="87">
        <f t="shared" si="60"/>
        <v>7639.8052722065622</v>
      </c>
      <c r="K303" s="188">
        <f t="shared" si="64"/>
        <v>185.77112942486644</v>
      </c>
      <c r="L303" s="87">
        <f t="shared" si="61"/>
        <v>4591.705005994424</v>
      </c>
      <c r="M303" s="88">
        <f t="shared" si="65"/>
        <v>34215.448381625974</v>
      </c>
      <c r="N303" s="88">
        <f t="shared" si="66"/>
        <v>260291.44838162599</v>
      </c>
      <c r="O303" s="88">
        <f t="shared" si="67"/>
        <v>10530.867353709025</v>
      </c>
      <c r="P303" s="89">
        <f t="shared" si="62"/>
        <v>0.94500376378006756</v>
      </c>
      <c r="Q303" s="196">
        <v>17444.974746523949</v>
      </c>
      <c r="R303" s="89">
        <f t="shared" si="68"/>
        <v>5.3088564787426809E-2</v>
      </c>
      <c r="S303" s="89">
        <f t="shared" si="68"/>
        <v>4.5589936822763091E-2</v>
      </c>
      <c r="T303" s="91">
        <v>24717</v>
      </c>
      <c r="U303" s="191">
        <v>214679</v>
      </c>
      <c r="V303" s="191">
        <v>8747.7690395664413</v>
      </c>
      <c r="W303" s="198"/>
      <c r="X303" s="88">
        <v>0</v>
      </c>
      <c r="Y303" s="88">
        <f t="shared" si="69"/>
        <v>0</v>
      </c>
    </row>
    <row r="304" spans="2:25">
      <c r="B304" s="208">
        <v>5036</v>
      </c>
      <c r="C304" t="s">
        <v>318</v>
      </c>
      <c r="D304" s="1">
        <v>21356</v>
      </c>
      <c r="E304" s="85">
        <f t="shared" si="63"/>
        <v>8074.1020793950856</v>
      </c>
      <c r="F304" s="86">
        <f t="shared" si="56"/>
        <v>0.72454211015064052</v>
      </c>
      <c r="G304" s="188">
        <f t="shared" si="57"/>
        <v>1842.0032656789474</v>
      </c>
      <c r="H304" s="188">
        <f t="shared" si="58"/>
        <v>4872.0986377208155</v>
      </c>
      <c r="I304" s="188">
        <f t="shared" si="59"/>
        <v>684.45814170261929</v>
      </c>
      <c r="J304" s="87">
        <f t="shared" si="60"/>
        <v>1810.391784803428</v>
      </c>
      <c r="K304" s="188">
        <f t="shared" si="64"/>
        <v>561.13814873372587</v>
      </c>
      <c r="L304" s="87">
        <f t="shared" si="61"/>
        <v>1484.210403400705</v>
      </c>
      <c r="M304" s="88">
        <f t="shared" si="65"/>
        <v>6356.3090411215207</v>
      </c>
      <c r="N304" s="88">
        <f t="shared" si="66"/>
        <v>27712.30904112152</v>
      </c>
      <c r="O304" s="88">
        <f t="shared" si="67"/>
        <v>10477.243493807759</v>
      </c>
      <c r="P304" s="89">
        <f t="shared" si="62"/>
        <v>0.94019174329466437</v>
      </c>
      <c r="Q304" s="196">
        <v>3597.6387892768435</v>
      </c>
      <c r="R304" s="89">
        <f t="shared" si="68"/>
        <v>-2.0411907710655475E-2</v>
      </c>
      <c r="S304" s="89">
        <f t="shared" si="68"/>
        <v>-2.0411907710655382E-2</v>
      </c>
      <c r="T304" s="91">
        <v>2645</v>
      </c>
      <c r="U304" s="191">
        <v>21801</v>
      </c>
      <c r="V304" s="191">
        <v>8242.3440453686198</v>
      </c>
      <c r="W304" s="198"/>
      <c r="X304" s="88">
        <v>0</v>
      </c>
      <c r="Y304" s="88">
        <f t="shared" si="69"/>
        <v>0</v>
      </c>
    </row>
    <row r="305" spans="2:27">
      <c r="B305" s="208">
        <v>5037</v>
      </c>
      <c r="C305" t="s">
        <v>319</v>
      </c>
      <c r="D305" s="1">
        <v>181972</v>
      </c>
      <c r="E305" s="85">
        <f t="shared" si="63"/>
        <v>8844.7555166715283</v>
      </c>
      <c r="F305" s="86">
        <f t="shared" si="56"/>
        <v>0.79369789517149958</v>
      </c>
      <c r="G305" s="188">
        <f t="shared" si="57"/>
        <v>1379.6112033130819</v>
      </c>
      <c r="H305" s="188">
        <f t="shared" si="58"/>
        <v>28384.120896963348</v>
      </c>
      <c r="I305" s="188">
        <f t="shared" si="59"/>
        <v>414.72943865586439</v>
      </c>
      <c r="J305" s="87">
        <f t="shared" si="60"/>
        <v>8532.6434709057539</v>
      </c>
      <c r="K305" s="188">
        <f t="shared" si="64"/>
        <v>291.40944568697097</v>
      </c>
      <c r="L305" s="87">
        <f t="shared" si="61"/>
        <v>5995.4579355637406</v>
      </c>
      <c r="M305" s="88">
        <f t="shared" si="65"/>
        <v>34379.578832527091</v>
      </c>
      <c r="N305" s="88">
        <f t="shared" si="66"/>
        <v>216351.5788325271</v>
      </c>
      <c r="O305" s="88">
        <f t="shared" si="67"/>
        <v>10515.776165671581</v>
      </c>
      <c r="P305" s="89">
        <f t="shared" si="62"/>
        <v>0.94364953254570738</v>
      </c>
      <c r="Q305" s="196">
        <v>17666.846578669858</v>
      </c>
      <c r="R305" s="89">
        <f t="shared" si="68"/>
        <v>4.2980862368389376E-2</v>
      </c>
      <c r="S305" s="89">
        <f t="shared" si="68"/>
        <v>3.1321214349300769E-2</v>
      </c>
      <c r="T305" s="91">
        <v>20574</v>
      </c>
      <c r="U305" s="191">
        <v>174473</v>
      </c>
      <c r="V305" s="191">
        <v>8576.1403853716092</v>
      </c>
      <c r="W305" s="198"/>
      <c r="X305" s="88">
        <v>0</v>
      </c>
      <c r="Y305" s="88">
        <f t="shared" si="69"/>
        <v>0</v>
      </c>
    </row>
    <row r="306" spans="2:27">
      <c r="B306" s="208">
        <v>5038</v>
      </c>
      <c r="C306" t="s">
        <v>320</v>
      </c>
      <c r="D306" s="1">
        <v>128018</v>
      </c>
      <c r="E306" s="85">
        <f t="shared" si="63"/>
        <v>8426.1172908576318</v>
      </c>
      <c r="F306" s="86">
        <f t="shared" si="56"/>
        <v>0.75613074274535075</v>
      </c>
      <c r="G306" s="188">
        <f t="shared" si="57"/>
        <v>1630.7941388014199</v>
      </c>
      <c r="H306" s="188">
        <f t="shared" si="58"/>
        <v>24776.655350809971</v>
      </c>
      <c r="I306" s="188">
        <f t="shared" si="59"/>
        <v>561.25281769072808</v>
      </c>
      <c r="J306" s="87">
        <f t="shared" si="60"/>
        <v>8527.1140591752319</v>
      </c>
      <c r="K306" s="188">
        <f t="shared" si="64"/>
        <v>437.93282472183466</v>
      </c>
      <c r="L306" s="87">
        <f t="shared" si="61"/>
        <v>6653.5134059988341</v>
      </c>
      <c r="M306" s="88">
        <f t="shared" si="65"/>
        <v>31430.168756808805</v>
      </c>
      <c r="N306" s="88">
        <f t="shared" si="66"/>
        <v>159448.16875680879</v>
      </c>
      <c r="O306" s="88">
        <f t="shared" si="67"/>
        <v>10494.844254380885</v>
      </c>
      <c r="P306" s="89">
        <f t="shared" si="62"/>
        <v>0.94177117492439977</v>
      </c>
      <c r="Q306" s="196">
        <v>17207.330860296079</v>
      </c>
      <c r="R306" s="89">
        <f t="shared" si="68"/>
        <v>6.2689887603141134E-2</v>
      </c>
      <c r="S306" s="89">
        <f t="shared" si="68"/>
        <v>4.9330197710940653E-2</v>
      </c>
      <c r="T306" s="91">
        <v>15193</v>
      </c>
      <c r="U306" s="191">
        <v>120466</v>
      </c>
      <c r="V306" s="191">
        <v>8029.9960005332632</v>
      </c>
      <c r="W306" s="198"/>
      <c r="X306" s="88">
        <v>0</v>
      </c>
      <c r="Y306" s="88">
        <f t="shared" si="69"/>
        <v>0</v>
      </c>
    </row>
    <row r="307" spans="2:27">
      <c r="B307" s="208">
        <v>5041</v>
      </c>
      <c r="C307" t="s">
        <v>321</v>
      </c>
      <c r="D307" s="1">
        <v>16825</v>
      </c>
      <c r="E307" s="85">
        <f t="shared" si="63"/>
        <v>7958.8457899716177</v>
      </c>
      <c r="F307" s="86">
        <f t="shared" si="56"/>
        <v>0.71419940772678547</v>
      </c>
      <c r="G307" s="188">
        <f t="shared" si="57"/>
        <v>1911.1570393330283</v>
      </c>
      <c r="H307" s="188">
        <f t="shared" si="58"/>
        <v>4040.1859811500217</v>
      </c>
      <c r="I307" s="188">
        <f t="shared" si="59"/>
        <v>724.79784300083304</v>
      </c>
      <c r="J307" s="87">
        <f t="shared" si="60"/>
        <v>1532.222640103761</v>
      </c>
      <c r="K307" s="188">
        <f t="shared" si="64"/>
        <v>601.47785003193962</v>
      </c>
      <c r="L307" s="87">
        <f t="shared" si="61"/>
        <v>1271.5241749675204</v>
      </c>
      <c r="M307" s="88">
        <f t="shared" si="65"/>
        <v>5311.7101561175423</v>
      </c>
      <c r="N307" s="88">
        <f t="shared" si="66"/>
        <v>22136.710156117544</v>
      </c>
      <c r="O307" s="88">
        <f t="shared" si="67"/>
        <v>10471.480679336586</v>
      </c>
      <c r="P307" s="89">
        <f t="shared" si="62"/>
        <v>0.9396746081734717</v>
      </c>
      <c r="Q307" s="196">
        <v>3235.3167865902656</v>
      </c>
      <c r="R307" s="89">
        <f t="shared" si="68"/>
        <v>6.9816239587969731E-2</v>
      </c>
      <c r="S307" s="89">
        <f t="shared" si="68"/>
        <v>2.2752422046966363E-2</v>
      </c>
      <c r="T307" s="91">
        <v>2114</v>
      </c>
      <c r="U307" s="191">
        <v>15727</v>
      </c>
      <c r="V307" s="191">
        <v>7781.7911924789705</v>
      </c>
      <c r="W307" s="198"/>
      <c r="X307" s="88">
        <v>0</v>
      </c>
      <c r="Y307" s="88">
        <f t="shared" si="69"/>
        <v>0</v>
      </c>
    </row>
    <row r="308" spans="2:27">
      <c r="B308" s="208">
        <v>5042</v>
      </c>
      <c r="C308" t="s">
        <v>322</v>
      </c>
      <c r="D308" s="1">
        <v>11768</v>
      </c>
      <c r="E308" s="85">
        <f t="shared" si="63"/>
        <v>9045.3497309761715</v>
      </c>
      <c r="F308" s="86">
        <f t="shared" si="56"/>
        <v>0.81169852903606243</v>
      </c>
      <c r="G308" s="188">
        <f t="shared" si="57"/>
        <v>1259.2546747302961</v>
      </c>
      <c r="H308" s="188">
        <f t="shared" si="58"/>
        <v>1638.2903318241154</v>
      </c>
      <c r="I308" s="188">
        <f t="shared" si="59"/>
        <v>344.52146364923925</v>
      </c>
      <c r="J308" s="87">
        <f t="shared" si="60"/>
        <v>448.22242420766025</v>
      </c>
      <c r="K308" s="188">
        <f t="shared" si="64"/>
        <v>221.20147068034584</v>
      </c>
      <c r="L308" s="87">
        <f t="shared" si="61"/>
        <v>287.78311335512996</v>
      </c>
      <c r="M308" s="88">
        <f t="shared" si="65"/>
        <v>1926.0734451792453</v>
      </c>
      <c r="N308" s="88">
        <f t="shared" si="66"/>
        <v>13694.073445179245</v>
      </c>
      <c r="O308" s="88">
        <f t="shared" si="67"/>
        <v>10525.805876386814</v>
      </c>
      <c r="P308" s="89">
        <f t="shared" si="62"/>
        <v>0.94454956423893555</v>
      </c>
      <c r="Q308" s="196">
        <v>1311.0562627029033</v>
      </c>
      <c r="R308" s="89">
        <f t="shared" si="68"/>
        <v>5.4763825401093487E-2</v>
      </c>
      <c r="S308" s="89">
        <f t="shared" si="68"/>
        <v>4.9899426513770814E-2</v>
      </c>
      <c r="T308" s="91">
        <v>1301</v>
      </c>
      <c r="U308" s="191">
        <v>11157</v>
      </c>
      <c r="V308" s="191">
        <v>8615.4440154440163</v>
      </c>
      <c r="W308" s="198"/>
      <c r="X308" s="88">
        <v>0</v>
      </c>
      <c r="Y308" s="88">
        <f t="shared" si="69"/>
        <v>0</v>
      </c>
    </row>
    <row r="309" spans="2:27">
      <c r="B309" s="208">
        <v>5043</v>
      </c>
      <c r="C309" s="213" t="s">
        <v>323</v>
      </c>
      <c r="D309" s="1">
        <v>4711</v>
      </c>
      <c r="E309" s="85">
        <f t="shared" si="63"/>
        <v>11137.115839243499</v>
      </c>
      <c r="F309" s="86">
        <f t="shared" si="56"/>
        <v>0.99940641470836611</v>
      </c>
      <c r="G309" s="188">
        <f t="shared" si="57"/>
        <v>4.195009769899479</v>
      </c>
      <c r="H309" s="188">
        <f t="shared" si="58"/>
        <v>1.7744891326674797</v>
      </c>
      <c r="I309" s="188">
        <f t="shared" si="59"/>
        <v>0</v>
      </c>
      <c r="J309" s="87">
        <f t="shared" si="60"/>
        <v>0</v>
      </c>
      <c r="K309" s="188">
        <f t="shared" si="64"/>
        <v>-123.3199929688934</v>
      </c>
      <c r="L309" s="87">
        <f t="shared" si="61"/>
        <v>-52.164357025841909</v>
      </c>
      <c r="M309" s="88">
        <f t="shared" si="65"/>
        <v>-50.389867893174426</v>
      </c>
      <c r="N309" s="88">
        <f t="shared" si="66"/>
        <v>4660.6101321068254</v>
      </c>
      <c r="O309" s="88">
        <f t="shared" si="67"/>
        <v>11017.990856044504</v>
      </c>
      <c r="P309" s="89">
        <f t="shared" si="62"/>
        <v>0.98871654903043193</v>
      </c>
      <c r="Q309" s="196">
        <v>542.90870049146656</v>
      </c>
      <c r="R309" s="89">
        <f t="shared" si="68"/>
        <v>2.5691269322882647E-2</v>
      </c>
      <c r="S309" s="89">
        <f t="shared" si="68"/>
        <v>4.0240081653703616E-2</v>
      </c>
      <c r="T309" s="91">
        <v>423</v>
      </c>
      <c r="U309" s="191">
        <v>4593</v>
      </c>
      <c r="V309" s="191">
        <v>10706.293706293707</v>
      </c>
      <c r="W309" s="198"/>
      <c r="X309" s="88">
        <v>0</v>
      </c>
      <c r="Y309" s="88">
        <f t="shared" si="69"/>
        <v>0</v>
      </c>
    </row>
    <row r="310" spans="2:27">
      <c r="B310" s="208">
        <v>5044</v>
      </c>
      <c r="C310" s="213" t="s">
        <v>324</v>
      </c>
      <c r="D310" s="1">
        <v>11866</v>
      </c>
      <c r="E310" s="85">
        <f t="shared" si="63"/>
        <v>14649.382716049382</v>
      </c>
      <c r="F310" s="86">
        <f t="shared" si="56"/>
        <v>1.314585146573469</v>
      </c>
      <c r="G310" s="188">
        <f t="shared" si="57"/>
        <v>-2103.1651163136303</v>
      </c>
      <c r="H310" s="188">
        <f t="shared" si="58"/>
        <v>-1703.5637442140405</v>
      </c>
      <c r="I310" s="188">
        <f t="shared" si="59"/>
        <v>0</v>
      </c>
      <c r="J310" s="87">
        <f t="shared" si="60"/>
        <v>0</v>
      </c>
      <c r="K310" s="188">
        <f t="shared" si="64"/>
        <v>-123.3199929688934</v>
      </c>
      <c r="L310" s="87">
        <f t="shared" si="61"/>
        <v>-99.889194304803667</v>
      </c>
      <c r="M310" s="88">
        <f t="shared" si="65"/>
        <v>-1803.4529385188441</v>
      </c>
      <c r="N310" s="88">
        <f t="shared" si="66"/>
        <v>10062.547061481157</v>
      </c>
      <c r="O310" s="88">
        <f t="shared" si="67"/>
        <v>12422.897606766859</v>
      </c>
      <c r="P310" s="89">
        <f t="shared" si="62"/>
        <v>1.1147880417764733</v>
      </c>
      <c r="Q310" s="196">
        <v>670.19112860068071</v>
      </c>
      <c r="R310" s="89">
        <f t="shared" si="68"/>
        <v>5.8047258136424432E-2</v>
      </c>
      <c r="S310" s="89">
        <f t="shared" si="68"/>
        <v>6.327218286796224E-2</v>
      </c>
      <c r="T310" s="91">
        <v>810</v>
      </c>
      <c r="U310" s="191">
        <v>11215</v>
      </c>
      <c r="V310" s="191">
        <v>13777.641277641278</v>
      </c>
      <c r="W310" s="198"/>
      <c r="X310" s="88">
        <v>0</v>
      </c>
      <c r="Y310" s="88">
        <f t="shared" si="69"/>
        <v>0</v>
      </c>
    </row>
    <row r="311" spans="2:27">
      <c r="B311" s="208">
        <v>5045</v>
      </c>
      <c r="C311" t="s">
        <v>325</v>
      </c>
      <c r="D311" s="1">
        <v>20919</v>
      </c>
      <c r="E311" s="85">
        <f t="shared" si="63"/>
        <v>9009.0439276485777</v>
      </c>
      <c r="F311" s="86">
        <f t="shared" si="56"/>
        <v>0.8084405712972299</v>
      </c>
      <c r="G311" s="188">
        <f t="shared" si="57"/>
        <v>1281.0381567268523</v>
      </c>
      <c r="H311" s="188">
        <f t="shared" si="58"/>
        <v>2974.5705999197512</v>
      </c>
      <c r="I311" s="188">
        <f t="shared" si="59"/>
        <v>357.2284948138971</v>
      </c>
      <c r="J311" s="87">
        <f t="shared" si="60"/>
        <v>829.48456495786911</v>
      </c>
      <c r="K311" s="188">
        <f t="shared" si="64"/>
        <v>233.90850184500368</v>
      </c>
      <c r="L311" s="87">
        <f t="shared" si="61"/>
        <v>543.13554128409851</v>
      </c>
      <c r="M311" s="88">
        <f t="shared" si="65"/>
        <v>3517.7061412038497</v>
      </c>
      <c r="N311" s="88">
        <f t="shared" si="66"/>
        <v>24436.706141203849</v>
      </c>
      <c r="O311" s="88">
        <f t="shared" si="67"/>
        <v>10523.990586220436</v>
      </c>
      <c r="P311" s="89">
        <f t="shared" si="62"/>
        <v>0.94438666635199409</v>
      </c>
      <c r="Q311" s="196">
        <v>3022.3798474890827</v>
      </c>
      <c r="R311" s="89">
        <f t="shared" si="68"/>
        <v>5.5289310397013569E-2</v>
      </c>
      <c r="S311" s="89">
        <f t="shared" si="68"/>
        <v>4.3472978756047692E-2</v>
      </c>
      <c r="T311" s="91">
        <v>2322</v>
      </c>
      <c r="U311" s="191">
        <v>19823</v>
      </c>
      <c r="V311" s="191">
        <v>8633.7108013937286</v>
      </c>
      <c r="W311" s="198"/>
      <c r="X311" s="88">
        <v>0</v>
      </c>
      <c r="Y311" s="88">
        <f t="shared" si="69"/>
        <v>0</v>
      </c>
    </row>
    <row r="312" spans="2:27">
      <c r="B312" s="208">
        <v>5046</v>
      </c>
      <c r="C312" t="s">
        <v>326</v>
      </c>
      <c r="D312" s="1">
        <v>9115</v>
      </c>
      <c r="E312" s="85">
        <f t="shared" si="63"/>
        <v>7459.0834697217679</v>
      </c>
      <c r="F312" s="86">
        <f t="shared" si="56"/>
        <v>0.6693524584899565</v>
      </c>
      <c r="G312" s="188">
        <f t="shared" si="57"/>
        <v>2211.0144314829381</v>
      </c>
      <c r="H312" s="188">
        <f t="shared" si="58"/>
        <v>2701.8596352721502</v>
      </c>
      <c r="I312" s="188">
        <f t="shared" si="59"/>
        <v>899.71465508828044</v>
      </c>
      <c r="J312" s="87">
        <f t="shared" si="60"/>
        <v>1099.4513085178787</v>
      </c>
      <c r="K312" s="188">
        <f t="shared" si="64"/>
        <v>776.39466211938702</v>
      </c>
      <c r="L312" s="87">
        <f t="shared" si="61"/>
        <v>948.75427710989095</v>
      </c>
      <c r="M312" s="88">
        <f t="shared" si="65"/>
        <v>3650.6139123820412</v>
      </c>
      <c r="N312" s="88">
        <f t="shared" si="66"/>
        <v>12765.613912382041</v>
      </c>
      <c r="O312" s="88">
        <f t="shared" si="67"/>
        <v>10446.492563324093</v>
      </c>
      <c r="P312" s="89">
        <f t="shared" si="62"/>
        <v>0.93743226071163022</v>
      </c>
      <c r="Q312" s="196">
        <v>2034.2335918700587</v>
      </c>
      <c r="R312" s="89">
        <f t="shared" si="68"/>
        <v>8.0616478956727924E-2</v>
      </c>
      <c r="S312" s="89">
        <f t="shared" si="68"/>
        <v>7.5310669731081151E-2</v>
      </c>
      <c r="T312" s="91">
        <v>1222</v>
      </c>
      <c r="U312" s="191">
        <v>8435</v>
      </c>
      <c r="V312" s="191">
        <v>6936.6776315789475</v>
      </c>
      <c r="W312" s="198"/>
      <c r="X312" s="88">
        <v>0</v>
      </c>
      <c r="Y312" s="88">
        <f t="shared" si="69"/>
        <v>0</v>
      </c>
    </row>
    <row r="313" spans="2:27">
      <c r="B313" s="208">
        <v>5047</v>
      </c>
      <c r="C313" t="s">
        <v>327</v>
      </c>
      <c r="D313" s="1">
        <v>32691</v>
      </c>
      <c r="E313" s="85">
        <f t="shared" si="63"/>
        <v>8331.0397553516814</v>
      </c>
      <c r="F313" s="86">
        <f t="shared" si="56"/>
        <v>0.74759881219431101</v>
      </c>
      <c r="G313" s="188">
        <f t="shared" si="57"/>
        <v>1687.8406601049901</v>
      </c>
      <c r="H313" s="188">
        <f t="shared" si="58"/>
        <v>6623.0867502519814</v>
      </c>
      <c r="I313" s="188">
        <f t="shared" si="59"/>
        <v>594.5299551178108</v>
      </c>
      <c r="J313" s="87">
        <f t="shared" si="60"/>
        <v>2332.9355438822895</v>
      </c>
      <c r="K313" s="188">
        <f t="shared" si="64"/>
        <v>471.20996214891738</v>
      </c>
      <c r="L313" s="87">
        <f t="shared" si="61"/>
        <v>1849.0278914723517</v>
      </c>
      <c r="M313" s="88">
        <f t="shared" si="65"/>
        <v>8472.1146417243326</v>
      </c>
      <c r="N313" s="88">
        <f t="shared" si="66"/>
        <v>41163.114641724329</v>
      </c>
      <c r="O313" s="88">
        <f t="shared" si="67"/>
        <v>10490.090377605587</v>
      </c>
      <c r="P313" s="89">
        <f t="shared" si="62"/>
        <v>0.94134457839684782</v>
      </c>
      <c r="Q313" s="196">
        <v>4722.5583588364261</v>
      </c>
      <c r="R313" s="89">
        <f t="shared" si="68"/>
        <v>4.191101478837328E-2</v>
      </c>
      <c r="S313" s="89">
        <f t="shared" si="68"/>
        <v>2.8369357868340769E-2</v>
      </c>
      <c r="T313" s="91">
        <v>3924</v>
      </c>
      <c r="U313" s="191">
        <v>31376</v>
      </c>
      <c r="V313" s="191">
        <v>8101.2135295636463</v>
      </c>
      <c r="W313" s="198"/>
      <c r="X313" s="88">
        <v>0</v>
      </c>
      <c r="Y313" s="88">
        <f t="shared" si="69"/>
        <v>0</v>
      </c>
    </row>
    <row r="314" spans="2:27">
      <c r="B314" s="208">
        <v>5049</v>
      </c>
      <c r="C314" t="s">
        <v>328</v>
      </c>
      <c r="D314" s="1">
        <v>11736</v>
      </c>
      <c r="E314" s="85">
        <f t="shared" si="63"/>
        <v>10516.129032258064</v>
      </c>
      <c r="F314" s="86">
        <f t="shared" si="56"/>
        <v>0.94368119757776425</v>
      </c>
      <c r="G314" s="188">
        <f t="shared" si="57"/>
        <v>376.78709396116028</v>
      </c>
      <c r="H314" s="188">
        <f t="shared" si="58"/>
        <v>420.49439686065489</v>
      </c>
      <c r="I314" s="188">
        <f t="shared" si="59"/>
        <v>0</v>
      </c>
      <c r="J314" s="87">
        <f t="shared" si="60"/>
        <v>0</v>
      </c>
      <c r="K314" s="188">
        <f t="shared" si="64"/>
        <v>-123.3199929688934</v>
      </c>
      <c r="L314" s="87">
        <f t="shared" si="61"/>
        <v>-137.62511215328504</v>
      </c>
      <c r="M314" s="88">
        <f t="shared" si="65"/>
        <v>282.86928470736984</v>
      </c>
      <c r="N314" s="88">
        <f t="shared" si="66"/>
        <v>12018.869284707369</v>
      </c>
      <c r="O314" s="88">
        <f t="shared" si="67"/>
        <v>10769.59613325033</v>
      </c>
      <c r="P314" s="89">
        <f t="shared" si="62"/>
        <v>0.96642646217819128</v>
      </c>
      <c r="Q314" s="196">
        <v>13.888714360862252</v>
      </c>
      <c r="R314" s="89">
        <f t="shared" si="68"/>
        <v>-7.9457212330378849E-2</v>
      </c>
      <c r="S314" s="89">
        <f t="shared" si="68"/>
        <v>-8.6056085360268625E-2</v>
      </c>
      <c r="T314" s="91">
        <v>1116</v>
      </c>
      <c r="U314" s="191">
        <v>12749</v>
      </c>
      <c r="V314" s="191">
        <v>11506.317689530686</v>
      </c>
      <c r="W314" s="198"/>
      <c r="X314" s="88">
        <v>0</v>
      </c>
      <c r="Y314" s="88">
        <f t="shared" si="69"/>
        <v>0</v>
      </c>
    </row>
    <row r="315" spans="2:27">
      <c r="B315" s="208">
        <v>5052</v>
      </c>
      <c r="C315" t="s">
        <v>329</v>
      </c>
      <c r="D315" s="1">
        <v>5075</v>
      </c>
      <c r="E315" s="85">
        <f t="shared" si="63"/>
        <v>8402.3178807947006</v>
      </c>
      <c r="F315" s="86">
        <f t="shared" si="56"/>
        <v>0.75399506566104157</v>
      </c>
      <c r="G315" s="188">
        <f t="shared" si="57"/>
        <v>1645.0737848391784</v>
      </c>
      <c r="H315" s="188">
        <f t="shared" si="58"/>
        <v>993.62456604286376</v>
      </c>
      <c r="I315" s="188">
        <f t="shared" si="59"/>
        <v>569.58261121275405</v>
      </c>
      <c r="J315" s="87">
        <f t="shared" si="60"/>
        <v>344.02789717250346</v>
      </c>
      <c r="K315" s="188">
        <f t="shared" si="64"/>
        <v>446.26261824386063</v>
      </c>
      <c r="L315" s="87">
        <f t="shared" si="61"/>
        <v>269.54262141929183</v>
      </c>
      <c r="M315" s="88">
        <f t="shared" si="65"/>
        <v>1263.1671874621557</v>
      </c>
      <c r="N315" s="88">
        <f t="shared" si="66"/>
        <v>6338.1671874621552</v>
      </c>
      <c r="O315" s="88">
        <f t="shared" si="67"/>
        <v>10493.65428387774</v>
      </c>
      <c r="P315" s="89">
        <f t="shared" si="62"/>
        <v>0.94166439107018451</v>
      </c>
      <c r="Q315" s="196">
        <v>614.81193902579105</v>
      </c>
      <c r="R315" s="89">
        <f t="shared" si="68"/>
        <v>7.7037351443123944E-2</v>
      </c>
      <c r="S315" s="89">
        <f t="shared" si="68"/>
        <v>3.7807514138904055E-2</v>
      </c>
      <c r="T315" s="91">
        <v>604</v>
      </c>
      <c r="U315" s="191">
        <v>4712</v>
      </c>
      <c r="V315" s="191">
        <v>8096.2199312714774</v>
      </c>
      <c r="W315" s="198"/>
      <c r="X315" s="88">
        <v>0</v>
      </c>
      <c r="Y315" s="88">
        <f t="shared" si="69"/>
        <v>0</v>
      </c>
    </row>
    <row r="316" spans="2:27">
      <c r="B316" s="208">
        <v>5053</v>
      </c>
      <c r="C316" t="s">
        <v>330</v>
      </c>
      <c r="D316" s="1">
        <v>60902</v>
      </c>
      <c r="E316" s="85">
        <f t="shared" si="63"/>
        <v>8778.0340155664453</v>
      </c>
      <c r="F316" s="86">
        <f t="shared" si="56"/>
        <v>0.7877105374780089</v>
      </c>
      <c r="G316" s="188">
        <f t="shared" si="57"/>
        <v>1419.6441039761316</v>
      </c>
      <c r="H316" s="188">
        <f t="shared" si="58"/>
        <v>9849.4907933864015</v>
      </c>
      <c r="I316" s="188">
        <f t="shared" si="59"/>
        <v>438.08196404264345</v>
      </c>
      <c r="J316" s="87">
        <f t="shared" si="60"/>
        <v>3039.4126665278604</v>
      </c>
      <c r="K316" s="188">
        <f t="shared" si="64"/>
        <v>314.76197107375003</v>
      </c>
      <c r="L316" s="87">
        <f t="shared" si="61"/>
        <v>2183.8185553096773</v>
      </c>
      <c r="M316" s="88">
        <f t="shared" si="65"/>
        <v>12033.309348696079</v>
      </c>
      <c r="N316" s="88">
        <f t="shared" si="66"/>
        <v>72935.309348696086</v>
      </c>
      <c r="O316" s="88">
        <f t="shared" si="67"/>
        <v>10512.440090616328</v>
      </c>
      <c r="P316" s="89">
        <f t="shared" si="62"/>
        <v>0.94335016466103294</v>
      </c>
      <c r="Q316" s="196">
        <v>7051.8353194717438</v>
      </c>
      <c r="R316" s="92">
        <f t="shared" si="68"/>
        <v>2.8993343020308857E-2</v>
      </c>
      <c r="S316" s="92">
        <f t="shared" si="68"/>
        <v>1.4607013491198017E-2</v>
      </c>
      <c r="T316" s="91">
        <v>6938</v>
      </c>
      <c r="U316" s="191">
        <v>59186</v>
      </c>
      <c r="V316" s="191">
        <v>8651.6591141645968</v>
      </c>
      <c r="W316" s="198"/>
      <c r="X316" s="88">
        <v>0</v>
      </c>
      <c r="Y316" s="88">
        <f t="shared" si="69"/>
        <v>0</v>
      </c>
      <c r="Z316" s="1"/>
    </row>
    <row r="317" spans="2:27">
      <c r="B317" s="208">
        <v>5054</v>
      </c>
      <c r="C317" t="s">
        <v>331</v>
      </c>
      <c r="D317" s="1">
        <v>79710</v>
      </c>
      <c r="E317" s="85">
        <f t="shared" si="63"/>
        <v>7952.7087698293926</v>
      </c>
      <c r="F317" s="86">
        <f t="shared" si="56"/>
        <v>0.71364869267758735</v>
      </c>
      <c r="G317" s="188">
        <f t="shared" si="57"/>
        <v>1914.8392514183633</v>
      </c>
      <c r="H317" s="188">
        <f t="shared" si="58"/>
        <v>19192.433816966255</v>
      </c>
      <c r="I317" s="188">
        <f t="shared" si="59"/>
        <v>726.94580005061187</v>
      </c>
      <c r="J317" s="87">
        <f t="shared" si="60"/>
        <v>7286.1777539072827</v>
      </c>
      <c r="K317" s="188">
        <f t="shared" si="64"/>
        <v>603.62580708171845</v>
      </c>
      <c r="L317" s="87">
        <f t="shared" si="61"/>
        <v>6050.1414643800645</v>
      </c>
      <c r="M317" s="88">
        <f t="shared" si="65"/>
        <v>25242.575281346319</v>
      </c>
      <c r="N317" s="88">
        <f t="shared" si="66"/>
        <v>104952.57528134632</v>
      </c>
      <c r="O317" s="88">
        <f t="shared" si="67"/>
        <v>10471.173828329474</v>
      </c>
      <c r="P317" s="89">
        <f t="shared" si="62"/>
        <v>0.93964707242101175</v>
      </c>
      <c r="Q317" s="196">
        <v>15045.757971615058</v>
      </c>
      <c r="R317" s="92">
        <f t="shared" si="68"/>
        <v>5.1999472086577798E-2</v>
      </c>
      <c r="S317" s="92">
        <f t="shared" si="68"/>
        <v>4.7171379128782456E-2</v>
      </c>
      <c r="T317" s="91">
        <v>10023</v>
      </c>
      <c r="U317" s="191">
        <v>75770</v>
      </c>
      <c r="V317" s="191">
        <v>7594.4672747318837</v>
      </c>
      <c r="W317" s="198"/>
      <c r="X317" s="88">
        <v>0</v>
      </c>
      <c r="Y317" s="88">
        <f t="shared" si="69"/>
        <v>0</v>
      </c>
      <c r="Z317" s="1"/>
      <c r="AA317" s="1"/>
    </row>
    <row r="318" spans="2:27">
      <c r="B318" s="208">
        <v>5055</v>
      </c>
      <c r="C318" t="s">
        <v>332</v>
      </c>
      <c r="D318" s="1">
        <v>60094</v>
      </c>
      <c r="E318" s="85">
        <f t="shared" si="63"/>
        <v>9862.7933694403418</v>
      </c>
      <c r="F318" s="86">
        <f t="shared" si="56"/>
        <v>0.88505310554724026</v>
      </c>
      <c r="G318" s="188">
        <f t="shared" si="57"/>
        <v>768.78849165179383</v>
      </c>
      <c r="H318" s="188">
        <f t="shared" si="58"/>
        <v>4684.2282796343798</v>
      </c>
      <c r="I318" s="188">
        <f t="shared" si="59"/>
        <v>58.416190186779652</v>
      </c>
      <c r="J318" s="87">
        <f t="shared" si="60"/>
        <v>355.92984680804841</v>
      </c>
      <c r="K318" s="188">
        <f t="shared" si="64"/>
        <v>-64.903802782113758</v>
      </c>
      <c r="L318" s="87">
        <f t="shared" si="61"/>
        <v>-395.45887035141914</v>
      </c>
      <c r="M318" s="88">
        <f t="shared" si="65"/>
        <v>4288.7694092829606</v>
      </c>
      <c r="N318" s="88">
        <f t="shared" si="66"/>
        <v>64382.769409282962</v>
      </c>
      <c r="O318" s="88">
        <f t="shared" si="67"/>
        <v>10566.678058310021</v>
      </c>
      <c r="P318" s="89">
        <f t="shared" si="62"/>
        <v>0.94821729306449432</v>
      </c>
      <c r="Q318" s="196">
        <v>2784.0168782849978</v>
      </c>
      <c r="R318" s="92">
        <f t="shared" si="68"/>
        <v>7.2035107749393465E-2</v>
      </c>
      <c r="S318" s="92">
        <f t="shared" si="68"/>
        <v>3.4558745046189637E-2</v>
      </c>
      <c r="T318" s="91">
        <v>6093</v>
      </c>
      <c r="U318" s="191">
        <v>56056</v>
      </c>
      <c r="V318" s="191">
        <v>9533.3333333333339</v>
      </c>
      <c r="W318" s="198"/>
      <c r="X318" s="88">
        <v>0</v>
      </c>
      <c r="Y318" s="88">
        <f t="shared" si="69"/>
        <v>0</v>
      </c>
      <c r="Z318" s="1"/>
      <c r="AA318" s="1"/>
    </row>
    <row r="319" spans="2:27">
      <c r="B319" s="208">
        <v>5056</v>
      </c>
      <c r="C319" t="s">
        <v>333</v>
      </c>
      <c r="D319" s="1">
        <v>54472</v>
      </c>
      <c r="E319" s="85">
        <f t="shared" si="63"/>
        <v>10233.327071200451</v>
      </c>
      <c r="F319" s="86">
        <f t="shared" si="56"/>
        <v>0.91830352367612667</v>
      </c>
      <c r="G319" s="188">
        <f t="shared" si="57"/>
        <v>546.46827059572854</v>
      </c>
      <c r="H319" s="188">
        <f t="shared" si="58"/>
        <v>2908.850604381063</v>
      </c>
      <c r="I319" s="188">
        <f t="shared" si="59"/>
        <v>0</v>
      </c>
      <c r="J319" s="87">
        <f t="shared" si="60"/>
        <v>0</v>
      </c>
      <c r="K319" s="188">
        <f t="shared" si="64"/>
        <v>-123.3199929688934</v>
      </c>
      <c r="L319" s="87">
        <f t="shared" si="61"/>
        <v>-656.43232257341958</v>
      </c>
      <c r="M319" s="88">
        <f t="shared" si="65"/>
        <v>2252.4182818076433</v>
      </c>
      <c r="N319" s="88">
        <f t="shared" si="66"/>
        <v>56724.418281807644</v>
      </c>
      <c r="O319" s="88">
        <f t="shared" si="67"/>
        <v>10656.475348827285</v>
      </c>
      <c r="P319" s="89">
        <f t="shared" si="62"/>
        <v>0.95627539261753625</v>
      </c>
      <c r="Q319" s="196">
        <v>3406.9291080758289</v>
      </c>
      <c r="R319" s="92">
        <f t="shared" si="68"/>
        <v>0.13573245486009758</v>
      </c>
      <c r="S319" s="92">
        <f t="shared" si="68"/>
        <v>0.12677119934551484</v>
      </c>
      <c r="T319" s="91">
        <v>5323</v>
      </c>
      <c r="U319" s="191">
        <v>47962</v>
      </c>
      <c r="V319" s="191">
        <v>9081.9920469608023</v>
      </c>
      <c r="W319" s="198"/>
      <c r="X319" s="88">
        <v>0</v>
      </c>
      <c r="Y319" s="88">
        <f t="shared" si="69"/>
        <v>0</v>
      </c>
      <c r="Z319" s="1"/>
      <c r="AA319" s="1"/>
    </row>
    <row r="320" spans="2:27">
      <c r="B320" s="208">
        <v>5057</v>
      </c>
      <c r="C320" t="s">
        <v>334</v>
      </c>
      <c r="D320" s="1">
        <v>95923</v>
      </c>
      <c r="E320" s="85">
        <f t="shared" si="63"/>
        <v>9116.4227333206618</v>
      </c>
      <c r="F320" s="86">
        <f t="shared" si="56"/>
        <v>0.81807637546245737</v>
      </c>
      <c r="G320" s="188">
        <f t="shared" si="57"/>
        <v>1216.6108733236017</v>
      </c>
      <c r="H320" s="188">
        <f t="shared" si="58"/>
        <v>12801.179609110937</v>
      </c>
      <c r="I320" s="188">
        <f t="shared" si="59"/>
        <v>319.64591282866763</v>
      </c>
      <c r="J320" s="87">
        <f t="shared" si="60"/>
        <v>3363.3142947832407</v>
      </c>
      <c r="K320" s="188">
        <f t="shared" si="64"/>
        <v>196.32591985977422</v>
      </c>
      <c r="L320" s="87">
        <f t="shared" si="61"/>
        <v>2065.7413287645445</v>
      </c>
      <c r="M320" s="88">
        <f t="shared" si="65"/>
        <v>14866.920937875482</v>
      </c>
      <c r="N320" s="88">
        <f t="shared" si="66"/>
        <v>110789.92093787549</v>
      </c>
      <c r="O320" s="88">
        <f t="shared" si="67"/>
        <v>10529.359526504039</v>
      </c>
      <c r="P320" s="89">
        <f t="shared" si="62"/>
        <v>0.94486845656025531</v>
      </c>
      <c r="Q320" s="196">
        <v>9351.9220570022626</v>
      </c>
      <c r="R320" s="92">
        <f t="shared" si="68"/>
        <v>6.5894013978865018E-2</v>
      </c>
      <c r="S320" s="92">
        <f t="shared" si="68"/>
        <v>6.0828940732434555E-2</v>
      </c>
      <c r="T320" s="91">
        <v>10522</v>
      </c>
      <c r="U320" s="191">
        <v>89993</v>
      </c>
      <c r="V320" s="191">
        <v>8593.6783804430852</v>
      </c>
      <c r="W320" s="198"/>
      <c r="X320" s="88">
        <v>0</v>
      </c>
      <c r="Y320" s="88">
        <f t="shared" si="69"/>
        <v>0</v>
      </c>
      <c r="Z320" s="1"/>
      <c r="AA320" s="1"/>
    </row>
    <row r="321" spans="2:27">
      <c r="B321" s="208">
        <v>5058</v>
      </c>
      <c r="C321" t="s">
        <v>335</v>
      </c>
      <c r="D321" s="1">
        <v>40543</v>
      </c>
      <c r="E321" s="85">
        <f t="shared" si="63"/>
        <v>9343.8580318045642</v>
      </c>
      <c r="F321" s="86">
        <f t="shared" si="56"/>
        <v>0.83848563576977986</v>
      </c>
      <c r="G321" s="188">
        <f t="shared" si="57"/>
        <v>1080.1496942332603</v>
      </c>
      <c r="H321" s="188">
        <f t="shared" si="58"/>
        <v>4686.7695232781161</v>
      </c>
      <c r="I321" s="188">
        <f t="shared" si="59"/>
        <v>240.04355835930181</v>
      </c>
      <c r="J321" s="87">
        <f t="shared" si="60"/>
        <v>1041.5489997210107</v>
      </c>
      <c r="K321" s="188">
        <f t="shared" si="64"/>
        <v>116.72356539040841</v>
      </c>
      <c r="L321" s="87">
        <f t="shared" si="61"/>
        <v>506.46355022898211</v>
      </c>
      <c r="M321" s="88">
        <f t="shared" si="65"/>
        <v>5193.2330735070982</v>
      </c>
      <c r="N321" s="88">
        <f t="shared" si="66"/>
        <v>45736.233073507101</v>
      </c>
      <c r="O321" s="88">
        <f t="shared" si="67"/>
        <v>10540.731291428232</v>
      </c>
      <c r="P321" s="89">
        <f t="shared" si="62"/>
        <v>0.94588891957562127</v>
      </c>
      <c r="Q321" s="196">
        <v>3085.4641613127515</v>
      </c>
      <c r="R321" s="92">
        <f t="shared" si="68"/>
        <v>6.0557706393219626E-2</v>
      </c>
      <c r="S321" s="92">
        <f t="shared" si="68"/>
        <v>3.9292778885450561E-2</v>
      </c>
      <c r="T321" s="91">
        <v>4339</v>
      </c>
      <c r="U321" s="191">
        <v>38228</v>
      </c>
      <c r="V321" s="191">
        <v>8990.5926622765764</v>
      </c>
      <c r="W321" s="198"/>
      <c r="X321" s="88">
        <v>0</v>
      </c>
      <c r="Y321" s="88">
        <f t="shared" si="69"/>
        <v>0</v>
      </c>
      <c r="Z321" s="1"/>
      <c r="AA321" s="1"/>
    </row>
    <row r="322" spans="2:27">
      <c r="B322" s="208">
        <v>5059</v>
      </c>
      <c r="C322" t="s">
        <v>336</v>
      </c>
      <c r="D322" s="1">
        <v>165846</v>
      </c>
      <c r="E322" s="85">
        <f t="shared" si="63"/>
        <v>8824.8816048528715</v>
      </c>
      <c r="F322" s="86">
        <f t="shared" si="56"/>
        <v>0.79191447877863719</v>
      </c>
      <c r="G322" s="188">
        <f t="shared" si="57"/>
        <v>1391.5355504042759</v>
      </c>
      <c r="H322" s="188">
        <f t="shared" si="58"/>
        <v>26151.12759874756</v>
      </c>
      <c r="I322" s="188">
        <f t="shared" si="59"/>
        <v>421.68530779239427</v>
      </c>
      <c r="J322" s="87">
        <f t="shared" si="60"/>
        <v>7924.7319893424647</v>
      </c>
      <c r="K322" s="188">
        <f t="shared" si="64"/>
        <v>298.36531482350085</v>
      </c>
      <c r="L322" s="87">
        <f t="shared" si="61"/>
        <v>5607.1793614780509</v>
      </c>
      <c r="M322" s="88">
        <f t="shared" si="65"/>
        <v>31758.306960225611</v>
      </c>
      <c r="N322" s="88">
        <f t="shared" si="66"/>
        <v>197604.3069602256</v>
      </c>
      <c r="O322" s="88">
        <f t="shared" si="67"/>
        <v>10514.782470080647</v>
      </c>
      <c r="P322" s="89">
        <f t="shared" si="62"/>
        <v>0.94356036172606406</v>
      </c>
      <c r="Q322" s="196">
        <v>17923.721556476274</v>
      </c>
      <c r="R322" s="92">
        <f t="shared" si="68"/>
        <v>5.2783261707219531E-2</v>
      </c>
      <c r="S322" s="92">
        <f t="shared" si="68"/>
        <v>4.7013204986321375E-2</v>
      </c>
      <c r="T322" s="91">
        <v>18793</v>
      </c>
      <c r="U322" s="191">
        <v>157531</v>
      </c>
      <c r="V322" s="191">
        <v>8428.6249331193139</v>
      </c>
      <c r="W322" s="198"/>
      <c r="X322" s="88">
        <v>0</v>
      </c>
      <c r="Y322" s="88">
        <f t="shared" si="69"/>
        <v>0</v>
      </c>
      <c r="Z322" s="1"/>
      <c r="AA322" s="1"/>
    </row>
    <row r="323" spans="2:27">
      <c r="B323" s="208">
        <v>5060</v>
      </c>
      <c r="C323" t="s">
        <v>337</v>
      </c>
      <c r="D323" s="1">
        <v>112672</v>
      </c>
      <c r="E323" s="85">
        <f t="shared" si="63"/>
        <v>11303.370786516854</v>
      </c>
      <c r="F323" s="86">
        <f t="shared" si="56"/>
        <v>1.014325561027785</v>
      </c>
      <c r="G323" s="188">
        <f t="shared" si="57"/>
        <v>-95.557958594113728</v>
      </c>
      <c r="H323" s="188">
        <f t="shared" si="58"/>
        <v>-952.5217312661257</v>
      </c>
      <c r="I323" s="188">
        <f t="shared" si="59"/>
        <v>0</v>
      </c>
      <c r="J323" s="87">
        <f t="shared" si="60"/>
        <v>0</v>
      </c>
      <c r="K323" s="188">
        <f t="shared" si="64"/>
        <v>-123.3199929688934</v>
      </c>
      <c r="L323" s="87">
        <f t="shared" si="61"/>
        <v>-1229.2536899139295</v>
      </c>
      <c r="M323" s="88">
        <f t="shared" si="65"/>
        <v>-2181.7754211800552</v>
      </c>
      <c r="N323" s="88">
        <f t="shared" si="66"/>
        <v>110490.22457881995</v>
      </c>
      <c r="O323" s="88">
        <f t="shared" si="67"/>
        <v>11084.492834953848</v>
      </c>
      <c r="P323" s="89">
        <f t="shared" si="62"/>
        <v>0.99468420755819975</v>
      </c>
      <c r="Q323" s="196">
        <v>90.030086285898506</v>
      </c>
      <c r="R323" s="89">
        <f t="shared" si="68"/>
        <v>6.3866752275559921E-2</v>
      </c>
      <c r="S323" s="89">
        <f t="shared" si="68"/>
        <v>5.5541952247721647E-2</v>
      </c>
      <c r="T323" s="91">
        <v>9968</v>
      </c>
      <c r="U323" s="191">
        <v>105908</v>
      </c>
      <c r="V323" s="191">
        <v>10708.594539939331</v>
      </c>
      <c r="W323" s="198"/>
      <c r="X323" s="88">
        <v>0</v>
      </c>
      <c r="Y323" s="88">
        <f t="shared" si="69"/>
        <v>0</v>
      </c>
    </row>
    <row r="324" spans="2:27" ht="28.5" customHeight="1">
      <c r="B324" s="208">
        <v>5061</v>
      </c>
      <c r="C324" t="s">
        <v>338</v>
      </c>
      <c r="D324" s="1">
        <v>17438</v>
      </c>
      <c r="E324" s="85">
        <f t="shared" si="63"/>
        <v>8906.0265577119499</v>
      </c>
      <c r="F324" s="86">
        <f t="shared" si="56"/>
        <v>0.79919614735236377</v>
      </c>
      <c r="G324" s="188">
        <f t="shared" si="57"/>
        <v>1342.8485786888289</v>
      </c>
      <c r="H324" s="188">
        <f t="shared" si="58"/>
        <v>2629.2975170727268</v>
      </c>
      <c r="I324" s="188">
        <f t="shared" si="59"/>
        <v>393.28457429171681</v>
      </c>
      <c r="J324" s="87">
        <f t="shared" si="60"/>
        <v>770.05119646318155</v>
      </c>
      <c r="K324" s="188">
        <f t="shared" si="64"/>
        <v>269.96458132282339</v>
      </c>
      <c r="L324" s="87">
        <f t="shared" si="61"/>
        <v>528.59065023008816</v>
      </c>
      <c r="M324" s="88">
        <f t="shared" si="65"/>
        <v>3157.888167302815</v>
      </c>
      <c r="N324" s="88">
        <f t="shared" si="66"/>
        <v>20595.888167302815</v>
      </c>
      <c r="O324" s="88">
        <f t="shared" si="67"/>
        <v>10518.839717723604</v>
      </c>
      <c r="P324" s="89">
        <f t="shared" si="62"/>
        <v>0.94392444515475071</v>
      </c>
      <c r="Q324" s="196">
        <v>2470.065689755791</v>
      </c>
      <c r="R324" s="89">
        <f t="shared" si="68"/>
        <v>4.1696535244922339E-2</v>
      </c>
      <c r="S324" s="89">
        <f t="shared" si="68"/>
        <v>4.1164514542549831E-2</v>
      </c>
      <c r="T324" s="91">
        <v>1958</v>
      </c>
      <c r="U324" s="191">
        <v>16740</v>
      </c>
      <c r="V324" s="191">
        <v>8553.9090444558005</v>
      </c>
      <c r="W324" s="198"/>
      <c r="X324" s="88">
        <v>0</v>
      </c>
      <c r="Y324" s="88">
        <f t="shared" si="69"/>
        <v>0</v>
      </c>
    </row>
    <row r="325" spans="2:27">
      <c r="B325" s="208">
        <v>5501</v>
      </c>
      <c r="C325" t="s">
        <v>339</v>
      </c>
      <c r="D325" s="1">
        <v>871911</v>
      </c>
      <c r="E325" s="85">
        <f t="shared" si="63"/>
        <v>11072.58873579275</v>
      </c>
      <c r="F325" s="86">
        <f t="shared" si="56"/>
        <v>0.99361597470198748</v>
      </c>
      <c r="G325" s="188">
        <f t="shared" si="57"/>
        <v>42.911271840349215</v>
      </c>
      <c r="H325" s="188">
        <f t="shared" si="58"/>
        <v>3379.0481010682988</v>
      </c>
      <c r="I325" s="188">
        <f t="shared" si="59"/>
        <v>0</v>
      </c>
      <c r="J325" s="87">
        <f t="shared" si="60"/>
        <v>0</v>
      </c>
      <c r="K325" s="188">
        <f t="shared" si="64"/>
        <v>-123.3199929688934</v>
      </c>
      <c r="L325" s="87">
        <f t="shared" si="61"/>
        <v>-9710.8328463355119</v>
      </c>
      <c r="M325" s="88">
        <f t="shared" si="65"/>
        <v>-6331.7847452672131</v>
      </c>
      <c r="N325" s="88">
        <f t="shared" si="66"/>
        <v>865579.21525473276</v>
      </c>
      <c r="O325" s="88">
        <f t="shared" si="67"/>
        <v>10992.180014664204</v>
      </c>
      <c r="P325" s="89">
        <f t="shared" si="62"/>
        <v>0.98640037302788042</v>
      </c>
      <c r="Q325" s="196">
        <v>-262.68836832030684</v>
      </c>
      <c r="R325" s="89">
        <f t="shared" si="68"/>
        <v>3.9893280792689473E-2</v>
      </c>
      <c r="S325" s="89">
        <f t="shared" si="68"/>
        <v>2.9949288914641461E-2</v>
      </c>
      <c r="T325" s="91">
        <v>78745</v>
      </c>
      <c r="U325" s="191">
        <v>838462</v>
      </c>
      <c r="V325" s="191">
        <v>10750.61544773823</v>
      </c>
      <c r="W325" s="198"/>
      <c r="X325" s="88">
        <v>0</v>
      </c>
      <c r="Y325" s="88">
        <f t="shared" si="69"/>
        <v>0</v>
      </c>
    </row>
    <row r="326" spans="2:27">
      <c r="B326" s="208">
        <v>5503</v>
      </c>
      <c r="C326" t="s">
        <v>340</v>
      </c>
      <c r="D326" s="1">
        <v>246679</v>
      </c>
      <c r="E326" s="85">
        <f t="shared" si="63"/>
        <v>9845.1069604086861</v>
      </c>
      <c r="F326" s="86">
        <f t="shared" si="56"/>
        <v>0.88346598811984411</v>
      </c>
      <c r="G326" s="188">
        <f t="shared" si="57"/>
        <v>779.40033707078726</v>
      </c>
      <c r="H326" s="188">
        <f t="shared" si="58"/>
        <v>19528.654845645644</v>
      </c>
      <c r="I326" s="188">
        <f t="shared" si="59"/>
        <v>64.606433347859181</v>
      </c>
      <c r="J326" s="87">
        <f t="shared" si="60"/>
        <v>1618.7787939639597</v>
      </c>
      <c r="K326" s="188">
        <f t="shared" si="64"/>
        <v>-58.713559621034221</v>
      </c>
      <c r="L326" s="87">
        <f t="shared" si="61"/>
        <v>-1471.1269498646334</v>
      </c>
      <c r="M326" s="88">
        <f t="shared" si="65"/>
        <v>18057.527895781011</v>
      </c>
      <c r="N326" s="88">
        <f t="shared" si="66"/>
        <v>264736.52789578104</v>
      </c>
      <c r="O326" s="88">
        <f t="shared" si="67"/>
        <v>10565.793737858439</v>
      </c>
      <c r="P326" s="89">
        <f t="shared" si="62"/>
        <v>0.94813793719312456</v>
      </c>
      <c r="Q326" s="196">
        <v>12206.072075230966</v>
      </c>
      <c r="R326" s="89">
        <f t="shared" si="68"/>
        <v>1.9642288789593555E-2</v>
      </c>
      <c r="S326" s="89">
        <f t="shared" si="68"/>
        <v>1.3416024813507935E-2</v>
      </c>
      <c r="T326" s="91">
        <v>25056</v>
      </c>
      <c r="U326" s="191">
        <v>241927</v>
      </c>
      <c r="V326" s="191">
        <v>9714.7733204834749</v>
      </c>
      <c r="W326" s="198"/>
      <c r="X326" s="88">
        <v>0</v>
      </c>
      <c r="Y326" s="88">
        <f t="shared" si="69"/>
        <v>0</v>
      </c>
    </row>
    <row r="327" spans="2:27">
      <c r="B327" s="208">
        <v>5510</v>
      </c>
      <c r="C327" t="s">
        <v>345</v>
      </c>
      <c r="D327" s="1">
        <v>23309</v>
      </c>
      <c r="E327" s="85">
        <f t="shared" si="63"/>
        <v>8192.9701230228475</v>
      </c>
      <c r="F327" s="86">
        <f t="shared" ref="F327:F362" si="70">E327/E$365</f>
        <v>0.73520891895645502</v>
      </c>
      <c r="G327" s="188">
        <f t="shared" ref="G327:G363" si="71">($E$365+$Y$365-E327-Y327)*0.6</f>
        <v>1770.6824395022904</v>
      </c>
      <c r="H327" s="188">
        <f t="shared" ref="H327:H362" si="72">G327*T327/1000</f>
        <v>5037.5915403840163</v>
      </c>
      <c r="I327" s="188">
        <f t="shared" ref="I327:I362" si="73">IF(E327+Y327&lt;(E$365+Y$365)*0.9,((E$365+Y$365)*0.9-E327-Y327)*0.35,0)</f>
        <v>642.85432643290267</v>
      </c>
      <c r="J327" s="87">
        <f t="shared" ref="J327:J363" si="74">I327*T327/1000</f>
        <v>1828.9205587016081</v>
      </c>
      <c r="K327" s="188">
        <f t="shared" si="64"/>
        <v>519.53433346400925</v>
      </c>
      <c r="L327" s="87">
        <f t="shared" ref="L327:L362" si="75">K327*T327/1000</f>
        <v>1478.0751787051063</v>
      </c>
      <c r="M327" s="88">
        <f t="shared" si="65"/>
        <v>6515.6667190891221</v>
      </c>
      <c r="N327" s="88">
        <f t="shared" si="66"/>
        <v>29824.666719089124</v>
      </c>
      <c r="O327" s="88">
        <f t="shared" si="67"/>
        <v>10483.186895989147</v>
      </c>
      <c r="P327" s="89">
        <f t="shared" ref="P327:P362" si="76">O327/O$365</f>
        <v>0.94072508373495511</v>
      </c>
      <c r="Q327" s="196">
        <v>3797.5132723979668</v>
      </c>
      <c r="R327" s="89">
        <f t="shared" si="68"/>
        <v>4.58563288015435E-2</v>
      </c>
      <c r="S327" s="89">
        <f t="shared" si="68"/>
        <v>5.3576182195157716E-2</v>
      </c>
      <c r="T327" s="91">
        <v>2845</v>
      </c>
      <c r="U327" s="191">
        <v>22287</v>
      </c>
      <c r="V327" s="191">
        <v>7776.343335659456</v>
      </c>
      <c r="W327" s="198"/>
      <c r="X327" s="88">
        <v>0</v>
      </c>
      <c r="Y327" s="88">
        <f t="shared" si="69"/>
        <v>0</v>
      </c>
    </row>
    <row r="328" spans="2:27">
      <c r="B328" s="208">
        <v>5512</v>
      </c>
      <c r="C328" t="s">
        <v>346</v>
      </c>
      <c r="D328" s="1">
        <v>37610</v>
      </c>
      <c r="E328" s="85">
        <f t="shared" ref="E328:E362" si="77">D328/T328*1000</f>
        <v>8785.3305302499411</v>
      </c>
      <c r="F328" s="86">
        <f t="shared" si="70"/>
        <v>0.78836530157357521</v>
      </c>
      <c r="G328" s="188">
        <f t="shared" si="71"/>
        <v>1415.2661951660341</v>
      </c>
      <c r="H328" s="188">
        <f t="shared" si="72"/>
        <v>6058.754581505792</v>
      </c>
      <c r="I328" s="188">
        <f t="shared" si="73"/>
        <v>435.52818390341986</v>
      </c>
      <c r="J328" s="87">
        <f t="shared" si="74"/>
        <v>1864.4961552905404</v>
      </c>
      <c r="K328" s="188">
        <f t="shared" ref="K328:K362" si="78">I328+J$367</f>
        <v>312.20819093452644</v>
      </c>
      <c r="L328" s="87">
        <f t="shared" si="75"/>
        <v>1336.5632653907076</v>
      </c>
      <c r="M328" s="88">
        <f t="shared" ref="M328:M362" si="79">+H328+L328</f>
        <v>7395.3178468964998</v>
      </c>
      <c r="N328" s="88">
        <f t="shared" ref="N328:N362" si="80">D328+M328</f>
        <v>45005.317846896498</v>
      </c>
      <c r="O328" s="88">
        <f t="shared" ref="O328:O362" si="81">N328/T328*1000</f>
        <v>10512.804916350502</v>
      </c>
      <c r="P328" s="89">
        <f t="shared" si="76"/>
        <v>0.94338290286581117</v>
      </c>
      <c r="Q328" s="196">
        <v>4130.6310612076322</v>
      </c>
      <c r="R328" s="89">
        <f t="shared" ref="R328:S362" si="82">(D328-U328)/U328</f>
        <v>5.2646309720395197E-2</v>
      </c>
      <c r="S328" s="89">
        <f t="shared" si="82"/>
        <v>3.4204713544494704E-2</v>
      </c>
      <c r="T328" s="91">
        <v>4281</v>
      </c>
      <c r="U328" s="191">
        <v>35729</v>
      </c>
      <c r="V328" s="191">
        <v>8494.7693770803617</v>
      </c>
      <c r="W328" s="198"/>
      <c r="X328" s="88">
        <v>0</v>
      </c>
      <c r="Y328" s="88">
        <f t="shared" ref="Y328:Y362" si="83">X328*1000/T328</f>
        <v>0</v>
      </c>
    </row>
    <row r="329" spans="2:27">
      <c r="B329" s="208">
        <v>5514</v>
      </c>
      <c r="C329" t="s">
        <v>347</v>
      </c>
      <c r="D329" s="1">
        <v>13703</v>
      </c>
      <c r="E329" s="85">
        <f t="shared" si="77"/>
        <v>10452.326468344776</v>
      </c>
      <c r="F329" s="86">
        <f t="shared" si="70"/>
        <v>0.93795577525387175</v>
      </c>
      <c r="G329" s="188">
        <f t="shared" si="71"/>
        <v>415.06863230913331</v>
      </c>
      <c r="H329" s="188">
        <f t="shared" si="72"/>
        <v>544.15497695727379</v>
      </c>
      <c r="I329" s="188">
        <f t="shared" si="73"/>
        <v>0</v>
      </c>
      <c r="J329" s="87">
        <f t="shared" si="74"/>
        <v>0</v>
      </c>
      <c r="K329" s="188">
        <f t="shared" si="78"/>
        <v>-123.3199929688934</v>
      </c>
      <c r="L329" s="87">
        <f t="shared" si="75"/>
        <v>-161.67251078221923</v>
      </c>
      <c r="M329" s="88">
        <f t="shared" si="79"/>
        <v>382.48246617505458</v>
      </c>
      <c r="N329" s="88">
        <f t="shared" si="80"/>
        <v>14085.482466175055</v>
      </c>
      <c r="O329" s="88">
        <f t="shared" si="81"/>
        <v>10744.075107685016</v>
      </c>
      <c r="P329" s="89">
        <f t="shared" si="76"/>
        <v>0.96413629324863437</v>
      </c>
      <c r="Q329" s="196">
        <v>-262.99927909759015</v>
      </c>
      <c r="R329" s="89">
        <f>(D329-U329)/U329</f>
        <v>3.983912581575353E-2</v>
      </c>
      <c r="S329" s="89">
        <f t="shared" si="82"/>
        <v>1.4457850433523278E-2</v>
      </c>
      <c r="T329" s="91">
        <v>1311</v>
      </c>
      <c r="U329" s="191">
        <v>13178</v>
      </c>
      <c r="V329" s="191">
        <v>10303.362001563721</v>
      </c>
      <c r="W329" s="198"/>
      <c r="X329" s="88">
        <v>0</v>
      </c>
      <c r="Y329" s="88">
        <f t="shared" si="83"/>
        <v>0</v>
      </c>
    </row>
    <row r="330" spans="2:27">
      <c r="B330" s="208">
        <v>5516</v>
      </c>
      <c r="C330" t="s">
        <v>348</v>
      </c>
      <c r="D330" s="1">
        <v>10721</v>
      </c>
      <c r="E330" s="85">
        <f t="shared" si="77"/>
        <v>10019.626168224298</v>
      </c>
      <c r="F330" s="86">
        <f t="shared" si="70"/>
        <v>0.89912674071488885</v>
      </c>
      <c r="G330" s="188">
        <f t="shared" si="71"/>
        <v>674.68881238141978</v>
      </c>
      <c r="H330" s="188">
        <f t="shared" si="72"/>
        <v>721.91702924811921</v>
      </c>
      <c r="I330" s="188">
        <f t="shared" si="73"/>
        <v>3.5247106123948466</v>
      </c>
      <c r="J330" s="87">
        <f t="shared" si="74"/>
        <v>3.7714403552624858</v>
      </c>
      <c r="K330" s="188">
        <f t="shared" si="78"/>
        <v>-119.79528235649856</v>
      </c>
      <c r="L330" s="87">
        <f t="shared" si="75"/>
        <v>-128.18095212145346</v>
      </c>
      <c r="M330" s="88">
        <f t="shared" si="79"/>
        <v>593.7360771266658</v>
      </c>
      <c r="N330" s="88">
        <f t="shared" si="80"/>
        <v>11314.736077126665</v>
      </c>
      <c r="O330" s="88">
        <f t="shared" si="81"/>
        <v>10574.51969824922</v>
      </c>
      <c r="P330" s="89">
        <f t="shared" si="76"/>
        <v>0.94892097482287685</v>
      </c>
      <c r="Q330" s="196">
        <v>239.17098469800681</v>
      </c>
      <c r="R330" s="89">
        <f t="shared" si="82"/>
        <v>1.9688035000951114E-2</v>
      </c>
      <c r="S330" s="89">
        <f t="shared" si="82"/>
        <v>2.8264850248622637E-2</v>
      </c>
      <c r="T330" s="91">
        <v>1070</v>
      </c>
      <c r="U330" s="191">
        <v>10514</v>
      </c>
      <c r="V330" s="191">
        <v>9744.2075996292861</v>
      </c>
      <c r="W330" s="198"/>
      <c r="X330" s="88">
        <v>0</v>
      </c>
      <c r="Y330" s="88">
        <f t="shared" si="83"/>
        <v>0</v>
      </c>
    </row>
    <row r="331" spans="2:27">
      <c r="B331" s="208">
        <v>5518</v>
      </c>
      <c r="C331" t="s">
        <v>349</v>
      </c>
      <c r="D331" s="1">
        <v>6945</v>
      </c>
      <c r="E331" s="85">
        <f t="shared" si="77"/>
        <v>7043.6105476673429</v>
      </c>
      <c r="F331" s="86">
        <f t="shared" si="70"/>
        <v>0.63206934952060367</v>
      </c>
      <c r="G331" s="188">
        <f t="shared" si="71"/>
        <v>2460.2981847155929</v>
      </c>
      <c r="H331" s="188">
        <f t="shared" si="72"/>
        <v>2425.8540101295748</v>
      </c>
      <c r="I331" s="188">
        <f t="shared" si="73"/>
        <v>1045.1301778073293</v>
      </c>
      <c r="J331" s="87">
        <f t="shared" si="74"/>
        <v>1030.4983553180268</v>
      </c>
      <c r="K331" s="188">
        <f t="shared" si="78"/>
        <v>921.81018483843593</v>
      </c>
      <c r="L331" s="87">
        <f t="shared" si="75"/>
        <v>908.90484225069781</v>
      </c>
      <c r="M331" s="88">
        <f t="shared" si="79"/>
        <v>3334.7588523802724</v>
      </c>
      <c r="N331" s="88">
        <f t="shared" si="80"/>
        <v>10279.758852380273</v>
      </c>
      <c r="O331" s="88">
        <f t="shared" si="81"/>
        <v>10425.718917221373</v>
      </c>
      <c r="P331" s="89">
        <f t="shared" si="76"/>
        <v>0.9355681052631627</v>
      </c>
      <c r="Q331" s="196">
        <v>1842.0627017871341</v>
      </c>
      <c r="R331" s="89">
        <f t="shared" si="82"/>
        <v>3.2560214094558428E-2</v>
      </c>
      <c r="S331" s="89">
        <f t="shared" si="82"/>
        <v>2.9418550157151023E-2</v>
      </c>
      <c r="T331" s="91">
        <v>986</v>
      </c>
      <c r="U331" s="191">
        <v>6726</v>
      </c>
      <c r="V331" s="191">
        <v>6842.3194303153614</v>
      </c>
      <c r="W331" s="198"/>
      <c r="X331" s="88">
        <v>0</v>
      </c>
      <c r="Y331" s="88">
        <f t="shared" si="83"/>
        <v>0</v>
      </c>
    </row>
    <row r="332" spans="2:27">
      <c r="B332" s="208">
        <v>5520</v>
      </c>
      <c r="C332" t="s">
        <v>350</v>
      </c>
      <c r="D332" s="1">
        <v>45744</v>
      </c>
      <c r="E332" s="85">
        <f t="shared" si="77"/>
        <v>11476.166583040642</v>
      </c>
      <c r="F332" s="86">
        <f t="shared" si="70"/>
        <v>1.0298316606296229</v>
      </c>
      <c r="G332" s="188">
        <f t="shared" si="71"/>
        <v>-199.23543650838619</v>
      </c>
      <c r="H332" s="188">
        <f t="shared" si="72"/>
        <v>-794.15244992242731</v>
      </c>
      <c r="I332" s="188">
        <f t="shared" si="73"/>
        <v>0</v>
      </c>
      <c r="J332" s="87">
        <f t="shared" si="74"/>
        <v>0</v>
      </c>
      <c r="K332" s="188">
        <f t="shared" si="78"/>
        <v>-123.3199929688934</v>
      </c>
      <c r="L332" s="87">
        <f t="shared" si="75"/>
        <v>-491.55349197400909</v>
      </c>
      <c r="M332" s="88">
        <f t="shared" si="79"/>
        <v>-1285.7059418964363</v>
      </c>
      <c r="N332" s="88">
        <f t="shared" si="80"/>
        <v>44458.294058103565</v>
      </c>
      <c r="O332" s="88">
        <f t="shared" si="81"/>
        <v>11153.611153563363</v>
      </c>
      <c r="P332" s="89">
        <f t="shared" si="76"/>
        <v>1.0008866473989348</v>
      </c>
      <c r="Q332" s="196">
        <v>1915.7978254349543</v>
      </c>
      <c r="R332" s="89">
        <f t="shared" si="82"/>
        <v>3.3482445438525146E-2</v>
      </c>
      <c r="S332" s="89">
        <f t="shared" si="82"/>
        <v>2.3889156306255852E-2</v>
      </c>
      <c r="T332" s="91">
        <v>3986</v>
      </c>
      <c r="U332" s="191">
        <v>44262</v>
      </c>
      <c r="V332" s="191">
        <v>11208.407191694099</v>
      </c>
      <c r="W332" s="198"/>
      <c r="X332" s="88">
        <v>0</v>
      </c>
      <c r="Y332" s="88">
        <f t="shared" si="83"/>
        <v>0</v>
      </c>
    </row>
    <row r="333" spans="2:27">
      <c r="B333" s="208">
        <v>5522</v>
      </c>
      <c r="C333" t="s">
        <v>351</v>
      </c>
      <c r="D333" s="1">
        <v>17888</v>
      </c>
      <c r="E333" s="85">
        <f t="shared" si="77"/>
        <v>8645.7225712904783</v>
      </c>
      <c r="F333" s="86">
        <f t="shared" si="70"/>
        <v>0.77583736420250204</v>
      </c>
      <c r="G333" s="188">
        <f t="shared" si="71"/>
        <v>1499.0309705417119</v>
      </c>
      <c r="H333" s="188">
        <f t="shared" si="72"/>
        <v>3101.495078050802</v>
      </c>
      <c r="I333" s="188">
        <f t="shared" si="73"/>
        <v>484.39096953923189</v>
      </c>
      <c r="J333" s="87">
        <f t="shared" si="74"/>
        <v>1002.2049159766708</v>
      </c>
      <c r="K333" s="188">
        <f t="shared" si="78"/>
        <v>361.07097657033847</v>
      </c>
      <c r="L333" s="87">
        <f t="shared" si="75"/>
        <v>747.05585052403023</v>
      </c>
      <c r="M333" s="88">
        <f t="shared" si="79"/>
        <v>3848.5509285748321</v>
      </c>
      <c r="N333" s="88">
        <f t="shared" si="80"/>
        <v>21736.550928574834</v>
      </c>
      <c r="O333" s="88">
        <f t="shared" si="81"/>
        <v>10505.824518402531</v>
      </c>
      <c r="P333" s="89">
        <f t="shared" si="76"/>
        <v>0.94275650599725769</v>
      </c>
      <c r="Q333" s="196">
        <v>2301.596277888013</v>
      </c>
      <c r="R333" s="89">
        <f t="shared" si="82"/>
        <v>3.614457831325301E-2</v>
      </c>
      <c r="S333" s="89">
        <f t="shared" si="82"/>
        <v>2.5627886121576664E-2</v>
      </c>
      <c r="T333" s="91">
        <v>2069</v>
      </c>
      <c r="U333" s="191">
        <v>17264</v>
      </c>
      <c r="V333" s="191">
        <v>8429.6875</v>
      </c>
      <c r="W333" s="198"/>
      <c r="X333" s="88">
        <v>0</v>
      </c>
      <c r="Y333" s="88">
        <f t="shared" si="83"/>
        <v>0</v>
      </c>
    </row>
    <row r="334" spans="2:27">
      <c r="B334" s="208">
        <v>5524</v>
      </c>
      <c r="C334" t="s">
        <v>352</v>
      </c>
      <c r="D334" s="1">
        <v>69109</v>
      </c>
      <c r="E334" s="85">
        <f t="shared" si="77"/>
        <v>10293.267798629729</v>
      </c>
      <c r="F334" s="86">
        <f t="shared" si="70"/>
        <v>0.92368239809566177</v>
      </c>
      <c r="G334" s="188">
        <f t="shared" si="71"/>
        <v>510.50383413816121</v>
      </c>
      <c r="H334" s="188">
        <f t="shared" si="72"/>
        <v>3427.5227424036143</v>
      </c>
      <c r="I334" s="188">
        <f t="shared" si="73"/>
        <v>0</v>
      </c>
      <c r="J334" s="87">
        <f t="shared" si="74"/>
        <v>0</v>
      </c>
      <c r="K334" s="188">
        <f t="shared" si="78"/>
        <v>-123.3199929688934</v>
      </c>
      <c r="L334" s="87">
        <f t="shared" si="75"/>
        <v>-827.97043279315028</v>
      </c>
      <c r="M334" s="88">
        <f t="shared" si="79"/>
        <v>2599.5523096104639</v>
      </c>
      <c r="N334" s="88">
        <f t="shared" si="80"/>
        <v>71708.552309610459</v>
      </c>
      <c r="O334" s="88">
        <f t="shared" si="81"/>
        <v>10680.451639798996</v>
      </c>
      <c r="P334" s="89">
        <f t="shared" si="76"/>
        <v>0.9584269423853502</v>
      </c>
      <c r="Q334" s="196">
        <v>2814.2997992900819</v>
      </c>
      <c r="R334" s="89">
        <f t="shared" si="82"/>
        <v>3.1139028975560264E-2</v>
      </c>
      <c r="S334" s="89">
        <f t="shared" si="82"/>
        <v>4.158249843792821E-2</v>
      </c>
      <c r="T334" s="91">
        <v>6714</v>
      </c>
      <c r="U334" s="191">
        <v>67022</v>
      </c>
      <c r="V334" s="191">
        <v>9882.3355942199942</v>
      </c>
      <c r="W334" s="198"/>
      <c r="X334" s="88">
        <v>0</v>
      </c>
      <c r="Y334" s="88">
        <f t="shared" si="83"/>
        <v>0</v>
      </c>
    </row>
    <row r="335" spans="2:27">
      <c r="B335" s="208">
        <v>5526</v>
      </c>
      <c r="C335" t="s">
        <v>353</v>
      </c>
      <c r="D335" s="1">
        <v>32339</v>
      </c>
      <c r="E335" s="85">
        <f t="shared" si="77"/>
        <v>9279.4835007173606</v>
      </c>
      <c r="F335" s="86">
        <f t="shared" si="70"/>
        <v>0.83270888708178514</v>
      </c>
      <c r="G335" s="188">
        <f t="shared" si="71"/>
        <v>1118.7744128855825</v>
      </c>
      <c r="H335" s="188">
        <f t="shared" si="72"/>
        <v>3898.9288289062547</v>
      </c>
      <c r="I335" s="188">
        <f t="shared" si="73"/>
        <v>262.5746442398231</v>
      </c>
      <c r="J335" s="87">
        <f t="shared" si="74"/>
        <v>915.07263517578349</v>
      </c>
      <c r="K335" s="188">
        <f t="shared" si="78"/>
        <v>139.25465127092968</v>
      </c>
      <c r="L335" s="87">
        <f t="shared" si="75"/>
        <v>485.30245967918995</v>
      </c>
      <c r="M335" s="88">
        <f t="shared" si="79"/>
        <v>4384.2312885854444</v>
      </c>
      <c r="N335" s="88">
        <f t="shared" si="80"/>
        <v>36723.231288585448</v>
      </c>
      <c r="O335" s="88">
        <f t="shared" si="81"/>
        <v>10537.512564873874</v>
      </c>
      <c r="P335" s="89">
        <f t="shared" si="76"/>
        <v>0.94560008214122171</v>
      </c>
      <c r="Q335" s="196">
        <v>2936.8716183855609</v>
      </c>
      <c r="R335" s="89">
        <f t="shared" si="82"/>
        <v>5.8802344235995153E-2</v>
      </c>
      <c r="S335" s="89">
        <f t="shared" si="82"/>
        <v>4.1484773612910218E-2</v>
      </c>
      <c r="T335" s="91">
        <v>3485</v>
      </c>
      <c r="U335" s="191">
        <v>30543</v>
      </c>
      <c r="V335" s="191">
        <v>8909.8599766627758</v>
      </c>
      <c r="W335" s="198"/>
      <c r="X335" s="88">
        <v>0</v>
      </c>
      <c r="Y335" s="88">
        <f t="shared" si="83"/>
        <v>0</v>
      </c>
    </row>
    <row r="336" spans="2:27">
      <c r="B336" s="208">
        <v>5528</v>
      </c>
      <c r="C336" t="s">
        <v>354</v>
      </c>
      <c r="D336" s="1">
        <v>9078</v>
      </c>
      <c r="E336" s="85">
        <f t="shared" si="77"/>
        <v>8460.3914259086687</v>
      </c>
      <c r="F336" s="86">
        <f t="shared" si="70"/>
        <v>0.75920638557092757</v>
      </c>
      <c r="G336" s="188">
        <f t="shared" si="71"/>
        <v>1610.2296577707978</v>
      </c>
      <c r="H336" s="188">
        <f t="shared" si="72"/>
        <v>1727.7764227880662</v>
      </c>
      <c r="I336" s="188">
        <f t="shared" si="73"/>
        <v>549.25687042286518</v>
      </c>
      <c r="J336" s="87">
        <f t="shared" si="74"/>
        <v>589.35262196373435</v>
      </c>
      <c r="K336" s="188">
        <f t="shared" si="78"/>
        <v>425.93687745397176</v>
      </c>
      <c r="L336" s="87">
        <f t="shared" si="75"/>
        <v>457.0302695081117</v>
      </c>
      <c r="M336" s="88">
        <f t="shared" si="79"/>
        <v>2184.806692296178</v>
      </c>
      <c r="N336" s="88">
        <f t="shared" si="80"/>
        <v>11262.806692296177</v>
      </c>
      <c r="O336" s="88">
        <f t="shared" si="81"/>
        <v>10496.557961133438</v>
      </c>
      <c r="P336" s="89">
        <f t="shared" si="76"/>
        <v>0.94192495706567869</v>
      </c>
      <c r="Q336" s="196">
        <v>1461.8123519448216</v>
      </c>
      <c r="R336" s="89">
        <f t="shared" si="82"/>
        <v>4.5491189680985832E-2</v>
      </c>
      <c r="S336" s="89">
        <f t="shared" si="82"/>
        <v>2.8927023581660129E-2</v>
      </c>
      <c r="T336" s="91">
        <v>1073</v>
      </c>
      <c r="U336" s="191">
        <v>8683</v>
      </c>
      <c r="V336" s="191">
        <v>8222.5378787878781</v>
      </c>
      <c r="W336" s="198"/>
      <c r="X336" s="88">
        <v>0</v>
      </c>
      <c r="Y336" s="88">
        <f t="shared" si="83"/>
        <v>0</v>
      </c>
    </row>
    <row r="337" spans="2:25">
      <c r="B337" s="208">
        <v>5530</v>
      </c>
      <c r="C337" t="s">
        <v>355</v>
      </c>
      <c r="D337" s="1">
        <v>150390</v>
      </c>
      <c r="E337" s="85">
        <f t="shared" si="77"/>
        <v>10097.354639452127</v>
      </c>
      <c r="F337" s="86">
        <f t="shared" si="70"/>
        <v>0.90610182599476352</v>
      </c>
      <c r="G337" s="188">
        <f t="shared" si="71"/>
        <v>628.05172964472251</v>
      </c>
      <c r="H337" s="188">
        <f t="shared" si="72"/>
        <v>9354.2024613284975</v>
      </c>
      <c r="I337" s="188">
        <f t="shared" si="73"/>
        <v>0</v>
      </c>
      <c r="J337" s="87">
        <f t="shared" si="74"/>
        <v>0</v>
      </c>
      <c r="K337" s="188">
        <f t="shared" si="78"/>
        <v>-123.3199929688934</v>
      </c>
      <c r="L337" s="87">
        <f t="shared" si="75"/>
        <v>-1836.7279752786983</v>
      </c>
      <c r="M337" s="88">
        <f t="shared" si="79"/>
        <v>7517.4744860497995</v>
      </c>
      <c r="N337" s="88">
        <f t="shared" si="80"/>
        <v>157907.47448604979</v>
      </c>
      <c r="O337" s="88">
        <f t="shared" si="81"/>
        <v>10602.086376127958</v>
      </c>
      <c r="P337" s="89">
        <f t="shared" si="76"/>
        <v>0.95139471354499117</v>
      </c>
      <c r="Q337" s="196">
        <v>7326.1583572574664</v>
      </c>
      <c r="R337" s="89">
        <f t="shared" si="82"/>
        <v>2.9652400742165838E-2</v>
      </c>
      <c r="S337" s="89">
        <f t="shared" si="82"/>
        <v>2.6679723608292148E-2</v>
      </c>
      <c r="T337" s="91">
        <v>14894</v>
      </c>
      <c r="U337" s="191">
        <v>146059</v>
      </c>
      <c r="V337" s="191">
        <v>9834.9606087132179</v>
      </c>
      <c r="W337" s="198"/>
      <c r="X337" s="88">
        <v>0</v>
      </c>
      <c r="Y337" s="88">
        <f t="shared" si="83"/>
        <v>0</v>
      </c>
    </row>
    <row r="338" spans="2:25">
      <c r="B338" s="208">
        <v>5532</v>
      </c>
      <c r="C338" t="s">
        <v>356</v>
      </c>
      <c r="D338" s="1">
        <v>46239</v>
      </c>
      <c r="E338" s="85">
        <f t="shared" si="77"/>
        <v>8299.9461497038228</v>
      </c>
      <c r="F338" s="86">
        <f t="shared" si="70"/>
        <v>0.74480857912235332</v>
      </c>
      <c r="G338" s="188">
        <f t="shared" si="71"/>
        <v>1706.4968234937053</v>
      </c>
      <c r="H338" s="188">
        <f t="shared" si="72"/>
        <v>9506.8938036834315</v>
      </c>
      <c r="I338" s="188">
        <f t="shared" si="73"/>
        <v>605.41271709456123</v>
      </c>
      <c r="J338" s="87">
        <f t="shared" si="74"/>
        <v>3372.7542469338005</v>
      </c>
      <c r="K338" s="188">
        <f t="shared" si="78"/>
        <v>482.09272412566781</v>
      </c>
      <c r="L338" s="87">
        <f t="shared" si="75"/>
        <v>2685.7385661040953</v>
      </c>
      <c r="M338" s="88">
        <f t="shared" si="79"/>
        <v>12192.632369787527</v>
      </c>
      <c r="N338" s="88">
        <f t="shared" si="80"/>
        <v>58431.632369787527</v>
      </c>
      <c r="O338" s="88">
        <f t="shared" si="81"/>
        <v>10488.535697323197</v>
      </c>
      <c r="P338" s="89">
        <f t="shared" si="76"/>
        <v>0.94120506674325022</v>
      </c>
      <c r="Q338" s="196">
        <v>7422.4689773388745</v>
      </c>
      <c r="R338" s="89">
        <f t="shared" si="82"/>
        <v>2.0187979878210218E-2</v>
      </c>
      <c r="S338" s="89">
        <f t="shared" si="82"/>
        <v>1.0299243401200208E-2</v>
      </c>
      <c r="T338" s="91">
        <v>5571</v>
      </c>
      <c r="U338" s="191">
        <v>45324</v>
      </c>
      <c r="V338" s="191">
        <v>8215.3344208809121</v>
      </c>
      <c r="W338" s="198"/>
      <c r="X338" s="88">
        <v>0</v>
      </c>
      <c r="Y338" s="88">
        <f t="shared" si="83"/>
        <v>0</v>
      </c>
    </row>
    <row r="339" spans="2:25">
      <c r="B339" s="208">
        <v>5534</v>
      </c>
      <c r="C339" t="s">
        <v>357</v>
      </c>
      <c r="D339" s="1">
        <v>19956</v>
      </c>
      <c r="E339" s="85">
        <f t="shared" si="77"/>
        <v>8920.8761734465788</v>
      </c>
      <c r="F339" s="86">
        <f t="shared" si="70"/>
        <v>0.80052870072034155</v>
      </c>
      <c r="G339" s="188">
        <f t="shared" si="71"/>
        <v>1333.9388092480515</v>
      </c>
      <c r="H339" s="188">
        <f t="shared" si="72"/>
        <v>2984.0211162878913</v>
      </c>
      <c r="I339" s="188">
        <f t="shared" si="73"/>
        <v>388.08720878459667</v>
      </c>
      <c r="J339" s="87">
        <f t="shared" si="74"/>
        <v>868.15108605114278</v>
      </c>
      <c r="K339" s="188">
        <f t="shared" si="78"/>
        <v>264.76721581570325</v>
      </c>
      <c r="L339" s="87">
        <f t="shared" si="75"/>
        <v>592.28426177972824</v>
      </c>
      <c r="M339" s="88">
        <f t="shared" si="79"/>
        <v>3576.3053780676196</v>
      </c>
      <c r="N339" s="88">
        <f t="shared" si="80"/>
        <v>23532.30537806762</v>
      </c>
      <c r="O339" s="88">
        <f t="shared" si="81"/>
        <v>10519.582198510336</v>
      </c>
      <c r="P339" s="89">
        <f t="shared" si="76"/>
        <v>0.94399107282314965</v>
      </c>
      <c r="Q339" s="196">
        <v>2717.2128437097576</v>
      </c>
      <c r="R339" s="89">
        <f t="shared" si="82"/>
        <v>6.968267581475128E-2</v>
      </c>
      <c r="S339" s="89">
        <f t="shared" si="82"/>
        <v>3.8122972370954092E-2</v>
      </c>
      <c r="T339" s="91">
        <v>2237</v>
      </c>
      <c r="U339" s="191">
        <v>18656</v>
      </c>
      <c r="V339" s="191">
        <v>8593.2749884845707</v>
      </c>
      <c r="W339" s="198"/>
      <c r="X339" s="88">
        <v>0</v>
      </c>
      <c r="Y339" s="88">
        <f t="shared" si="83"/>
        <v>0</v>
      </c>
    </row>
    <row r="340" spans="2:25">
      <c r="B340" s="208">
        <v>5536</v>
      </c>
      <c r="C340" t="s">
        <v>358</v>
      </c>
      <c r="D340" s="1">
        <v>23235</v>
      </c>
      <c r="E340" s="85">
        <f t="shared" si="77"/>
        <v>8470.6525701786359</v>
      </c>
      <c r="F340" s="86">
        <f t="shared" si="70"/>
        <v>0.76012718531420731</v>
      </c>
      <c r="G340" s="188">
        <f t="shared" si="71"/>
        <v>1604.0729712088173</v>
      </c>
      <c r="H340" s="188">
        <f t="shared" si="72"/>
        <v>4399.9721600257853</v>
      </c>
      <c r="I340" s="188">
        <f t="shared" si="73"/>
        <v>545.66546992837675</v>
      </c>
      <c r="J340" s="87">
        <f t="shared" si="74"/>
        <v>1496.7603840135373</v>
      </c>
      <c r="K340" s="188">
        <f t="shared" si="78"/>
        <v>422.34547695948334</v>
      </c>
      <c r="L340" s="87">
        <f t="shared" si="75"/>
        <v>1158.4936432998627</v>
      </c>
      <c r="M340" s="88">
        <f t="shared" si="79"/>
        <v>5558.4658033256483</v>
      </c>
      <c r="N340" s="88">
        <f t="shared" si="80"/>
        <v>28793.465803325649</v>
      </c>
      <c r="O340" s="88">
        <f t="shared" si="81"/>
        <v>10497.071018346938</v>
      </c>
      <c r="P340" s="89">
        <f t="shared" si="76"/>
        <v>0.94197099705284293</v>
      </c>
      <c r="Q340" s="196">
        <v>3623.0067860061995</v>
      </c>
      <c r="R340" s="89">
        <f t="shared" si="82"/>
        <v>0.15355972594578493</v>
      </c>
      <c r="S340" s="89">
        <f t="shared" si="82"/>
        <v>0.14136387029415234</v>
      </c>
      <c r="T340" s="91">
        <v>2743</v>
      </c>
      <c r="U340" s="191">
        <v>20142</v>
      </c>
      <c r="V340" s="191">
        <v>7421.5180545320563</v>
      </c>
      <c r="W340" s="198"/>
      <c r="X340" s="88">
        <v>0</v>
      </c>
      <c r="Y340" s="88">
        <f t="shared" si="83"/>
        <v>0</v>
      </c>
    </row>
    <row r="341" spans="2:25">
      <c r="B341" s="208">
        <v>5538</v>
      </c>
      <c r="C341" t="s">
        <v>359</v>
      </c>
      <c r="D341" s="1">
        <v>16355</v>
      </c>
      <c r="E341" s="85">
        <f t="shared" si="77"/>
        <v>8961.6438356164381</v>
      </c>
      <c r="F341" s="86">
        <f t="shared" si="70"/>
        <v>0.80418705030324289</v>
      </c>
      <c r="G341" s="188">
        <f t="shared" si="71"/>
        <v>1309.4782119461361</v>
      </c>
      <c r="H341" s="188">
        <f t="shared" si="72"/>
        <v>2389.7977368016982</v>
      </c>
      <c r="I341" s="188">
        <f t="shared" si="73"/>
        <v>373.81852702514595</v>
      </c>
      <c r="J341" s="87">
        <f t="shared" si="74"/>
        <v>682.21881182089135</v>
      </c>
      <c r="K341" s="188">
        <f t="shared" si="78"/>
        <v>250.49853405625254</v>
      </c>
      <c r="L341" s="87">
        <f t="shared" si="75"/>
        <v>457.15982465266086</v>
      </c>
      <c r="M341" s="88">
        <f t="shared" si="79"/>
        <v>2846.9575614543592</v>
      </c>
      <c r="N341" s="88">
        <f t="shared" si="80"/>
        <v>19201.957561454357</v>
      </c>
      <c r="O341" s="88">
        <f t="shared" si="81"/>
        <v>10521.620581618827</v>
      </c>
      <c r="P341" s="89">
        <f t="shared" si="76"/>
        <v>0.94417399030229454</v>
      </c>
      <c r="Q341" s="196">
        <v>2622.1290144993841</v>
      </c>
      <c r="R341" s="89">
        <f t="shared" si="82"/>
        <v>1.0815822002472188E-2</v>
      </c>
      <c r="S341" s="89">
        <f t="shared" si="82"/>
        <v>1.6908410518651485E-2</v>
      </c>
      <c r="T341" s="91">
        <v>1825</v>
      </c>
      <c r="U341" s="191">
        <v>16180</v>
      </c>
      <c r="V341" s="191">
        <v>8812.6361655773417</v>
      </c>
      <c r="W341" s="198"/>
      <c r="X341" s="88">
        <v>0</v>
      </c>
      <c r="Y341" s="88">
        <f t="shared" si="83"/>
        <v>0</v>
      </c>
    </row>
    <row r="342" spans="2:25">
      <c r="B342" s="208">
        <v>5540</v>
      </c>
      <c r="C342" t="s">
        <v>360</v>
      </c>
      <c r="D342" s="1">
        <v>16672</v>
      </c>
      <c r="E342" s="85">
        <f t="shared" si="77"/>
        <v>8445.7953394123597</v>
      </c>
      <c r="F342" s="86">
        <f t="shared" si="70"/>
        <v>0.75789658304353991</v>
      </c>
      <c r="G342" s="188">
        <f t="shared" si="71"/>
        <v>1618.9873096685831</v>
      </c>
      <c r="H342" s="188">
        <f t="shared" si="72"/>
        <v>3195.8809492857827</v>
      </c>
      <c r="I342" s="188">
        <f t="shared" si="73"/>
        <v>554.36550069657335</v>
      </c>
      <c r="J342" s="87">
        <f t="shared" si="74"/>
        <v>1094.3174983750357</v>
      </c>
      <c r="K342" s="188">
        <f t="shared" si="78"/>
        <v>431.04550772767993</v>
      </c>
      <c r="L342" s="87">
        <f t="shared" si="75"/>
        <v>850.88383225444022</v>
      </c>
      <c r="M342" s="88">
        <f t="shared" si="79"/>
        <v>4046.7647815402229</v>
      </c>
      <c r="N342" s="88">
        <f t="shared" si="80"/>
        <v>20718.764781540223</v>
      </c>
      <c r="O342" s="88">
        <f t="shared" si="81"/>
        <v>10495.828156808624</v>
      </c>
      <c r="P342" s="89">
        <f t="shared" si="76"/>
        <v>0.94185946693930944</v>
      </c>
      <c r="Q342" s="196">
        <v>3621.4920408886505</v>
      </c>
      <c r="R342" s="89">
        <f t="shared" si="82"/>
        <v>1.8821803959912002E-2</v>
      </c>
      <c r="S342" s="89">
        <f t="shared" si="82"/>
        <v>3.2240936129596637E-2</v>
      </c>
      <c r="T342" s="91">
        <v>1974</v>
      </c>
      <c r="U342" s="191">
        <v>16364</v>
      </c>
      <c r="V342" s="191">
        <v>8182</v>
      </c>
      <c r="W342" s="198"/>
      <c r="X342" s="88">
        <v>0</v>
      </c>
      <c r="Y342" s="88">
        <f t="shared" si="83"/>
        <v>0</v>
      </c>
    </row>
    <row r="343" spans="2:25">
      <c r="B343" s="208">
        <v>5542</v>
      </c>
      <c r="C343" t="s">
        <v>361</v>
      </c>
      <c r="D343" s="1">
        <v>25584</v>
      </c>
      <c r="E343" s="85">
        <f t="shared" si="77"/>
        <v>9156.7644953471718</v>
      </c>
      <c r="F343" s="86">
        <f t="shared" si="70"/>
        <v>0.82169650623346602</v>
      </c>
      <c r="G343" s="188">
        <f t="shared" si="71"/>
        <v>1192.4058161076957</v>
      </c>
      <c r="H343" s="188">
        <f t="shared" si="72"/>
        <v>3331.5818502049019</v>
      </c>
      <c r="I343" s="188">
        <f t="shared" si="73"/>
        <v>305.52629611938914</v>
      </c>
      <c r="J343" s="87">
        <f t="shared" si="74"/>
        <v>853.64047135757323</v>
      </c>
      <c r="K343" s="188">
        <f t="shared" si="78"/>
        <v>182.20630315049573</v>
      </c>
      <c r="L343" s="87">
        <f t="shared" si="75"/>
        <v>509.08441100248507</v>
      </c>
      <c r="M343" s="88">
        <f t="shared" si="79"/>
        <v>3840.6662612073869</v>
      </c>
      <c r="N343" s="88">
        <f t="shared" si="80"/>
        <v>29424.666261207385</v>
      </c>
      <c r="O343" s="88">
        <f t="shared" si="81"/>
        <v>10531.376614605364</v>
      </c>
      <c r="P343" s="89">
        <f t="shared" si="76"/>
        <v>0.94504946309880578</v>
      </c>
      <c r="Q343" s="196">
        <v>3073.7600292020843</v>
      </c>
      <c r="R343" s="89">
        <f t="shared" si="82"/>
        <v>7.3559649196424826E-2</v>
      </c>
      <c r="S343" s="89">
        <f t="shared" si="82"/>
        <v>7.2022699090202105E-2</v>
      </c>
      <c r="T343" s="91">
        <v>2794</v>
      </c>
      <c r="U343" s="191">
        <v>23831</v>
      </c>
      <c r="V343" s="191">
        <v>8541.5770609319006</v>
      </c>
      <c r="W343" s="198"/>
      <c r="X343" s="88">
        <v>0</v>
      </c>
      <c r="Y343" s="88">
        <f t="shared" si="83"/>
        <v>0</v>
      </c>
    </row>
    <row r="344" spans="2:25">
      <c r="B344" s="208">
        <v>5544</v>
      </c>
      <c r="C344" t="s">
        <v>362</v>
      </c>
      <c r="D344" s="1">
        <v>42699</v>
      </c>
      <c r="E344" s="85">
        <f t="shared" si="77"/>
        <v>8906.7584480600744</v>
      </c>
      <c r="F344" s="86">
        <f t="shared" si="70"/>
        <v>0.79926182467127971</v>
      </c>
      <c r="G344" s="188">
        <f t="shared" si="71"/>
        <v>1342.4094444799541</v>
      </c>
      <c r="H344" s="188">
        <f t="shared" si="72"/>
        <v>6435.5108768369</v>
      </c>
      <c r="I344" s="188">
        <f t="shared" si="73"/>
        <v>393.02841266987321</v>
      </c>
      <c r="J344" s="87">
        <f t="shared" si="74"/>
        <v>1884.1782103393721</v>
      </c>
      <c r="K344" s="188">
        <f t="shared" si="78"/>
        <v>269.70841970097979</v>
      </c>
      <c r="L344" s="87">
        <f t="shared" si="75"/>
        <v>1292.982164046497</v>
      </c>
      <c r="M344" s="88">
        <f t="shared" si="79"/>
        <v>7728.493040883397</v>
      </c>
      <c r="N344" s="88">
        <f t="shared" si="80"/>
        <v>50427.493040883397</v>
      </c>
      <c r="O344" s="88">
        <f t="shared" si="81"/>
        <v>10518.876312241009</v>
      </c>
      <c r="P344" s="89">
        <f t="shared" si="76"/>
        <v>0.94392772902069644</v>
      </c>
      <c r="Q344" s="196">
        <v>5481.9548604133124</v>
      </c>
      <c r="R344" s="89">
        <f t="shared" si="82"/>
        <v>1.6158971918134223E-2</v>
      </c>
      <c r="S344" s="89">
        <f t="shared" si="82"/>
        <v>1.1495747599778106E-2</v>
      </c>
      <c r="T344" s="91">
        <v>4794</v>
      </c>
      <c r="U344" s="191">
        <v>42020</v>
      </c>
      <c r="V344" s="191">
        <v>8805.5322715842412</v>
      </c>
      <c r="W344" s="198"/>
      <c r="X344" s="88">
        <v>0</v>
      </c>
      <c r="Y344" s="88">
        <f t="shared" si="83"/>
        <v>0</v>
      </c>
    </row>
    <row r="345" spans="2:25">
      <c r="B345" s="208">
        <v>5546</v>
      </c>
      <c r="C345" t="s">
        <v>363</v>
      </c>
      <c r="D345" s="1">
        <v>10536</v>
      </c>
      <c r="E345" s="85">
        <f t="shared" si="77"/>
        <v>9106.3094209161627</v>
      </c>
      <c r="F345" s="86">
        <f t="shared" si="70"/>
        <v>0.81716884164159231</v>
      </c>
      <c r="G345" s="188">
        <f t="shared" si="71"/>
        <v>1222.6788607663013</v>
      </c>
      <c r="H345" s="188">
        <f t="shared" si="72"/>
        <v>1414.6394419066107</v>
      </c>
      <c r="I345" s="188">
        <f t="shared" si="73"/>
        <v>323.18557217024232</v>
      </c>
      <c r="J345" s="87">
        <f t="shared" si="74"/>
        <v>373.92570700097036</v>
      </c>
      <c r="K345" s="188">
        <f t="shared" si="78"/>
        <v>199.86557920134891</v>
      </c>
      <c r="L345" s="87">
        <f t="shared" si="75"/>
        <v>231.24447513596067</v>
      </c>
      <c r="M345" s="88">
        <f t="shared" si="79"/>
        <v>1645.8839170425713</v>
      </c>
      <c r="N345" s="88">
        <f t="shared" si="80"/>
        <v>12181.883917042571</v>
      </c>
      <c r="O345" s="88">
        <f t="shared" si="81"/>
        <v>10528.853860883812</v>
      </c>
      <c r="P345" s="89">
        <f t="shared" si="76"/>
        <v>0.94482307986921188</v>
      </c>
      <c r="Q345" s="196">
        <v>1723.1259834387874</v>
      </c>
      <c r="R345" s="89">
        <f t="shared" si="82"/>
        <v>3.629389200354087E-2</v>
      </c>
      <c r="S345" s="89">
        <f t="shared" si="82"/>
        <v>1.3626372169044994E-3</v>
      </c>
      <c r="T345" s="91">
        <v>1157</v>
      </c>
      <c r="U345" s="191">
        <v>10167</v>
      </c>
      <c r="V345" s="191">
        <v>9093.9177101967816</v>
      </c>
      <c r="W345" s="198"/>
      <c r="X345" s="88">
        <v>0</v>
      </c>
      <c r="Y345" s="88">
        <f t="shared" si="83"/>
        <v>0</v>
      </c>
    </row>
    <row r="346" spans="2:25">
      <c r="B346" s="208">
        <v>5601</v>
      </c>
      <c r="C346" t="s">
        <v>341</v>
      </c>
      <c r="D346" s="1">
        <v>211403</v>
      </c>
      <c r="E346" s="85">
        <f t="shared" si="77"/>
        <v>9738.4835083840062</v>
      </c>
      <c r="F346" s="86">
        <f t="shared" si="70"/>
        <v>0.87389796678919296</v>
      </c>
      <c r="G346" s="188">
        <f t="shared" si="71"/>
        <v>843.37440828559522</v>
      </c>
      <c r="H346" s="188">
        <f t="shared" si="72"/>
        <v>18307.971655063699</v>
      </c>
      <c r="I346" s="188">
        <f t="shared" si="73"/>
        <v>101.92464155649714</v>
      </c>
      <c r="J346" s="87">
        <f t="shared" si="74"/>
        <v>2212.5801189084395</v>
      </c>
      <c r="K346" s="188">
        <f t="shared" si="78"/>
        <v>-21.395351412396266</v>
      </c>
      <c r="L346" s="87">
        <f t="shared" si="75"/>
        <v>-464.45028846029817</v>
      </c>
      <c r="M346" s="88">
        <f t="shared" si="79"/>
        <v>17843.5213666034</v>
      </c>
      <c r="N346" s="88">
        <f t="shared" si="80"/>
        <v>229246.52136660341</v>
      </c>
      <c r="O346" s="88">
        <f t="shared" si="81"/>
        <v>10560.462565257205</v>
      </c>
      <c r="P346" s="89">
        <f t="shared" si="76"/>
        <v>0.94765953612659204</v>
      </c>
      <c r="Q346" s="196">
        <v>15643.829039316513</v>
      </c>
      <c r="R346" s="89">
        <f t="shared" si="82"/>
        <v>2.3218105960136685E-2</v>
      </c>
      <c r="S346" s="89">
        <f t="shared" si="82"/>
        <v>4.7881133569299779E-3</v>
      </c>
      <c r="T346" s="91">
        <v>21708</v>
      </c>
      <c r="U346" s="191">
        <v>206606</v>
      </c>
      <c r="V346" s="191">
        <v>9692.0767462588537</v>
      </c>
      <c r="W346" s="198"/>
      <c r="X346" s="88">
        <v>0</v>
      </c>
      <c r="Y346" s="88">
        <f t="shared" si="83"/>
        <v>0</v>
      </c>
    </row>
    <row r="347" spans="2:25">
      <c r="B347" s="208">
        <v>5603</v>
      </c>
      <c r="C347" t="s">
        <v>344</v>
      </c>
      <c r="D347" s="1">
        <v>124283</v>
      </c>
      <c r="E347" s="85">
        <f t="shared" si="77"/>
        <v>10961.633445052037</v>
      </c>
      <c r="F347" s="86">
        <f t="shared" si="70"/>
        <v>0.98365922908555392</v>
      </c>
      <c r="G347" s="188">
        <f t="shared" si="71"/>
        <v>109.48444628477664</v>
      </c>
      <c r="H347" s="188">
        <f t="shared" si="72"/>
        <v>1241.3346519767974</v>
      </c>
      <c r="I347" s="188">
        <f t="shared" si="73"/>
        <v>0</v>
      </c>
      <c r="J347" s="87">
        <f t="shared" si="74"/>
        <v>0</v>
      </c>
      <c r="K347" s="188">
        <f t="shared" si="78"/>
        <v>-123.3199929688934</v>
      </c>
      <c r="L347" s="87">
        <f t="shared" si="75"/>
        <v>-1398.2020802813133</v>
      </c>
      <c r="M347" s="88">
        <f t="shared" si="79"/>
        <v>-156.8674283045159</v>
      </c>
      <c r="N347" s="88">
        <f t="shared" si="80"/>
        <v>124126.13257169549</v>
      </c>
      <c r="O347" s="88">
        <f t="shared" si="81"/>
        <v>10947.797898367922</v>
      </c>
      <c r="P347" s="89">
        <f t="shared" si="76"/>
        <v>0.98241767478130737</v>
      </c>
      <c r="Q347" s="196">
        <v>1645.4521186105167</v>
      </c>
      <c r="R347" s="89">
        <f t="shared" si="82"/>
        <v>8.9707577651853415E-3</v>
      </c>
      <c r="S347" s="89">
        <f t="shared" si="82"/>
        <v>6.4790324858215358E-3</v>
      </c>
      <c r="T347" s="91">
        <v>11338</v>
      </c>
      <c r="U347" s="191">
        <v>123178</v>
      </c>
      <c r="V347" s="191">
        <v>10891.069849690541</v>
      </c>
      <c r="W347" s="198"/>
      <c r="X347" s="88">
        <v>0</v>
      </c>
      <c r="Y347" s="88">
        <f t="shared" si="83"/>
        <v>0</v>
      </c>
    </row>
    <row r="348" spans="2:25">
      <c r="B348" s="208">
        <v>5605</v>
      </c>
      <c r="C348" t="s">
        <v>377</v>
      </c>
      <c r="D348" s="1">
        <v>95690</v>
      </c>
      <c r="E348" s="85">
        <f t="shared" si="77"/>
        <v>9509.092715889894</v>
      </c>
      <c r="F348" s="86">
        <f t="shared" si="70"/>
        <v>0.8533132271849021</v>
      </c>
      <c r="G348" s="188">
        <f t="shared" si="71"/>
        <v>981.00888378206253</v>
      </c>
      <c r="H348" s="188">
        <f t="shared" si="72"/>
        <v>9871.8923974988938</v>
      </c>
      <c r="I348" s="188">
        <f t="shared" si="73"/>
        <v>182.21141892943641</v>
      </c>
      <c r="J348" s="87">
        <f t="shared" si="74"/>
        <v>1833.5935086869185</v>
      </c>
      <c r="K348" s="188">
        <f t="shared" si="78"/>
        <v>58.891425960543003</v>
      </c>
      <c r="L348" s="87">
        <f t="shared" si="75"/>
        <v>592.62441944094417</v>
      </c>
      <c r="M348" s="88">
        <f t="shared" si="79"/>
        <v>10464.516816939838</v>
      </c>
      <c r="N348" s="88">
        <f t="shared" si="80"/>
        <v>106154.51681693984</v>
      </c>
      <c r="O348" s="88">
        <f t="shared" si="81"/>
        <v>10548.993025632501</v>
      </c>
      <c r="P348" s="89">
        <f t="shared" si="76"/>
        <v>0.94663029914637753</v>
      </c>
      <c r="Q348" s="196">
        <v>8673.4515741957803</v>
      </c>
      <c r="R348" s="89">
        <f t="shared" si="82"/>
        <v>3.8844015980545425E-2</v>
      </c>
      <c r="S348" s="89">
        <f t="shared" si="82"/>
        <v>1.6855168181295017E-2</v>
      </c>
      <c r="T348" s="91">
        <v>10063</v>
      </c>
      <c r="U348" s="191">
        <v>92112</v>
      </c>
      <c r="V348" s="191">
        <v>9351.472081218275</v>
      </c>
      <c r="W348" s="198"/>
      <c r="X348" s="88">
        <v>0</v>
      </c>
      <c r="Y348" s="88">
        <f t="shared" si="83"/>
        <v>0</v>
      </c>
    </row>
    <row r="349" spans="2:25">
      <c r="B349" s="208">
        <v>5607</v>
      </c>
      <c r="C349" t="s">
        <v>343</v>
      </c>
      <c r="D349" s="1">
        <v>53226</v>
      </c>
      <c r="E349" s="85">
        <f t="shared" si="77"/>
        <v>9165.8343378680911</v>
      </c>
      <c r="F349" s="86">
        <f t="shared" si="70"/>
        <v>0.82251040266110853</v>
      </c>
      <c r="G349" s="188">
        <f t="shared" si="71"/>
        <v>1186.9639105951442</v>
      </c>
      <c r="H349" s="188">
        <f t="shared" si="72"/>
        <v>6892.6994288260021</v>
      </c>
      <c r="I349" s="188">
        <f t="shared" si="73"/>
        <v>302.35185123706742</v>
      </c>
      <c r="J349" s="87">
        <f t="shared" si="74"/>
        <v>1755.7572001336505</v>
      </c>
      <c r="K349" s="188">
        <f t="shared" si="78"/>
        <v>179.03185826817401</v>
      </c>
      <c r="L349" s="87">
        <f t="shared" si="75"/>
        <v>1039.6380009632865</v>
      </c>
      <c r="M349" s="88">
        <f t="shared" si="79"/>
        <v>7932.3374297892888</v>
      </c>
      <c r="N349" s="88">
        <f t="shared" si="80"/>
        <v>61158.337429789288</v>
      </c>
      <c r="O349" s="88">
        <f t="shared" si="81"/>
        <v>10531.83010673141</v>
      </c>
      <c r="P349" s="89">
        <f t="shared" si="76"/>
        <v>0.9450901579201878</v>
      </c>
      <c r="Q349" s="196">
        <v>5393.5398674217886</v>
      </c>
      <c r="R349" s="89">
        <f t="shared" si="82"/>
        <v>3.5021876519202723E-2</v>
      </c>
      <c r="S349" s="89">
        <f t="shared" si="82"/>
        <v>-3.1208273855861638E-3</v>
      </c>
      <c r="T349" s="91">
        <v>5807</v>
      </c>
      <c r="U349" s="191">
        <v>51425</v>
      </c>
      <c r="V349" s="191">
        <v>9194.5288753799396</v>
      </c>
      <c r="W349" s="198"/>
      <c r="X349" s="88">
        <v>0</v>
      </c>
      <c r="Y349" s="88">
        <f t="shared" si="83"/>
        <v>0</v>
      </c>
    </row>
    <row r="350" spans="2:25">
      <c r="B350" s="208">
        <v>5610</v>
      </c>
      <c r="C350" t="s">
        <v>370</v>
      </c>
      <c r="D350" s="1">
        <v>21491</v>
      </c>
      <c r="E350" s="85">
        <f t="shared" si="77"/>
        <v>8378.5575048732935</v>
      </c>
      <c r="F350" s="86">
        <f t="shared" si="70"/>
        <v>0.75186289136614359</v>
      </c>
      <c r="G350" s="188">
        <f t="shared" si="71"/>
        <v>1659.3300103920228</v>
      </c>
      <c r="H350" s="188">
        <f t="shared" si="72"/>
        <v>4256.1814766555381</v>
      </c>
      <c r="I350" s="188">
        <f t="shared" si="73"/>
        <v>577.89874278524655</v>
      </c>
      <c r="J350" s="87">
        <f t="shared" si="74"/>
        <v>1482.3102752441573</v>
      </c>
      <c r="K350" s="188">
        <f t="shared" si="78"/>
        <v>454.57874981635314</v>
      </c>
      <c r="L350" s="87">
        <f t="shared" si="75"/>
        <v>1165.9944932789458</v>
      </c>
      <c r="M350" s="88">
        <f t="shared" si="79"/>
        <v>5422.1759699344839</v>
      </c>
      <c r="N350" s="88">
        <f t="shared" si="80"/>
        <v>26913.175969934484</v>
      </c>
      <c r="O350" s="88">
        <f t="shared" si="81"/>
        <v>10492.46626508167</v>
      </c>
      <c r="P350" s="89">
        <f t="shared" si="76"/>
        <v>0.94155778235543963</v>
      </c>
      <c r="Q350" s="196">
        <v>4391.1189960283991</v>
      </c>
      <c r="R350" s="89">
        <f t="shared" si="82"/>
        <v>4.1684843197130533E-2</v>
      </c>
      <c r="S350" s="89">
        <f t="shared" si="82"/>
        <v>3.2750314327603419E-2</v>
      </c>
      <c r="T350" s="91">
        <v>2565</v>
      </c>
      <c r="U350" s="191">
        <v>20631</v>
      </c>
      <c r="V350" s="191">
        <v>8112.8588281557213</v>
      </c>
      <c r="W350" s="198"/>
      <c r="X350" s="88">
        <v>0</v>
      </c>
      <c r="Y350" s="88">
        <f t="shared" si="83"/>
        <v>0</v>
      </c>
    </row>
    <row r="351" spans="2:25">
      <c r="B351" s="208">
        <v>5612</v>
      </c>
      <c r="C351" t="s">
        <v>364</v>
      </c>
      <c r="D351" s="1">
        <v>21215</v>
      </c>
      <c r="E351" s="85">
        <f t="shared" si="77"/>
        <v>7449.0870786516853</v>
      </c>
      <c r="F351" s="86">
        <f t="shared" si="70"/>
        <v>0.66845541678691789</v>
      </c>
      <c r="G351" s="188">
        <f t="shared" si="71"/>
        <v>2217.0122661249875</v>
      </c>
      <c r="H351" s="188">
        <f t="shared" si="72"/>
        <v>6314.0509339239643</v>
      </c>
      <c r="I351" s="188">
        <f t="shared" si="73"/>
        <v>903.2133919628094</v>
      </c>
      <c r="J351" s="87">
        <f t="shared" si="74"/>
        <v>2572.3517403100814</v>
      </c>
      <c r="K351" s="188">
        <f t="shared" si="78"/>
        <v>779.89339899391598</v>
      </c>
      <c r="L351" s="87">
        <f t="shared" si="75"/>
        <v>2221.1364003346725</v>
      </c>
      <c r="M351" s="88">
        <f t="shared" si="79"/>
        <v>8535.1873342586368</v>
      </c>
      <c r="N351" s="88">
        <f t="shared" si="80"/>
        <v>29750.187334258637</v>
      </c>
      <c r="O351" s="88">
        <f t="shared" si="81"/>
        <v>10445.992743770588</v>
      </c>
      <c r="P351" s="89">
        <f t="shared" si="76"/>
        <v>0.93738740862647818</v>
      </c>
      <c r="Q351" s="196">
        <v>5561.6546396447857</v>
      </c>
      <c r="R351" s="89">
        <f t="shared" si="82"/>
        <v>7.1302327930111598E-2</v>
      </c>
      <c r="S351" s="89">
        <f t="shared" si="82"/>
        <v>7.0926168404855203E-2</v>
      </c>
      <c r="T351" s="91">
        <v>2848</v>
      </c>
      <c r="U351" s="191">
        <v>19803</v>
      </c>
      <c r="V351" s="191">
        <v>6955.7428872497367</v>
      </c>
      <c r="W351" s="198"/>
      <c r="X351" s="88">
        <v>0</v>
      </c>
      <c r="Y351" s="88">
        <f t="shared" si="83"/>
        <v>0</v>
      </c>
    </row>
    <row r="352" spans="2:25">
      <c r="B352" s="208">
        <v>5614</v>
      </c>
      <c r="C352" t="s">
        <v>365</v>
      </c>
      <c r="D352" s="1">
        <v>7274</v>
      </c>
      <c r="E352" s="85">
        <f t="shared" si="77"/>
        <v>8418.9814814814818</v>
      </c>
      <c r="F352" s="86">
        <f t="shared" si="70"/>
        <v>0.7554903997905319</v>
      </c>
      <c r="G352" s="188">
        <f t="shared" si="71"/>
        <v>1635.0756244271099</v>
      </c>
      <c r="H352" s="188">
        <f t="shared" si="72"/>
        <v>1412.7053395050229</v>
      </c>
      <c r="I352" s="188">
        <f t="shared" si="73"/>
        <v>563.7503509723806</v>
      </c>
      <c r="J352" s="87">
        <f t="shared" si="74"/>
        <v>487.0803032401368</v>
      </c>
      <c r="K352" s="188">
        <f t="shared" si="78"/>
        <v>440.43035800348719</v>
      </c>
      <c r="L352" s="87">
        <f t="shared" si="75"/>
        <v>380.53182931501289</v>
      </c>
      <c r="M352" s="88">
        <f t="shared" si="79"/>
        <v>1793.2371688200358</v>
      </c>
      <c r="N352" s="88">
        <f t="shared" si="80"/>
        <v>9067.2371688200365</v>
      </c>
      <c r="O352" s="88">
        <f t="shared" si="81"/>
        <v>10494.487463912079</v>
      </c>
      <c r="P352" s="89">
        <f t="shared" si="76"/>
        <v>0.94173915777665895</v>
      </c>
      <c r="Q352" s="196">
        <v>1081.4637670832494</v>
      </c>
      <c r="R352" s="89">
        <f t="shared" si="82"/>
        <v>3.4855598235879928E-2</v>
      </c>
      <c r="S352" s="89">
        <f t="shared" si="82"/>
        <v>3.2460099165889475E-2</v>
      </c>
      <c r="T352" s="91">
        <v>864</v>
      </c>
      <c r="U352" s="191">
        <v>7029</v>
      </c>
      <c r="V352" s="191">
        <v>8154.2923433874712</v>
      </c>
      <c r="W352" s="198"/>
      <c r="X352" s="88">
        <v>0</v>
      </c>
      <c r="Y352" s="88">
        <f t="shared" si="83"/>
        <v>0</v>
      </c>
    </row>
    <row r="353" spans="2:28">
      <c r="B353" s="208">
        <v>5616</v>
      </c>
      <c r="C353" t="s">
        <v>366</v>
      </c>
      <c r="D353" s="1">
        <v>7644</v>
      </c>
      <c r="E353" s="85">
        <f t="shared" si="77"/>
        <v>7807.9673135852909</v>
      </c>
      <c r="F353" s="86">
        <f t="shared" si="70"/>
        <v>0.70066009294201959</v>
      </c>
      <c r="G353" s="188">
        <f t="shared" si="71"/>
        <v>2001.6841251648243</v>
      </c>
      <c r="H353" s="188">
        <f t="shared" si="72"/>
        <v>1959.6487585363629</v>
      </c>
      <c r="I353" s="188">
        <f t="shared" si="73"/>
        <v>777.6053097360475</v>
      </c>
      <c r="J353" s="87">
        <f t="shared" si="74"/>
        <v>761.27559823159049</v>
      </c>
      <c r="K353" s="188">
        <f t="shared" si="78"/>
        <v>654.28531676715409</v>
      </c>
      <c r="L353" s="87">
        <f t="shared" si="75"/>
        <v>640.54532511504385</v>
      </c>
      <c r="M353" s="88">
        <f t="shared" si="79"/>
        <v>2600.1940836514068</v>
      </c>
      <c r="N353" s="88">
        <f t="shared" si="80"/>
        <v>10244.194083651408</v>
      </c>
      <c r="O353" s="88">
        <f t="shared" si="81"/>
        <v>10463.93675551727</v>
      </c>
      <c r="P353" s="89">
        <f t="shared" si="76"/>
        <v>0.93899764243423345</v>
      </c>
      <c r="Q353" s="196">
        <v>2051.0828448778952</v>
      </c>
      <c r="R353" s="89">
        <f t="shared" si="82"/>
        <v>1.1914217633042097E-2</v>
      </c>
      <c r="S353" s="89">
        <f t="shared" si="82"/>
        <v>2.6116354484687194E-3</v>
      </c>
      <c r="T353" s="91">
        <v>979</v>
      </c>
      <c r="U353" s="191">
        <v>7554</v>
      </c>
      <c r="V353" s="191">
        <v>7787.6288659793809</v>
      </c>
      <c r="W353" s="198"/>
      <c r="X353" s="88">
        <v>0</v>
      </c>
      <c r="Y353" s="88">
        <f t="shared" si="83"/>
        <v>0</v>
      </c>
    </row>
    <row r="354" spans="2:28">
      <c r="B354" s="208">
        <v>5618</v>
      </c>
      <c r="C354" t="s">
        <v>367</v>
      </c>
      <c r="D354" s="1">
        <v>11037</v>
      </c>
      <c r="E354" s="85">
        <f t="shared" si="77"/>
        <v>9916.4420485175215</v>
      </c>
      <c r="F354" s="86">
        <f t="shared" si="70"/>
        <v>0.88986735322000277</v>
      </c>
      <c r="G354" s="188">
        <f t="shared" si="71"/>
        <v>736.59928420548601</v>
      </c>
      <c r="H354" s="188">
        <f t="shared" si="72"/>
        <v>819.83500332070594</v>
      </c>
      <c r="I354" s="188">
        <f t="shared" si="73"/>
        <v>39.639152509766788</v>
      </c>
      <c r="J354" s="87">
        <f t="shared" si="74"/>
        <v>44.118376743370433</v>
      </c>
      <c r="K354" s="188">
        <f t="shared" si="78"/>
        <v>-83.680840459126614</v>
      </c>
      <c r="L354" s="87">
        <f t="shared" si="75"/>
        <v>-93.136775431007919</v>
      </c>
      <c r="M354" s="88">
        <f t="shared" si="79"/>
        <v>726.69822788969805</v>
      </c>
      <c r="N354" s="88">
        <f t="shared" si="80"/>
        <v>11763.698227889698</v>
      </c>
      <c r="O354" s="88">
        <f t="shared" si="81"/>
        <v>10569.360492263879</v>
      </c>
      <c r="P354" s="89">
        <f t="shared" si="76"/>
        <v>0.9484580054481323</v>
      </c>
      <c r="Q354" s="196">
        <v>940.79764007551341</v>
      </c>
      <c r="R354" s="89">
        <f t="shared" si="82"/>
        <v>1.0251716247139588E-2</v>
      </c>
      <c r="S354" s="89">
        <f t="shared" si="82"/>
        <v>1.5697817143350688E-2</v>
      </c>
      <c r="T354" s="91">
        <v>1113</v>
      </c>
      <c r="U354" s="191">
        <v>10925</v>
      </c>
      <c r="V354" s="191">
        <v>9763.1814119749779</v>
      </c>
      <c r="W354" s="198"/>
      <c r="X354" s="88">
        <v>0</v>
      </c>
      <c r="Y354" s="88">
        <f t="shared" si="83"/>
        <v>0</v>
      </c>
    </row>
    <row r="355" spans="2:28">
      <c r="B355" s="208">
        <v>5620</v>
      </c>
      <c r="C355" t="s">
        <v>368</v>
      </c>
      <c r="D355" s="1">
        <v>28695</v>
      </c>
      <c r="E355" s="85">
        <f t="shared" si="77"/>
        <v>9723.8224330735338</v>
      </c>
      <c r="F355" s="86">
        <f t="shared" si="70"/>
        <v>0.87258233238947003</v>
      </c>
      <c r="G355" s="188">
        <f t="shared" si="71"/>
        <v>852.17105347187862</v>
      </c>
      <c r="H355" s="188">
        <f t="shared" si="72"/>
        <v>2514.7567787955136</v>
      </c>
      <c r="I355" s="188">
        <f t="shared" si="73"/>
        <v>107.05601791516246</v>
      </c>
      <c r="J355" s="87">
        <f t="shared" si="74"/>
        <v>315.9223088676444</v>
      </c>
      <c r="K355" s="188">
        <f t="shared" si="78"/>
        <v>-16.263975053730945</v>
      </c>
      <c r="L355" s="87">
        <f t="shared" si="75"/>
        <v>-47.994990383560022</v>
      </c>
      <c r="M355" s="88">
        <f t="shared" si="79"/>
        <v>2466.7617884119536</v>
      </c>
      <c r="N355" s="88">
        <f t="shared" si="80"/>
        <v>31161.761788411954</v>
      </c>
      <c r="O355" s="88">
        <f t="shared" si="81"/>
        <v>10559.729511491681</v>
      </c>
      <c r="P355" s="89">
        <f t="shared" si="76"/>
        <v>0.94759375440660587</v>
      </c>
      <c r="Q355" s="196">
        <v>2640.3657105685943</v>
      </c>
      <c r="R355" s="89">
        <f t="shared" si="82"/>
        <v>2.4931242633139266E-2</v>
      </c>
      <c r="S355" s="89">
        <f t="shared" si="82"/>
        <v>1.833222751621965E-2</v>
      </c>
      <c r="T355" s="91">
        <v>2951</v>
      </c>
      <c r="U355" s="191">
        <v>27997</v>
      </c>
      <c r="V355" s="191">
        <v>9548.7721691678034</v>
      </c>
      <c r="W355" s="198"/>
      <c r="X355" s="88">
        <v>0</v>
      </c>
      <c r="Y355" s="88">
        <f t="shared" si="83"/>
        <v>0</v>
      </c>
    </row>
    <row r="356" spans="2:28">
      <c r="B356" s="208">
        <v>5622</v>
      </c>
      <c r="C356" t="s">
        <v>369</v>
      </c>
      <c r="D356" s="1">
        <v>36531</v>
      </c>
      <c r="E356" s="85">
        <f t="shared" si="77"/>
        <v>9393.4173309334019</v>
      </c>
      <c r="F356" s="86">
        <f t="shared" si="70"/>
        <v>0.84293291657144698</v>
      </c>
      <c r="G356" s="188">
        <f t="shared" si="71"/>
        <v>1050.4141147559578</v>
      </c>
      <c r="H356" s="188">
        <f t="shared" si="72"/>
        <v>4085.0604922859197</v>
      </c>
      <c r="I356" s="188">
        <f t="shared" si="73"/>
        <v>222.69780366420864</v>
      </c>
      <c r="J356" s="87">
        <f t="shared" si="74"/>
        <v>866.07175845010738</v>
      </c>
      <c r="K356" s="188">
        <f t="shared" si="78"/>
        <v>99.377810695315233</v>
      </c>
      <c r="L356" s="87">
        <f t="shared" si="75"/>
        <v>386.48030579408095</v>
      </c>
      <c r="M356" s="88">
        <f t="shared" si="79"/>
        <v>4471.540798080001</v>
      </c>
      <c r="N356" s="88">
        <f t="shared" si="80"/>
        <v>41002.540798080001</v>
      </c>
      <c r="O356" s="88">
        <f t="shared" si="81"/>
        <v>10543.209256384675</v>
      </c>
      <c r="P356" s="89">
        <f t="shared" si="76"/>
        <v>0.94611128361570473</v>
      </c>
      <c r="Q356" s="196">
        <v>3007.9090742902295</v>
      </c>
      <c r="R356" s="89">
        <f t="shared" si="82"/>
        <v>6.1423133916378533E-2</v>
      </c>
      <c r="S356" s="89">
        <f t="shared" si="82"/>
        <v>5.4326964854453791E-2</v>
      </c>
      <c r="T356" s="91">
        <v>3889</v>
      </c>
      <c r="U356" s="191">
        <v>34417</v>
      </c>
      <c r="V356" s="191">
        <v>8909.3968418327713</v>
      </c>
      <c r="W356" s="198"/>
      <c r="X356" s="88">
        <v>0</v>
      </c>
      <c r="Y356" s="88">
        <f t="shared" si="83"/>
        <v>0</v>
      </c>
    </row>
    <row r="357" spans="2:28">
      <c r="B357" s="208">
        <v>5624</v>
      </c>
      <c r="C357" t="s">
        <v>371</v>
      </c>
      <c r="D357" s="1">
        <v>12077</v>
      </c>
      <c r="E357" s="85">
        <f t="shared" si="77"/>
        <v>9939.917695473252</v>
      </c>
      <c r="F357" s="86">
        <f t="shared" si="70"/>
        <v>0.89197397691824198</v>
      </c>
      <c r="G357" s="188">
        <f t="shared" si="71"/>
        <v>722.51389603204768</v>
      </c>
      <c r="H357" s="188">
        <f t="shared" si="72"/>
        <v>877.85438367893789</v>
      </c>
      <c r="I357" s="188">
        <f t="shared" si="73"/>
        <v>31.422676075261094</v>
      </c>
      <c r="J357" s="87">
        <f t="shared" si="74"/>
        <v>38.17855143144223</v>
      </c>
      <c r="K357" s="188">
        <f t="shared" si="78"/>
        <v>-91.897316893632308</v>
      </c>
      <c r="L357" s="87">
        <f t="shared" si="75"/>
        <v>-111.65524002576325</v>
      </c>
      <c r="M357" s="88">
        <f t="shared" si="79"/>
        <v>766.19914365317459</v>
      </c>
      <c r="N357" s="88">
        <f t="shared" si="80"/>
        <v>12843.199143653175</v>
      </c>
      <c r="O357" s="88">
        <f t="shared" si="81"/>
        <v>10570.534274611668</v>
      </c>
      <c r="P357" s="89">
        <f t="shared" si="76"/>
        <v>0.94856333663304448</v>
      </c>
      <c r="Q357" s="196">
        <v>1241.4656178721912</v>
      </c>
      <c r="R357" s="89">
        <f t="shared" si="82"/>
        <v>5.145394393174299E-2</v>
      </c>
      <c r="S357" s="89">
        <f t="shared" si="82"/>
        <v>6.0973280049643738E-2</v>
      </c>
      <c r="T357" s="91">
        <v>1215</v>
      </c>
      <c r="U357" s="191">
        <v>11486</v>
      </c>
      <c r="V357" s="191">
        <v>9368.6786296900482</v>
      </c>
      <c r="W357" s="198"/>
      <c r="X357" s="88">
        <v>0</v>
      </c>
      <c r="Y357" s="88">
        <f t="shared" si="83"/>
        <v>0</v>
      </c>
    </row>
    <row r="358" spans="2:28">
      <c r="B358" s="208">
        <v>5626</v>
      </c>
      <c r="C358" t="s">
        <v>372</v>
      </c>
      <c r="D358" s="1">
        <v>8570</v>
      </c>
      <c r="E358" s="85">
        <f t="shared" si="77"/>
        <v>8009.3457943925232</v>
      </c>
      <c r="F358" s="86">
        <f t="shared" si="70"/>
        <v>0.71873110418119557</v>
      </c>
      <c r="G358" s="188">
        <f t="shared" si="71"/>
        <v>1880.857036680485</v>
      </c>
      <c r="H358" s="188">
        <f t="shared" si="72"/>
        <v>2012.5170292481189</v>
      </c>
      <c r="I358" s="188">
        <f t="shared" si="73"/>
        <v>707.12284145351612</v>
      </c>
      <c r="J358" s="87">
        <f t="shared" si="74"/>
        <v>756.62144035526228</v>
      </c>
      <c r="K358" s="188">
        <f t="shared" si="78"/>
        <v>583.8028484846227</v>
      </c>
      <c r="L358" s="87">
        <f t="shared" si="75"/>
        <v>624.66904787854628</v>
      </c>
      <c r="M358" s="88">
        <f t="shared" si="79"/>
        <v>2637.1860771266652</v>
      </c>
      <c r="N358" s="88">
        <f t="shared" si="80"/>
        <v>11207.186077126666</v>
      </c>
      <c r="O358" s="88">
        <f t="shared" si="81"/>
        <v>10474.005679557631</v>
      </c>
      <c r="P358" s="89">
        <f t="shared" si="76"/>
        <v>0.93990119299619213</v>
      </c>
      <c r="Q358" s="196">
        <v>1973.8709846980062</v>
      </c>
      <c r="R358" s="89">
        <f t="shared" si="82"/>
        <v>1.4561382739434119E-2</v>
      </c>
      <c r="S358" s="89">
        <f t="shared" si="82"/>
        <v>-6.0962859124900231E-4</v>
      </c>
      <c r="T358" s="91">
        <v>1070</v>
      </c>
      <c r="U358" s="191">
        <v>8447</v>
      </c>
      <c r="V358" s="191">
        <v>8014.2314990512332</v>
      </c>
      <c r="W358" s="198"/>
      <c r="X358" s="88">
        <v>0</v>
      </c>
      <c r="Y358" s="88">
        <f t="shared" si="83"/>
        <v>0</v>
      </c>
    </row>
    <row r="359" spans="2:28">
      <c r="B359" s="208">
        <v>5628</v>
      </c>
      <c r="C359" t="s">
        <v>374</v>
      </c>
      <c r="D359" s="1">
        <v>24713</v>
      </c>
      <c r="E359" s="85">
        <f t="shared" si="77"/>
        <v>8804.0612753829701</v>
      </c>
      <c r="F359" s="86">
        <f t="shared" si="70"/>
        <v>0.7900461341255951</v>
      </c>
      <c r="G359" s="188">
        <f t="shared" si="71"/>
        <v>1404.0277480862169</v>
      </c>
      <c r="H359" s="188">
        <f t="shared" si="72"/>
        <v>3941.1058888780108</v>
      </c>
      <c r="I359" s="188">
        <f t="shared" si="73"/>
        <v>428.97242310685976</v>
      </c>
      <c r="J359" s="87">
        <f t="shared" si="74"/>
        <v>1204.1255916609555</v>
      </c>
      <c r="K359" s="188">
        <f t="shared" si="78"/>
        <v>305.65243013796635</v>
      </c>
      <c r="L359" s="87">
        <f t="shared" si="75"/>
        <v>857.96637139727147</v>
      </c>
      <c r="M359" s="88">
        <f t="shared" si="79"/>
        <v>4799.0722602752821</v>
      </c>
      <c r="N359" s="88">
        <f t="shared" si="80"/>
        <v>29512.072260275283</v>
      </c>
      <c r="O359" s="88">
        <f t="shared" si="81"/>
        <v>10513.741453607156</v>
      </c>
      <c r="P359" s="89">
        <f t="shared" si="76"/>
        <v>0.94346694449341229</v>
      </c>
      <c r="Q359" s="196">
        <v>2985.3726206049587</v>
      </c>
      <c r="R359" s="89">
        <f t="shared" si="82"/>
        <v>4.397600540723217E-2</v>
      </c>
      <c r="S359" s="89">
        <f t="shared" si="82"/>
        <v>4.2860249077976191E-2</v>
      </c>
      <c r="T359" s="91">
        <v>2807</v>
      </c>
      <c r="U359" s="191">
        <v>23672</v>
      </c>
      <c r="V359" s="191">
        <v>8442.2253922967175</v>
      </c>
      <c r="W359" s="198"/>
      <c r="X359" s="88">
        <v>0</v>
      </c>
      <c r="Y359" s="88">
        <f t="shared" si="83"/>
        <v>0</v>
      </c>
    </row>
    <row r="360" spans="2:28">
      <c r="B360" s="208">
        <v>5630</v>
      </c>
      <c r="C360" t="s">
        <v>373</v>
      </c>
      <c r="D360" s="1">
        <v>8209</v>
      </c>
      <c r="E360" s="85">
        <f t="shared" si="77"/>
        <v>9202.9147982062786</v>
      </c>
      <c r="F360" s="86">
        <f t="shared" si="70"/>
        <v>0.82583787545184151</v>
      </c>
      <c r="G360" s="188">
        <f t="shared" si="71"/>
        <v>1164.7156343922318</v>
      </c>
      <c r="H360" s="188">
        <f t="shared" si="72"/>
        <v>1038.9263458778707</v>
      </c>
      <c r="I360" s="188">
        <f t="shared" si="73"/>
        <v>289.37369011870175</v>
      </c>
      <c r="J360" s="87">
        <f t="shared" si="74"/>
        <v>258.12133158588199</v>
      </c>
      <c r="K360" s="188">
        <f t="shared" si="78"/>
        <v>166.05369714980833</v>
      </c>
      <c r="L360" s="87">
        <f t="shared" si="75"/>
        <v>148.11989785762901</v>
      </c>
      <c r="M360" s="88">
        <f t="shared" si="79"/>
        <v>1187.0462437354997</v>
      </c>
      <c r="N360" s="88">
        <f t="shared" si="80"/>
        <v>9396.0462437355</v>
      </c>
      <c r="O360" s="88">
        <f t="shared" si="81"/>
        <v>10533.684129748319</v>
      </c>
      <c r="P360" s="89">
        <f t="shared" si="76"/>
        <v>0.94525653155972444</v>
      </c>
      <c r="Q360" s="196">
        <v>1247.0836881827124</v>
      </c>
      <c r="R360" s="89">
        <f t="shared" si="82"/>
        <v>9.754907938056335E-4</v>
      </c>
      <c r="S360" s="89">
        <f t="shared" si="82"/>
        <v>1.8930208117461329E-2</v>
      </c>
      <c r="T360" s="91">
        <v>892</v>
      </c>
      <c r="U360" s="191">
        <v>8201</v>
      </c>
      <c r="V360" s="191">
        <v>9031.9383259911901</v>
      </c>
      <c r="W360" s="198"/>
      <c r="X360" s="88">
        <v>0</v>
      </c>
      <c r="Y360" s="88">
        <f t="shared" si="83"/>
        <v>0</v>
      </c>
    </row>
    <row r="361" spans="2:28">
      <c r="B361" s="208">
        <v>5632</v>
      </c>
      <c r="C361" t="s">
        <v>376</v>
      </c>
      <c r="D361" s="1">
        <v>19123</v>
      </c>
      <c r="E361" s="85">
        <f t="shared" si="77"/>
        <v>9050.1656412683387</v>
      </c>
      <c r="F361" s="86">
        <f t="shared" si="70"/>
        <v>0.81213069223774992</v>
      </c>
      <c r="G361" s="188">
        <f t="shared" si="71"/>
        <v>1256.3651285549956</v>
      </c>
      <c r="H361" s="188">
        <f t="shared" si="72"/>
        <v>2654.699516636706</v>
      </c>
      <c r="I361" s="188">
        <f t="shared" si="73"/>
        <v>342.83589504698074</v>
      </c>
      <c r="J361" s="87">
        <f t="shared" si="74"/>
        <v>724.41224623427024</v>
      </c>
      <c r="K361" s="188">
        <f t="shared" si="78"/>
        <v>219.51590207808732</v>
      </c>
      <c r="L361" s="87">
        <f t="shared" si="75"/>
        <v>463.83710109099849</v>
      </c>
      <c r="M361" s="88">
        <f t="shared" si="79"/>
        <v>3118.5366177277047</v>
      </c>
      <c r="N361" s="88">
        <f t="shared" si="80"/>
        <v>22241.536617727703</v>
      </c>
      <c r="O361" s="88">
        <f t="shared" si="81"/>
        <v>10526.04667190142</v>
      </c>
      <c r="P361" s="89">
        <f t="shared" si="76"/>
        <v>0.94457117239901978</v>
      </c>
      <c r="Q361" s="196">
        <v>3169.3327165135338</v>
      </c>
      <c r="R361" s="89">
        <f t="shared" si="82"/>
        <v>-3.1010894350139345E-2</v>
      </c>
      <c r="S361" s="89">
        <f t="shared" si="82"/>
        <v>-2.9176556241952201E-2</v>
      </c>
      <c r="T361" s="91">
        <v>2113</v>
      </c>
      <c r="U361" s="191">
        <v>19735</v>
      </c>
      <c r="V361" s="191">
        <v>9322.1539914974019</v>
      </c>
      <c r="W361" s="198"/>
      <c r="X361" s="88">
        <v>0</v>
      </c>
      <c r="Y361" s="88">
        <f t="shared" si="83"/>
        <v>0</v>
      </c>
    </row>
    <row r="362" spans="2:28">
      <c r="B362" s="208">
        <v>5634</v>
      </c>
      <c r="C362" t="s">
        <v>342</v>
      </c>
      <c r="D362" s="1">
        <v>15736</v>
      </c>
      <c r="E362" s="85">
        <f t="shared" si="77"/>
        <v>7979.7160243407707</v>
      </c>
      <c r="F362" s="86">
        <f t="shared" si="70"/>
        <v>0.71607223067359382</v>
      </c>
      <c r="G362" s="188">
        <f t="shared" si="71"/>
        <v>1898.6348987115364</v>
      </c>
      <c r="H362" s="188">
        <f t="shared" si="72"/>
        <v>3744.1080202591497</v>
      </c>
      <c r="I362" s="188">
        <f t="shared" si="73"/>
        <v>717.49326097162952</v>
      </c>
      <c r="J362" s="87">
        <f t="shared" si="74"/>
        <v>1414.8967106360535</v>
      </c>
      <c r="K362" s="188">
        <f t="shared" si="78"/>
        <v>594.17326800273611</v>
      </c>
      <c r="L362" s="87">
        <f t="shared" si="75"/>
        <v>1171.7096845013955</v>
      </c>
      <c r="M362" s="88">
        <f t="shared" si="79"/>
        <v>4915.817704760545</v>
      </c>
      <c r="N362" s="88">
        <f t="shared" si="80"/>
        <v>20651.817704760546</v>
      </c>
      <c r="O362" s="88">
        <f t="shared" si="81"/>
        <v>10472.524191055043</v>
      </c>
      <c r="P362" s="89">
        <f t="shared" si="76"/>
        <v>0.93976824932081204</v>
      </c>
      <c r="Q362" s="196">
        <v>3412.4254035742697</v>
      </c>
      <c r="R362" s="89">
        <f t="shared" si="82"/>
        <v>4.5323970635173958E-3</v>
      </c>
      <c r="S362" s="89">
        <f t="shared" si="82"/>
        <v>-1.5334115860152575E-2</v>
      </c>
      <c r="T362" s="91">
        <v>1972</v>
      </c>
      <c r="U362" s="191">
        <v>15665</v>
      </c>
      <c r="V362" s="191">
        <v>8103.9834454216243</v>
      </c>
      <c r="W362" s="198"/>
      <c r="X362" s="88">
        <v>0</v>
      </c>
      <c r="Y362" s="88">
        <f t="shared" si="83"/>
        <v>0</v>
      </c>
    </row>
    <row r="363" spans="2:28">
      <c r="B363" s="208">
        <v>5636</v>
      </c>
      <c r="C363" t="s">
        <v>375</v>
      </c>
      <c r="D363" s="1">
        <v>7006</v>
      </c>
      <c r="E363" s="85">
        <f t="shared" ref="E363" si="84">D363/T363*1000</f>
        <v>8155.9953434225836</v>
      </c>
      <c r="F363" s="86">
        <f t="shared" ref="F363" si="85">E363/E$365</f>
        <v>0.73189092959113644</v>
      </c>
      <c r="G363" s="188">
        <f t="shared" si="71"/>
        <v>1792.8673072624488</v>
      </c>
      <c r="H363" s="188">
        <f t="shared" ref="H363" si="86">G363*T363/1000</f>
        <v>1540.0730169384435</v>
      </c>
      <c r="I363" s="188">
        <f t="shared" ref="I363" si="87">IF(E363+Y363&lt;(E$365+Y$365)*0.9,((E$365+Y$365)*0.9-E363-Y363)*0.35,0)</f>
        <v>655.79549929299503</v>
      </c>
      <c r="J363" s="87">
        <f t="shared" si="74"/>
        <v>563.32833389268274</v>
      </c>
      <c r="K363" s="188">
        <f t="shared" ref="K363" si="88">I363+J$367</f>
        <v>532.47550632410162</v>
      </c>
      <c r="L363" s="87">
        <f t="shared" ref="L363" si="89">K363*T363/1000</f>
        <v>457.39645993240327</v>
      </c>
      <c r="M363" s="88">
        <f t="shared" ref="M363" si="90">+H363+L363</f>
        <v>1997.4694768708468</v>
      </c>
      <c r="N363" s="88">
        <f t="shared" ref="N363" si="91">D363+M363</f>
        <v>9003.4694768708468</v>
      </c>
      <c r="O363" s="88">
        <f t="shared" ref="O363" si="92">N363/T363*1000</f>
        <v>10481.338157009135</v>
      </c>
      <c r="P363" s="89">
        <f t="shared" ref="P363" si="93">O363/O$365</f>
        <v>0.94055918426668927</v>
      </c>
      <c r="Q363" s="196">
        <v>1676.1781550052222</v>
      </c>
      <c r="R363" s="89">
        <f t="shared" ref="R363" si="94">(D363-U363)/U363</f>
        <v>1.0820949357957004E-2</v>
      </c>
      <c r="S363" s="89">
        <f t="shared" ref="S363" si="95">(E363-V363)/V363</f>
        <v>1.6704656862950813E-2</v>
      </c>
      <c r="T363" s="91">
        <v>859</v>
      </c>
      <c r="U363" s="191">
        <v>6931</v>
      </c>
      <c r="V363" s="191">
        <v>8021.9907407407409</v>
      </c>
      <c r="W363" s="198"/>
      <c r="X363" s="88">
        <v>0</v>
      </c>
      <c r="Y363" s="88">
        <f t="shared" ref="Y363" si="96">X363*1000/T363</f>
        <v>0</v>
      </c>
    </row>
    <row r="364" spans="2:28">
      <c r="B364" s="85"/>
      <c r="C364" s="85"/>
      <c r="D364" s="85"/>
      <c r="E364" s="85"/>
      <c r="F364" s="86"/>
      <c r="G364" s="188"/>
      <c r="H364" s="188"/>
      <c r="I364" s="188"/>
      <c r="J364" s="87"/>
      <c r="K364" s="188"/>
      <c r="L364" s="87"/>
      <c r="M364" s="88"/>
      <c r="N364" s="88"/>
      <c r="O364" s="88"/>
      <c r="P364" s="89"/>
      <c r="Q364" s="90"/>
      <c r="R364" s="89"/>
      <c r="S364" s="89"/>
      <c r="T364" s="91"/>
      <c r="U364" s="1"/>
      <c r="V364" s="125"/>
      <c r="X364" s="88"/>
      <c r="Y364" s="88"/>
    </row>
    <row r="365" spans="2:28" ht="23.25" customHeight="1">
      <c r="B365" s="205"/>
      <c r="C365" s="214" t="s">
        <v>379</v>
      </c>
      <c r="D365" s="167">
        <f>SUM(D7:D363)</f>
        <v>61849966.972999997</v>
      </c>
      <c r="E365" s="215">
        <f>D365/T365*1000</f>
        <v>11143.73059381792</v>
      </c>
      <c r="F365" s="216">
        <f>E365/E$365</f>
        <v>1</v>
      </c>
      <c r="G365" s="217">
        <f>($E$365-E365)*0.6</f>
        <v>0</v>
      </c>
      <c r="H365" s="167">
        <f>SUM(H7:H363)</f>
        <v>-3.4090135159203783E-9</v>
      </c>
      <c r="I365" s="218">
        <f>IF(E365&lt;E$365*0.9,(E$365*0.9-E365)*0.35,0)</f>
        <v>0</v>
      </c>
      <c r="J365" s="167">
        <f>SUM(J7:J363)</f>
        <v>684450.99493593106</v>
      </c>
      <c r="K365" s="94"/>
      <c r="L365" s="167">
        <f>SUM(L7:L363)</f>
        <v>-1.3079670679871924E-10</v>
      </c>
      <c r="M365" s="167">
        <f>SUM(M7:M363)</f>
        <v>-3.7880454328842461E-9</v>
      </c>
      <c r="N365" s="167">
        <f>SUM(N7:N363)</f>
        <v>61849966.973000012</v>
      </c>
      <c r="O365" s="219">
        <f t="shared" ref="O365" si="97">N365/T365*1000</f>
        <v>11143.730593817923</v>
      </c>
      <c r="P365" s="220">
        <f>O365/O$365</f>
        <v>1</v>
      </c>
      <c r="Q365" s="167">
        <f>SUM(Q7:Q363)</f>
        <v>3.2309799280483276E-10</v>
      </c>
      <c r="R365" s="220">
        <f>(D365-U365)/U365</f>
        <v>2.3108501268646907E-2</v>
      </c>
      <c r="S365" s="220">
        <f>(E365-V365)/V365</f>
        <v>1.1778699275278711E-2</v>
      </c>
      <c r="T365" s="167">
        <f>SUM(T7:T363)</f>
        <v>5550203</v>
      </c>
      <c r="U365" s="167">
        <f>SUM(U7:U363)</f>
        <v>60452989</v>
      </c>
      <c r="V365" s="167">
        <v>11014</v>
      </c>
      <c r="W365" s="206"/>
      <c r="X365" s="95">
        <f>SUM(X7:X362)</f>
        <v>2092.0290000000005</v>
      </c>
      <c r="Y365" s="96">
        <f>X365*1000/T365</f>
        <v>0.37692837541257507</v>
      </c>
      <c r="Z365" s="1"/>
      <c r="AA365" s="45"/>
      <c r="AB365" s="1"/>
    </row>
    <row r="367" spans="2:28" ht="19.5" customHeight="1">
      <c r="B367" s="190" t="s">
        <v>417</v>
      </c>
      <c r="C367" s="101" t="s">
        <v>418</v>
      </c>
      <c r="D367" s="97"/>
      <c r="E367" s="97"/>
      <c r="F367" s="97"/>
      <c r="G367" s="97"/>
      <c r="H367" s="97"/>
      <c r="I367" s="97"/>
      <c r="J367" s="98">
        <f>-J365*1000/$T$365</f>
        <v>-123.3199929688934</v>
      </c>
      <c r="S367" s="99"/>
    </row>
    <row r="368" spans="2:28" ht="20.25" customHeight="1">
      <c r="B368" s="100"/>
      <c r="C368" s="101" t="s">
        <v>415</v>
      </c>
      <c r="D368" s="101"/>
      <c r="E368" s="101"/>
      <c r="F368" s="101"/>
      <c r="G368" s="101"/>
      <c r="H368" s="101"/>
      <c r="I368" s="101"/>
      <c r="J368" s="102">
        <f>J365/D365</f>
        <v>1.106631140538396E-2</v>
      </c>
    </row>
    <row r="369" spans="2:10" ht="21.75" customHeight="1">
      <c r="B369" s="100" t="s">
        <v>416</v>
      </c>
      <c r="C369" s="101" t="s">
        <v>446</v>
      </c>
      <c r="D369" s="166"/>
      <c r="E369" s="103"/>
      <c r="F369" s="103"/>
      <c r="G369" s="103"/>
      <c r="H369" s="103"/>
      <c r="I369" s="103"/>
      <c r="J369" s="103"/>
    </row>
    <row r="371" spans="2:10">
      <c r="C371" s="233" t="s">
        <v>447</v>
      </c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5"/>
  <sheetViews>
    <sheetView tabSelected="1" workbookViewId="0">
      <selection activeCell="I41" sqref="I41"/>
    </sheetView>
  </sheetViews>
  <sheetFormatPr baseColWidth="10" defaultRowHeight="15"/>
  <cols>
    <col min="2" max="2" width="18.85546875" customWidth="1"/>
    <col min="11" max="11" width="12.5703125" customWidth="1"/>
  </cols>
  <sheetData>
    <row r="1" spans="1:20" ht="33" customHeight="1">
      <c r="A1" s="48"/>
      <c r="B1" s="2"/>
      <c r="C1" s="258" t="s">
        <v>440</v>
      </c>
      <c r="D1" s="258"/>
      <c r="E1" s="258"/>
      <c r="F1" s="259" t="s">
        <v>383</v>
      </c>
      <c r="G1" s="259"/>
      <c r="H1" s="259" t="s">
        <v>441</v>
      </c>
      <c r="I1" s="259"/>
      <c r="J1" s="259"/>
      <c r="K1" s="4" t="s">
        <v>384</v>
      </c>
      <c r="L1" s="49" t="s">
        <v>5</v>
      </c>
      <c r="M1" s="44"/>
      <c r="N1" s="260" t="s">
        <v>385</v>
      </c>
      <c r="O1" s="261"/>
      <c r="Q1" s="120"/>
    </row>
    <row r="2" spans="1:20">
      <c r="A2" s="108"/>
      <c r="B2" s="109"/>
      <c r="C2" s="262" t="s">
        <v>445</v>
      </c>
      <c r="D2" s="262"/>
      <c r="E2" s="262"/>
      <c r="F2" s="263" t="str">
        <f>C2</f>
        <v>Jan-Mars</v>
      </c>
      <c r="G2" s="263"/>
      <c r="H2" s="263" t="str">
        <f>C2</f>
        <v>Jan-Mars</v>
      </c>
      <c r="I2" s="264"/>
      <c r="J2" s="264"/>
      <c r="K2" s="105" t="s">
        <v>386</v>
      </c>
      <c r="L2" s="106" t="s">
        <v>11</v>
      </c>
      <c r="M2" s="107"/>
      <c r="N2" s="265" t="str">
        <f>C2</f>
        <v>Jan-Mars</v>
      </c>
      <c r="O2" s="266"/>
      <c r="P2" s="26"/>
      <c r="Q2" s="248" t="str">
        <f>C2</f>
        <v>Jan-Mars</v>
      </c>
      <c r="R2" s="249"/>
      <c r="S2" s="250"/>
      <c r="T2" s="250"/>
    </row>
    <row r="3" spans="1:20">
      <c r="C3" s="251"/>
      <c r="D3" s="252"/>
      <c r="E3" s="46" t="s">
        <v>13</v>
      </c>
      <c r="F3" s="3"/>
      <c r="G3" s="3"/>
      <c r="H3" s="253"/>
      <c r="I3" s="253"/>
      <c r="J3" s="47" t="s">
        <v>19</v>
      </c>
      <c r="K3" s="104" t="str">
        <f>RIGHT(C2,3)</f>
        <v>ars</v>
      </c>
      <c r="L3" s="194" t="s">
        <v>439</v>
      </c>
      <c r="M3" s="44"/>
      <c r="N3" s="117" t="s">
        <v>387</v>
      </c>
      <c r="O3" s="50" t="s">
        <v>387</v>
      </c>
      <c r="Q3" s="254" t="s">
        <v>421</v>
      </c>
      <c r="R3" s="255"/>
      <c r="S3" s="256"/>
      <c r="T3" s="257"/>
    </row>
    <row r="4" spans="1:20">
      <c r="A4" s="48" t="s">
        <v>381</v>
      </c>
      <c r="B4" s="2" t="s">
        <v>382</v>
      </c>
      <c r="C4" s="110" t="s">
        <v>20</v>
      </c>
      <c r="D4" s="110" t="s">
        <v>21</v>
      </c>
      <c r="E4" s="110" t="s">
        <v>22</v>
      </c>
      <c r="F4" s="110" t="s">
        <v>21</v>
      </c>
      <c r="G4" s="110" t="s">
        <v>20</v>
      </c>
      <c r="H4" s="110" t="s">
        <v>20</v>
      </c>
      <c r="I4" s="110" t="s">
        <v>21</v>
      </c>
      <c r="J4" s="110" t="s">
        <v>24</v>
      </c>
      <c r="K4" s="111" t="s">
        <v>388</v>
      </c>
      <c r="L4" s="112"/>
      <c r="M4" s="113"/>
      <c r="N4" s="118" t="s">
        <v>25</v>
      </c>
      <c r="O4" s="114" t="s">
        <v>414</v>
      </c>
      <c r="P4" s="115"/>
      <c r="Q4" s="122" t="s">
        <v>25</v>
      </c>
      <c r="R4" s="116" t="s">
        <v>389</v>
      </c>
      <c r="S4" s="21"/>
      <c r="T4" s="21"/>
    </row>
    <row r="5" spans="1:20">
      <c r="A5" s="5"/>
      <c r="B5" s="5"/>
      <c r="C5" s="6">
        <v>1</v>
      </c>
      <c r="D5" s="6">
        <v>2</v>
      </c>
      <c r="E5" s="6">
        <v>3</v>
      </c>
      <c r="F5" s="6"/>
      <c r="G5" s="6"/>
      <c r="H5" s="6"/>
      <c r="I5" s="6"/>
      <c r="J5" s="6"/>
      <c r="K5" s="6"/>
      <c r="L5" s="51"/>
      <c r="M5" s="29"/>
      <c r="N5" s="119"/>
      <c r="O5" s="6"/>
      <c r="Q5" s="123"/>
      <c r="R5" s="8"/>
      <c r="S5" s="22"/>
      <c r="T5" s="22"/>
    </row>
    <row r="6" spans="1:20">
      <c r="A6" s="9"/>
      <c r="B6" s="10"/>
      <c r="C6" s="235"/>
      <c r="D6" s="11"/>
      <c r="E6" s="11"/>
      <c r="F6" s="11"/>
      <c r="G6" s="11"/>
      <c r="H6" s="11"/>
      <c r="I6" s="11"/>
      <c r="J6" s="11"/>
      <c r="K6" s="236"/>
      <c r="L6" s="12"/>
      <c r="N6" s="120"/>
      <c r="Q6" s="124"/>
      <c r="R6" s="23"/>
      <c r="S6" s="23"/>
      <c r="T6" s="23"/>
    </row>
    <row r="7" spans="1:20">
      <c r="A7" s="19">
        <v>3</v>
      </c>
      <c r="B7" t="s">
        <v>26</v>
      </c>
      <c r="C7" s="195">
        <v>1966654</v>
      </c>
      <c r="D7" s="52">
        <f t="shared" ref="D7:D21" si="0">C7*1000/L7</f>
        <v>2740.1791810062559</v>
      </c>
      <c r="E7" s="37">
        <f>D7/D$23</f>
        <v>1.2601531924692886</v>
      </c>
      <c r="F7" s="53">
        <f t="shared" ref="F7:F10" si="1">($D$23-D7)*0.875</f>
        <v>-494.98590359463566</v>
      </c>
      <c r="G7" s="52">
        <f t="shared" ref="G7:G10" si="2">(F7*L7)/1000</f>
        <v>-355256.33286890597</v>
      </c>
      <c r="H7" s="52">
        <f>G7+C7</f>
        <v>1611397.667131094</v>
      </c>
      <c r="I7" s="54">
        <f t="shared" ref="I7:I10" si="3">H7*1000/L7</f>
        <v>2245.1932774116203</v>
      </c>
      <c r="J7" s="37">
        <f>I7/I$23</f>
        <v>1.0325191490586612</v>
      </c>
      <c r="K7" s="237">
        <f>G7-[1]feb24!G7</f>
        <v>-218590.71745134823</v>
      </c>
      <c r="L7" s="63">
        <v>717710</v>
      </c>
      <c r="N7" s="121">
        <f>(C7-Q7)/Q7</f>
        <v>-2.6246457948677575E-2</v>
      </c>
      <c r="O7" s="27">
        <f>(D7-R7)/R7</f>
        <v>-3.8013556735389635E-2</v>
      </c>
      <c r="Q7" s="1">
        <v>2019663</v>
      </c>
      <c r="R7" s="24">
        <v>2848.4592482479757</v>
      </c>
      <c r="S7" s="24"/>
      <c r="T7" s="1"/>
    </row>
    <row r="8" spans="1:20">
      <c r="A8" s="19">
        <v>11</v>
      </c>
      <c r="B8" t="s">
        <v>391</v>
      </c>
      <c r="C8" s="195">
        <v>1178413</v>
      </c>
      <c r="D8" s="52">
        <f t="shared" si="0"/>
        <v>2359.5772670934311</v>
      </c>
      <c r="E8" s="37">
        <f t="shared" ref="E8:E21" si="4">D8/D$23</f>
        <v>1.0851220411483586</v>
      </c>
      <c r="F8" s="53">
        <f t="shared" si="1"/>
        <v>-161.95922892091397</v>
      </c>
      <c r="G8" s="52">
        <f t="shared" si="2"/>
        <v>-80885.192229996101</v>
      </c>
      <c r="H8" s="52">
        <f t="shared" ref="H8:H10" si="5">G8+C8</f>
        <v>1097527.8077700038</v>
      </c>
      <c r="I8" s="54">
        <f t="shared" si="3"/>
        <v>2197.6180381725167</v>
      </c>
      <c r="J8" s="37">
        <f t="shared" ref="J8:J21" si="6">I8/I$23</f>
        <v>1.0106402551435445</v>
      </c>
      <c r="K8" s="237">
        <f>G8-[1]feb24!G8</f>
        <v>-58870.795832265205</v>
      </c>
      <c r="L8" s="63">
        <v>499417</v>
      </c>
      <c r="N8" s="121">
        <f>(C8-Q8)/Q8</f>
        <v>3.5286686205466648E-2</v>
      </c>
      <c r="O8" s="27">
        <f t="shared" ref="O8:O10" si="7">(D8-R8)/R8</f>
        <v>2.0636862488184391E-2</v>
      </c>
      <c r="Q8" s="1">
        <v>1138248</v>
      </c>
      <c r="R8" s="24">
        <v>2311.8675738803695</v>
      </c>
      <c r="S8" s="24"/>
      <c r="T8" s="1"/>
    </row>
    <row r="9" spans="1:20">
      <c r="A9" s="20">
        <v>15</v>
      </c>
      <c r="B9" t="s">
        <v>392</v>
      </c>
      <c r="C9" s="195">
        <v>556703</v>
      </c>
      <c r="D9" s="52">
        <f t="shared" si="0"/>
        <v>2057.1087560600686</v>
      </c>
      <c r="E9" s="37">
        <f t="shared" si="4"/>
        <v>0.9460228674730975</v>
      </c>
      <c r="F9" s="53">
        <f t="shared" si="1"/>
        <v>102.70071823327828</v>
      </c>
      <c r="G9" s="52">
        <f t="shared" si="2"/>
        <v>27793.279171162703</v>
      </c>
      <c r="H9" s="52">
        <f t="shared" si="5"/>
        <v>584496.27917116275</v>
      </c>
      <c r="I9" s="54">
        <f t="shared" si="3"/>
        <v>2159.8094742933467</v>
      </c>
      <c r="J9" s="37">
        <f t="shared" si="6"/>
        <v>0.99325285843413713</v>
      </c>
      <c r="K9" s="237">
        <f>G9-[1]feb24!G9</f>
        <v>25228.855913873758</v>
      </c>
      <c r="L9" s="63">
        <v>270624</v>
      </c>
      <c r="N9" s="121">
        <f t="shared" ref="N9:N10" si="8">(C9-Q9)/Q9</f>
        <v>2.7546287323798081E-2</v>
      </c>
      <c r="O9" s="27">
        <f t="shared" si="7"/>
        <v>1.8968973179212062E-2</v>
      </c>
      <c r="Q9" s="1">
        <v>541779</v>
      </c>
      <c r="R9" s="24">
        <v>2018.8139287910121</v>
      </c>
      <c r="S9" s="24"/>
      <c r="T9" s="1"/>
    </row>
    <row r="10" spans="1:20">
      <c r="A10" s="20">
        <v>18</v>
      </c>
      <c r="B10" t="s">
        <v>393</v>
      </c>
      <c r="C10" s="195">
        <v>491753</v>
      </c>
      <c r="D10" s="52">
        <f t="shared" si="0"/>
        <v>2023.0005635981422</v>
      </c>
      <c r="E10" s="37">
        <f t="shared" si="4"/>
        <v>0.93033719701833928</v>
      </c>
      <c r="F10" s="53">
        <f t="shared" si="1"/>
        <v>132.54538663746385</v>
      </c>
      <c r="G10" s="52">
        <f t="shared" si="2"/>
        <v>32219.265129221349</v>
      </c>
      <c r="H10" s="52">
        <f t="shared" si="5"/>
        <v>523972.26512922137</v>
      </c>
      <c r="I10" s="54">
        <f t="shared" si="3"/>
        <v>2155.5459502356061</v>
      </c>
      <c r="J10" s="37">
        <f t="shared" si="6"/>
        <v>0.99129214962729251</v>
      </c>
      <c r="K10" s="237">
        <f>G10-[1]feb24!G10</f>
        <v>30718.659391444733</v>
      </c>
      <c r="L10" s="63">
        <v>243081</v>
      </c>
      <c r="N10" s="121">
        <f t="shared" si="8"/>
        <v>2.3896676077921862E-2</v>
      </c>
      <c r="O10" s="27">
        <f t="shared" si="7"/>
        <v>1.5484987537362941E-2</v>
      </c>
      <c r="Q10" s="1">
        <v>480276</v>
      </c>
      <c r="R10" s="24">
        <v>1992.1521129564799</v>
      </c>
      <c r="S10" s="24"/>
      <c r="T10" s="1"/>
    </row>
    <row r="11" spans="1:20">
      <c r="A11" s="20">
        <v>31</v>
      </c>
      <c r="B11" t="s">
        <v>428</v>
      </c>
      <c r="C11" s="195">
        <v>570763</v>
      </c>
      <c r="D11" s="52">
        <f t="shared" si="0"/>
        <v>1828.4777928701401</v>
      </c>
      <c r="E11" s="37">
        <f t="shared" si="4"/>
        <v>0.8408800942711947</v>
      </c>
      <c r="F11" s="53">
        <f t="shared" ref="F11:F21" si="9">($D$23-D11)*0.875</f>
        <v>302.7528110244657</v>
      </c>
      <c r="G11" s="52">
        <f t="shared" ref="G11:G21" si="10">(F11*L11)/1000</f>
        <v>94504.895466909016</v>
      </c>
      <c r="H11" s="52">
        <f t="shared" ref="H11:H21" si="11">G11+C11</f>
        <v>665267.89546690905</v>
      </c>
      <c r="I11" s="54">
        <f t="shared" ref="I11:I21" si="12">H11*1000/L11</f>
        <v>2131.2306038946058</v>
      </c>
      <c r="J11" s="37">
        <f t="shared" si="6"/>
        <v>0.98011001178389934</v>
      </c>
      <c r="K11" s="237">
        <f>G11-[1]feb24!G11</f>
        <v>51519.887893267129</v>
      </c>
      <c r="L11" s="63">
        <v>312152</v>
      </c>
      <c r="N11" s="121">
        <f t="shared" ref="N11:N21" si="13">(C11-Q11)/Q11</f>
        <v>1.0681324694731598E-3</v>
      </c>
      <c r="O11" s="27">
        <f t="shared" ref="O11:O21" si="14">(D11-R11)/R11</f>
        <v>-8.5239726082332237E-3</v>
      </c>
      <c r="Q11" s="1">
        <v>570154</v>
      </c>
      <c r="R11" s="24">
        <v>1844.1976834076743</v>
      </c>
      <c r="S11" s="24"/>
      <c r="T11" s="1"/>
    </row>
    <row r="12" spans="1:20">
      <c r="A12" s="20">
        <v>32</v>
      </c>
      <c r="B12" t="s">
        <v>429</v>
      </c>
      <c r="C12" s="195">
        <v>1732472</v>
      </c>
      <c r="D12" s="52">
        <f t="shared" si="0"/>
        <v>2377.1471851789852</v>
      </c>
      <c r="E12" s="37">
        <f t="shared" si="4"/>
        <v>1.0932020924531805</v>
      </c>
      <c r="F12" s="53">
        <f t="shared" si="9"/>
        <v>-177.33290724577375</v>
      </c>
      <c r="G12" s="52">
        <f t="shared" si="10"/>
        <v>-129240.75479944165</v>
      </c>
      <c r="H12" s="52">
        <f t="shared" si="11"/>
        <v>1603231.2452005583</v>
      </c>
      <c r="I12" s="54">
        <f t="shared" si="12"/>
        <v>2199.8142779332115</v>
      </c>
      <c r="J12" s="37">
        <f t="shared" si="6"/>
        <v>1.0116502615566476</v>
      </c>
      <c r="K12" s="237">
        <f>G12-[1]feb24!G12</f>
        <v>-87350.097896531981</v>
      </c>
      <c r="L12" s="63">
        <v>728803</v>
      </c>
      <c r="N12" s="121">
        <f t="shared" si="13"/>
        <v>-7.2072474755723193E-3</v>
      </c>
      <c r="O12" s="27">
        <f t="shared" si="14"/>
        <v>-2.4620553616628044E-2</v>
      </c>
      <c r="Q12" s="1">
        <v>1745049</v>
      </c>
      <c r="R12" s="24">
        <v>2437.1511968939417</v>
      </c>
      <c r="S12" s="24"/>
      <c r="T12" s="1"/>
    </row>
    <row r="13" spans="1:20">
      <c r="A13" s="20">
        <v>33</v>
      </c>
      <c r="B13" t="s">
        <v>430</v>
      </c>
      <c r="C13" s="195">
        <v>554825</v>
      </c>
      <c r="D13" s="52">
        <f t="shared" si="0"/>
        <v>2056.2858805347287</v>
      </c>
      <c r="E13" s="37">
        <f t="shared" si="4"/>
        <v>0.94564444359941457</v>
      </c>
      <c r="F13" s="53">
        <f t="shared" si="9"/>
        <v>103.42073431795069</v>
      </c>
      <c r="G13" s="52">
        <f t="shared" si="10"/>
        <v>27904.879112935138</v>
      </c>
      <c r="H13" s="52">
        <f t="shared" si="11"/>
        <v>582729.87911293516</v>
      </c>
      <c r="I13" s="54">
        <f t="shared" si="12"/>
        <v>2159.7066148526796</v>
      </c>
      <c r="J13" s="37">
        <f t="shared" si="6"/>
        <v>0.99320555544992695</v>
      </c>
      <c r="K13" s="237">
        <f>G13-[1]feb24!G13</f>
        <v>17225.867306948057</v>
      </c>
      <c r="L13" s="63">
        <v>269819</v>
      </c>
      <c r="N13" s="121">
        <f t="shared" si="13"/>
        <v>8.6535227654913512E-3</v>
      </c>
      <c r="O13" s="27">
        <f t="shared" si="14"/>
        <v>-1.6603360410050016E-3</v>
      </c>
      <c r="Q13" s="1">
        <v>550065</v>
      </c>
      <c r="R13" s="24">
        <v>2059.7056841159292</v>
      </c>
      <c r="S13" s="24"/>
      <c r="T13" s="1"/>
    </row>
    <row r="14" spans="1:20">
      <c r="A14" s="20">
        <v>34</v>
      </c>
      <c r="B14" t="s">
        <v>394</v>
      </c>
      <c r="C14" s="195">
        <v>679293</v>
      </c>
      <c r="D14" s="52">
        <f t="shared" si="0"/>
        <v>1805.1708193375568</v>
      </c>
      <c r="E14" s="37">
        <f t="shared" si="4"/>
        <v>0.83016168676431901</v>
      </c>
      <c r="F14" s="53">
        <f t="shared" si="9"/>
        <v>323.14641286547601</v>
      </c>
      <c r="G14" s="52">
        <f t="shared" si="10"/>
        <v>121601.28774693007</v>
      </c>
      <c r="H14" s="52">
        <f t="shared" si="11"/>
        <v>800894.28774693003</v>
      </c>
      <c r="I14" s="54">
        <f t="shared" si="12"/>
        <v>2128.3172322030327</v>
      </c>
      <c r="J14" s="37">
        <f t="shared" si="6"/>
        <v>0.97877021084553983</v>
      </c>
      <c r="K14" s="237">
        <f>G14-[1]feb24!G14</f>
        <v>64460.979025564404</v>
      </c>
      <c r="L14" s="63">
        <v>376304</v>
      </c>
      <c r="N14" s="121">
        <f t="shared" si="13"/>
        <v>1.9962522409977208E-2</v>
      </c>
      <c r="O14" s="27">
        <f t="shared" si="14"/>
        <v>1.2709291750805037E-2</v>
      </c>
      <c r="Q14" s="1">
        <v>665998</v>
      </c>
      <c r="R14" s="24">
        <v>1782.5162996349311</v>
      </c>
      <c r="S14" s="24"/>
      <c r="T14" s="1"/>
    </row>
    <row r="15" spans="1:20">
      <c r="A15" s="20">
        <v>39</v>
      </c>
      <c r="B15" t="s">
        <v>431</v>
      </c>
      <c r="C15" s="195">
        <v>502648</v>
      </c>
      <c r="D15" s="52">
        <f t="shared" si="0"/>
        <v>1960.160978349036</v>
      </c>
      <c r="E15" s="37">
        <f t="shared" si="4"/>
        <v>0.90143853794012974</v>
      </c>
      <c r="F15" s="53">
        <f t="shared" si="9"/>
        <v>187.53002373043179</v>
      </c>
      <c r="G15" s="52">
        <f t="shared" si="10"/>
        <v>48088.699045242087</v>
      </c>
      <c r="H15" s="52">
        <f t="shared" si="11"/>
        <v>550736.69904524204</v>
      </c>
      <c r="I15" s="54">
        <f t="shared" si="12"/>
        <v>2147.6910020794676</v>
      </c>
      <c r="J15" s="37">
        <f t="shared" si="6"/>
        <v>0.98767981724251608</v>
      </c>
      <c r="K15" s="237">
        <f>G15-[1]feb24!G15</f>
        <v>22723.709100842767</v>
      </c>
      <c r="L15" s="63">
        <v>256432</v>
      </c>
      <c r="N15" s="121">
        <f t="shared" si="13"/>
        <v>2.1534309381935242E-2</v>
      </c>
      <c r="O15" s="27">
        <f t="shared" si="14"/>
        <v>1.0073359858896607E-2</v>
      </c>
      <c r="Q15" s="1">
        <v>492052</v>
      </c>
      <c r="R15" s="24">
        <v>1940.6124903867012</v>
      </c>
      <c r="S15" s="24"/>
      <c r="T15" s="1"/>
    </row>
    <row r="16" spans="1:20">
      <c r="A16" s="20">
        <v>40</v>
      </c>
      <c r="B16" t="s">
        <v>432</v>
      </c>
      <c r="C16" s="195">
        <v>341370</v>
      </c>
      <c r="D16" s="52">
        <f t="shared" si="0"/>
        <v>1927.6312446002948</v>
      </c>
      <c r="E16" s="37">
        <f t="shared" si="4"/>
        <v>0.88647876884262178</v>
      </c>
      <c r="F16" s="53">
        <f t="shared" si="9"/>
        <v>215.99354076058029</v>
      </c>
      <c r="G16" s="52">
        <f t="shared" si="10"/>
        <v>38250.944113913443</v>
      </c>
      <c r="H16" s="52">
        <f t="shared" si="11"/>
        <v>379620.94411391346</v>
      </c>
      <c r="I16" s="54">
        <f t="shared" si="12"/>
        <v>2143.6247853608752</v>
      </c>
      <c r="J16" s="37">
        <f t="shared" si="6"/>
        <v>0.98580984610532774</v>
      </c>
      <c r="K16" s="237">
        <f>G16-[1]feb24!G16</f>
        <v>26113.034927078297</v>
      </c>
      <c r="L16" s="63">
        <v>177093</v>
      </c>
      <c r="N16" s="121">
        <f t="shared" si="13"/>
        <v>8.5173138111655691E-3</v>
      </c>
      <c r="O16" s="27">
        <f t="shared" si="14"/>
        <v>-2.9261252395698867E-4</v>
      </c>
      <c r="Q16" s="1">
        <v>338487</v>
      </c>
      <c r="R16" s="24">
        <v>1928.1954587401592</v>
      </c>
      <c r="S16" s="24"/>
      <c r="T16" s="1"/>
    </row>
    <row r="17" spans="1:20">
      <c r="A17" s="20">
        <v>42</v>
      </c>
      <c r="B17" t="s">
        <v>395</v>
      </c>
      <c r="C17" s="195">
        <v>596290</v>
      </c>
      <c r="D17" s="52">
        <f t="shared" si="0"/>
        <v>1864.2801313115524</v>
      </c>
      <c r="E17" s="37">
        <f t="shared" si="4"/>
        <v>0.85734486832594969</v>
      </c>
      <c r="F17" s="53">
        <f t="shared" si="9"/>
        <v>271.42576488822993</v>
      </c>
      <c r="G17" s="52">
        <f t="shared" si="10"/>
        <v>86815.530899500343</v>
      </c>
      <c r="H17" s="52">
        <f t="shared" si="11"/>
        <v>683105.53089950036</v>
      </c>
      <c r="I17" s="54">
        <f t="shared" si="12"/>
        <v>2135.7058961997823</v>
      </c>
      <c r="J17" s="37">
        <f t="shared" si="6"/>
        <v>0.98216810854074366</v>
      </c>
      <c r="K17" s="237">
        <f>G17-[1]feb24!G17</f>
        <v>53470.338105831383</v>
      </c>
      <c r="L17" s="63">
        <v>319850</v>
      </c>
      <c r="N17" s="121">
        <f t="shared" si="13"/>
        <v>2.3731816566432088E-2</v>
      </c>
      <c r="O17" s="27">
        <f t="shared" si="14"/>
        <v>1.1572500727332955E-2</v>
      </c>
      <c r="Q17" s="1">
        <v>582467</v>
      </c>
      <c r="R17" s="24">
        <v>1842.9525614536894</v>
      </c>
      <c r="S17" s="24"/>
      <c r="T17" s="1"/>
    </row>
    <row r="18" spans="1:20">
      <c r="A18" s="20">
        <v>46</v>
      </c>
      <c r="B18" t="s">
        <v>396</v>
      </c>
      <c r="C18" s="195">
        <v>1438638</v>
      </c>
      <c r="D18" s="52">
        <f t="shared" si="0"/>
        <v>2208.8748792797164</v>
      </c>
      <c r="E18" s="37">
        <f t="shared" si="4"/>
        <v>1.015817049550525</v>
      </c>
      <c r="F18" s="53">
        <f t="shared" si="9"/>
        <v>-30.09463958391359</v>
      </c>
      <c r="G18" s="52">
        <f t="shared" si="10"/>
        <v>-19600.608666363336</v>
      </c>
      <c r="H18" s="52">
        <f t="shared" si="11"/>
        <v>1419037.3913336366</v>
      </c>
      <c r="I18" s="54">
        <f t="shared" si="12"/>
        <v>2178.7802396958027</v>
      </c>
      <c r="J18" s="37">
        <f t="shared" si="6"/>
        <v>1.0019771311938155</v>
      </c>
      <c r="K18" s="237">
        <f>G18-[1]feb24!G18</f>
        <v>1906.0707479752054</v>
      </c>
      <c r="L18" s="63">
        <v>651299</v>
      </c>
      <c r="N18" s="121">
        <f t="shared" si="13"/>
        <v>2.613559525134166E-2</v>
      </c>
      <c r="O18" s="27">
        <f t="shared" si="14"/>
        <v>1.8109888590943951E-2</v>
      </c>
      <c r="Q18" s="1">
        <v>1401996</v>
      </c>
      <c r="R18" s="24">
        <v>2169.5839555558996</v>
      </c>
      <c r="S18" s="24"/>
      <c r="T18" s="1"/>
    </row>
    <row r="19" spans="1:20">
      <c r="A19" s="20">
        <v>50</v>
      </c>
      <c r="B19" t="s">
        <v>397</v>
      </c>
      <c r="C19" s="195">
        <v>963899</v>
      </c>
      <c r="D19" s="52">
        <f t="shared" si="0"/>
        <v>1995.831918435634</v>
      </c>
      <c r="E19" s="37">
        <f t="shared" si="4"/>
        <v>0.91784288453909935</v>
      </c>
      <c r="F19" s="53">
        <f t="shared" si="9"/>
        <v>156.31795115465857</v>
      </c>
      <c r="G19" s="52">
        <f t="shared" si="10"/>
        <v>75494.692417849292</v>
      </c>
      <c r="H19" s="52">
        <f t="shared" si="11"/>
        <v>1039393.6924178493</v>
      </c>
      <c r="I19" s="54">
        <f t="shared" si="12"/>
        <v>2152.1498695902924</v>
      </c>
      <c r="J19" s="37">
        <f t="shared" si="6"/>
        <v>0.98973036056738739</v>
      </c>
      <c r="K19" s="237">
        <f>G19-[1]feb24!G19</f>
        <v>45088.78154835046</v>
      </c>
      <c r="L19" s="63">
        <v>482956</v>
      </c>
      <c r="N19" s="121">
        <f t="shared" si="13"/>
        <v>-7.5410075749853533E-3</v>
      </c>
      <c r="O19" s="27">
        <f t="shared" si="14"/>
        <v>-1.6759592787755438E-2</v>
      </c>
      <c r="Q19" s="1">
        <v>971223</v>
      </c>
      <c r="R19" s="24">
        <v>2029.8514013417769</v>
      </c>
      <c r="S19" s="24"/>
      <c r="T19" s="1"/>
    </row>
    <row r="20" spans="1:20">
      <c r="A20" s="20">
        <v>55</v>
      </c>
      <c r="B20" t="s">
        <v>433</v>
      </c>
      <c r="C20" s="195">
        <v>348450</v>
      </c>
      <c r="D20" s="52">
        <f t="shared" si="0"/>
        <v>2054.4189611461588</v>
      </c>
      <c r="E20" s="37">
        <f t="shared" si="4"/>
        <v>0.94478588498985483</v>
      </c>
      <c r="F20" s="53">
        <f t="shared" si="9"/>
        <v>105.0542887829493</v>
      </c>
      <c r="G20" s="52">
        <f t="shared" si="10"/>
        <v>17818.25792047603</v>
      </c>
      <c r="H20" s="52">
        <f t="shared" si="11"/>
        <v>366268.25792047603</v>
      </c>
      <c r="I20" s="54">
        <f t="shared" si="12"/>
        <v>2159.4732499291081</v>
      </c>
      <c r="J20" s="37">
        <f t="shared" si="6"/>
        <v>0.99309823562373178</v>
      </c>
      <c r="K20" s="237">
        <f>G20-[1]feb24!G20</f>
        <v>13864.545180960025</v>
      </c>
      <c r="L20" s="63">
        <v>169610</v>
      </c>
      <c r="N20" s="121">
        <f t="shared" si="13"/>
        <v>2.3438188386641995E-2</v>
      </c>
      <c r="O20" s="27">
        <f t="shared" si="14"/>
        <v>1.5774922663801184E-2</v>
      </c>
      <c r="Q20" s="1">
        <v>340470</v>
      </c>
      <c r="R20" s="24">
        <v>2022.5139598431745</v>
      </c>
      <c r="S20" s="24"/>
      <c r="T20" s="1"/>
    </row>
    <row r="21" spans="1:20">
      <c r="A21" s="20">
        <v>56</v>
      </c>
      <c r="B21" t="s">
        <v>434</v>
      </c>
      <c r="C21" s="195">
        <v>146640</v>
      </c>
      <c r="D21" s="52">
        <f t="shared" si="0"/>
        <v>1953.8193010272742</v>
      </c>
      <c r="E21" s="37">
        <f t="shared" si="4"/>
        <v>0.89852212832063416</v>
      </c>
      <c r="F21" s="53">
        <f t="shared" si="9"/>
        <v>193.0789913869734</v>
      </c>
      <c r="G21" s="52">
        <f t="shared" si="10"/>
        <v>14491.157540566515</v>
      </c>
      <c r="H21" s="52">
        <f t="shared" si="11"/>
        <v>161131.15754056652</v>
      </c>
      <c r="I21" s="54">
        <f t="shared" si="12"/>
        <v>2146.8982924142479</v>
      </c>
      <c r="J21" s="37">
        <f t="shared" si="6"/>
        <v>0.98731526604007946</v>
      </c>
      <c r="K21" s="237">
        <f>G21-[1]feb24!G21</f>
        <v>12490.882038008322</v>
      </c>
      <c r="L21" s="63">
        <v>75053</v>
      </c>
      <c r="N21" s="121">
        <f t="shared" si="13"/>
        <v>1.4627125915060267E-2</v>
      </c>
      <c r="O21" s="27">
        <f t="shared" si="14"/>
        <v>1.9059272223221778E-3</v>
      </c>
      <c r="Q21" s="1">
        <v>144526</v>
      </c>
      <c r="R21" s="24">
        <v>1950.1025474956823</v>
      </c>
      <c r="S21" s="24"/>
      <c r="T21" s="1"/>
    </row>
    <row r="22" spans="1:20">
      <c r="A22" s="13"/>
      <c r="B22" s="9"/>
      <c r="C22" s="55"/>
      <c r="D22" s="52"/>
      <c r="E22" s="37"/>
      <c r="F22" s="56"/>
      <c r="G22" s="52"/>
      <c r="H22" s="52"/>
      <c r="I22" s="54"/>
      <c r="J22" s="37"/>
      <c r="K22" s="57"/>
      <c r="L22" s="14"/>
      <c r="N22" s="121"/>
      <c r="O22" s="27"/>
      <c r="Q22" s="15"/>
      <c r="R22" s="15"/>
      <c r="S22" s="15"/>
      <c r="T22" s="25"/>
    </row>
    <row r="23" spans="1:20">
      <c r="A23" s="16" t="s">
        <v>379</v>
      </c>
      <c r="B23" s="17"/>
      <c r="C23" s="58">
        <f>SUM(C7:C21)</f>
        <v>12068811</v>
      </c>
      <c r="D23" s="58">
        <f>C23*1000/L23</f>
        <v>2174.4810054695295</v>
      </c>
      <c r="E23" s="59">
        <f>D23/D$23</f>
        <v>1</v>
      </c>
      <c r="F23" s="60"/>
      <c r="G23" s="58">
        <f>SUM(G7:G21)</f>
        <v>-1.0204530553892255E-9</v>
      </c>
      <c r="H23" s="58">
        <f>SUM(H7:H22)</f>
        <v>12068810.999999998</v>
      </c>
      <c r="I23" s="61">
        <f>H23*1000/L23</f>
        <v>2174.4810054695295</v>
      </c>
      <c r="J23" s="59">
        <f>I23/I$23</f>
        <v>1</v>
      </c>
      <c r="K23" s="62">
        <f>SUM(K7:K21)</f>
        <v>-9.0221874415874481E-10</v>
      </c>
      <c r="L23" s="18">
        <f>SUM(L7:L21)</f>
        <v>5550203</v>
      </c>
      <c r="N23" s="231">
        <f>(C23-Q23)/Q23</f>
        <v>7.2070384920349785E-3</v>
      </c>
      <c r="O23" s="127">
        <f>(D23-R23)/R23</f>
        <v>-3.9025024904200171E-3</v>
      </c>
      <c r="Q23" s="126">
        <f>SUM(Q7:Q21)</f>
        <v>11982453</v>
      </c>
      <c r="R23" s="126">
        <v>2183.0001690658964</v>
      </c>
      <c r="S23" s="15"/>
      <c r="T23" s="24"/>
    </row>
    <row r="25" spans="1:20">
      <c r="A25" s="64" t="s">
        <v>417</v>
      </c>
      <c r="B25" s="173" t="str">
        <f>komm!C369</f>
        <v>Utbetales/trekkes ved 5. termin rammetilskudd i mai.</v>
      </c>
      <c r="C25" s="65"/>
      <c r="D25" s="65"/>
      <c r="E25" s="65"/>
      <c r="O25" s="66"/>
      <c r="Q25" s="45"/>
    </row>
  </sheetData>
  <sheetProtection sheet="1" objects="1" scenarios="1"/>
  <mergeCells count="14">
    <mergeCell ref="C1:E1"/>
    <mergeCell ref="F1:G1"/>
    <mergeCell ref="H1:J1"/>
    <mergeCell ref="N1:O1"/>
    <mergeCell ref="C2:E2"/>
    <mergeCell ref="F2:G2"/>
    <mergeCell ref="H2:J2"/>
    <mergeCell ref="N2:O2"/>
    <mergeCell ref="Q2:R2"/>
    <mergeCell ref="S2:T2"/>
    <mergeCell ref="C3:D3"/>
    <mergeCell ref="H3:I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B1:T63"/>
  <sheetViews>
    <sheetView zoomScale="90" zoomScaleNormal="90" workbookViewId="0">
      <selection activeCell="F5" sqref="F5"/>
    </sheetView>
  </sheetViews>
  <sheetFormatPr baseColWidth="10" defaultColWidth="11.5703125" defaultRowHeight="15"/>
  <cols>
    <col min="1" max="1" width="11.5703125" style="29"/>
    <col min="2" max="2" width="23" style="29" customWidth="1"/>
    <col min="3" max="3" width="12.85546875" style="29" customWidth="1"/>
    <col min="4" max="5" width="13.85546875" style="29" customWidth="1"/>
    <col min="6" max="6" width="14.85546875" style="29" customWidth="1"/>
    <col min="7" max="7" width="11.5703125" style="29" bestFit="1" customWidth="1"/>
    <col min="8" max="9" width="12.140625" style="29" customWidth="1"/>
    <col min="10" max="10" width="14.85546875" style="29" customWidth="1"/>
    <col min="11" max="13" width="14.5703125" style="29" customWidth="1"/>
    <col min="14" max="14" width="13.85546875" style="29" customWidth="1"/>
    <col min="15" max="15" width="11.5703125" style="29" bestFit="1" customWidth="1"/>
    <col min="16" max="16" width="12.42578125" style="29" bestFit="1" customWidth="1"/>
    <col min="17" max="17" width="11.5703125" style="29"/>
    <col min="18" max="18" width="13.85546875" style="29" bestFit="1" customWidth="1"/>
    <col min="19" max="19" width="12.28515625" style="29" customWidth="1"/>
    <col min="20" max="16384" width="11.5703125" style="29"/>
  </cols>
  <sheetData>
    <row r="1" spans="2:18">
      <c r="B1" s="134" t="s">
        <v>398</v>
      </c>
      <c r="C1" s="268"/>
      <c r="D1" s="268"/>
      <c r="E1" s="129"/>
      <c r="F1" s="129"/>
      <c r="G1" s="268"/>
      <c r="H1" s="268"/>
      <c r="I1" s="129"/>
      <c r="J1" s="129"/>
      <c r="K1" s="268"/>
      <c r="L1" s="268"/>
      <c r="M1" s="157"/>
    </row>
    <row r="2" spans="2:18">
      <c r="B2" s="135"/>
      <c r="C2" s="133" t="s">
        <v>444</v>
      </c>
      <c r="D2" s="133">
        <v>2023</v>
      </c>
      <c r="E2" s="133">
        <v>-2024</v>
      </c>
      <c r="F2" s="133"/>
      <c r="G2" s="133" t="s">
        <v>444</v>
      </c>
      <c r="H2" s="133">
        <v>2023</v>
      </c>
      <c r="I2" s="133">
        <v>-2024</v>
      </c>
      <c r="J2" s="133"/>
      <c r="K2" s="133" t="str">
        <f>G2</f>
        <v>2022 -</v>
      </c>
      <c r="L2" s="133">
        <f>H2</f>
        <v>2023</v>
      </c>
      <c r="M2" s="133">
        <f>I2</f>
        <v>-2024</v>
      </c>
    </row>
    <row r="3" spans="2:18">
      <c r="B3" s="7" t="s">
        <v>390</v>
      </c>
      <c r="C3" s="28">
        <v>25046985</v>
      </c>
      <c r="D3" s="28">
        <v>25063955</v>
      </c>
      <c r="E3" s="28">
        <v>25701680.805999998</v>
      </c>
      <c r="F3" s="7"/>
      <c r="G3" s="28">
        <v>5183875</v>
      </c>
      <c r="H3" s="28">
        <v>4993742</v>
      </c>
      <c r="I3" s="28">
        <v>5090096.4759999998</v>
      </c>
      <c r="J3" s="7"/>
      <c r="K3" s="28">
        <f t="shared" ref="K3:K14" si="0">C3+G3</f>
        <v>30230860</v>
      </c>
      <c r="L3" s="28">
        <f t="shared" ref="L3:L14" si="1">D3+H3</f>
        <v>30057697</v>
      </c>
      <c r="M3" s="28">
        <f t="shared" ref="M3:M14" si="2">E3+I3</f>
        <v>30791777.281999998</v>
      </c>
      <c r="P3" s="163"/>
      <c r="Q3" s="163"/>
      <c r="R3" s="163"/>
    </row>
    <row r="4" spans="2:18">
      <c r="B4" s="7" t="s">
        <v>399</v>
      </c>
      <c r="C4" s="28">
        <v>26348339</v>
      </c>
      <c r="D4" s="28">
        <v>26304885</v>
      </c>
      <c r="E4" s="28">
        <v>26869918</v>
      </c>
      <c r="F4" s="7"/>
      <c r="G4" s="28">
        <v>5437205</v>
      </c>
      <c r="H4" s="28">
        <v>5229541</v>
      </c>
      <c r="I4" s="28">
        <v>5310162</v>
      </c>
      <c r="J4" s="28"/>
      <c r="K4" s="28">
        <f t="shared" si="0"/>
        <v>31785544</v>
      </c>
      <c r="L4" s="28">
        <f t="shared" si="1"/>
        <v>31534426</v>
      </c>
      <c r="M4" s="28">
        <f t="shared" si="2"/>
        <v>32180080</v>
      </c>
      <c r="P4" s="163"/>
      <c r="Q4" s="163"/>
    </row>
    <row r="5" spans="2:18">
      <c r="B5" s="7" t="s">
        <v>400</v>
      </c>
      <c r="C5" s="28">
        <v>58238448</v>
      </c>
      <c r="D5" s="28">
        <v>60452989</v>
      </c>
      <c r="E5" s="28">
        <v>61849967</v>
      </c>
      <c r="F5" s="28"/>
      <c r="G5" s="28">
        <v>11795438</v>
      </c>
      <c r="H5" s="28">
        <v>11982449</v>
      </c>
      <c r="I5" s="28">
        <v>12068811</v>
      </c>
      <c r="J5" s="28"/>
      <c r="K5" s="28">
        <f t="shared" si="0"/>
        <v>70033886</v>
      </c>
      <c r="L5" s="28">
        <f t="shared" si="1"/>
        <v>72435438</v>
      </c>
      <c r="M5" s="28">
        <f t="shared" si="2"/>
        <v>73918778</v>
      </c>
      <c r="N5" s="163"/>
      <c r="P5" s="163"/>
    </row>
    <row r="6" spans="2:18">
      <c r="B6" s="7" t="s">
        <v>401</v>
      </c>
      <c r="C6" s="28">
        <v>60397398</v>
      </c>
      <c r="D6" s="28">
        <v>62209675</v>
      </c>
      <c r="E6" s="28"/>
      <c r="F6" s="28"/>
      <c r="G6" s="28">
        <v>12221762</v>
      </c>
      <c r="H6" s="28">
        <v>12319395</v>
      </c>
      <c r="I6" s="28"/>
      <c r="J6" s="28"/>
      <c r="K6" s="28">
        <f t="shared" si="0"/>
        <v>72619160</v>
      </c>
      <c r="L6" s="28">
        <f t="shared" si="1"/>
        <v>74529070</v>
      </c>
      <c r="M6" s="28">
        <f t="shared" si="2"/>
        <v>0</v>
      </c>
      <c r="P6" s="163"/>
    </row>
    <row r="7" spans="2:18">
      <c r="B7" s="7" t="s">
        <v>402</v>
      </c>
      <c r="C7" s="28">
        <v>97791092</v>
      </c>
      <c r="D7" s="28">
        <v>99697151</v>
      </c>
      <c r="E7" s="28"/>
      <c r="F7" s="28"/>
      <c r="G7" s="28">
        <v>19699908</v>
      </c>
      <c r="H7" s="28">
        <v>19731661</v>
      </c>
      <c r="I7" s="28"/>
      <c r="J7" s="28"/>
      <c r="K7" s="28">
        <f t="shared" si="0"/>
        <v>117491000</v>
      </c>
      <c r="L7" s="28">
        <f t="shared" si="1"/>
        <v>119428812</v>
      </c>
      <c r="M7" s="28">
        <f t="shared" si="2"/>
        <v>0</v>
      </c>
      <c r="P7" s="163"/>
      <c r="Q7" s="163"/>
    </row>
    <row r="8" spans="2:18">
      <c r="B8" s="7" t="s">
        <v>403</v>
      </c>
      <c r="C8" s="28">
        <v>102840296</v>
      </c>
      <c r="D8" s="28">
        <v>104847661</v>
      </c>
      <c r="E8" s="28"/>
      <c r="F8" s="28"/>
      <c r="G8" s="28">
        <v>20707889</v>
      </c>
      <c r="H8" s="28">
        <v>20742396</v>
      </c>
      <c r="I8" s="28"/>
      <c r="J8" s="28"/>
      <c r="K8" s="28">
        <f t="shared" si="0"/>
        <v>123548185</v>
      </c>
      <c r="L8" s="28">
        <f t="shared" si="1"/>
        <v>125590057</v>
      </c>
      <c r="M8" s="28">
        <f t="shared" si="2"/>
        <v>0</v>
      </c>
      <c r="O8" s="163"/>
      <c r="P8" s="163"/>
      <c r="Q8" s="163"/>
      <c r="R8" s="163"/>
    </row>
    <row r="9" spans="2:18">
      <c r="B9" s="7" t="s">
        <v>404</v>
      </c>
      <c r="C9" s="28">
        <v>124903414</v>
      </c>
      <c r="D9" s="28">
        <v>127895476</v>
      </c>
      <c r="E9" s="28"/>
      <c r="F9" s="28"/>
      <c r="G9" s="28">
        <v>25114257</v>
      </c>
      <c r="H9" s="28">
        <v>25309163</v>
      </c>
      <c r="I9" s="28"/>
      <c r="J9" s="28"/>
      <c r="K9" s="28">
        <f t="shared" si="0"/>
        <v>150017671</v>
      </c>
      <c r="L9" s="28">
        <f t="shared" si="1"/>
        <v>153204639</v>
      </c>
      <c r="M9" s="28">
        <f t="shared" si="2"/>
        <v>0</v>
      </c>
      <c r="O9" s="163"/>
      <c r="P9" s="163"/>
      <c r="Q9" s="163"/>
      <c r="R9" s="163"/>
    </row>
    <row r="10" spans="2:18">
      <c r="B10" s="7" t="s">
        <v>405</v>
      </c>
      <c r="C10" s="28">
        <v>129404724</v>
      </c>
      <c r="D10" s="28">
        <v>130669635</v>
      </c>
      <c r="E10" s="28"/>
      <c r="F10" s="28"/>
      <c r="G10" s="28">
        <v>26034503</v>
      </c>
      <c r="H10" s="28">
        <v>25857833</v>
      </c>
      <c r="I10" s="28"/>
      <c r="J10" s="28"/>
      <c r="K10" s="28">
        <f t="shared" si="0"/>
        <v>155439227</v>
      </c>
      <c r="L10" s="28">
        <f t="shared" si="1"/>
        <v>156527468</v>
      </c>
      <c r="M10" s="28">
        <f t="shared" si="2"/>
        <v>0</v>
      </c>
      <c r="P10" s="163"/>
      <c r="Q10" s="163"/>
    </row>
    <row r="11" spans="2:18">
      <c r="B11" s="7" t="s">
        <v>406</v>
      </c>
      <c r="C11" s="28">
        <v>165668406</v>
      </c>
      <c r="D11" s="28">
        <v>167176502</v>
      </c>
      <c r="E11" s="28"/>
      <c r="F11" s="28"/>
      <c r="G11" s="28">
        <v>33286461</v>
      </c>
      <c r="H11" s="28">
        <v>33077457</v>
      </c>
      <c r="I11" s="28"/>
      <c r="J11" s="28"/>
      <c r="K11" s="28">
        <f t="shared" si="0"/>
        <v>198954867</v>
      </c>
      <c r="L11" s="28">
        <f t="shared" si="1"/>
        <v>200253959</v>
      </c>
      <c r="M11" s="28">
        <f t="shared" si="2"/>
        <v>0</v>
      </c>
    </row>
    <row r="12" spans="2:18" ht="15.75" thickBot="1">
      <c r="B12" s="7" t="s">
        <v>407</v>
      </c>
      <c r="C12" s="28">
        <v>167290401</v>
      </c>
      <c r="D12" s="28">
        <v>168506575</v>
      </c>
      <c r="E12" s="28"/>
      <c r="F12" s="28"/>
      <c r="G12" s="28">
        <v>33623340</v>
      </c>
      <c r="H12" s="28">
        <v>33339082</v>
      </c>
      <c r="I12" s="28"/>
      <c r="J12" s="28"/>
      <c r="K12" s="28">
        <f t="shared" si="0"/>
        <v>200913741</v>
      </c>
      <c r="L12" s="28">
        <f t="shared" si="1"/>
        <v>201845657</v>
      </c>
      <c r="M12" s="28">
        <f t="shared" si="2"/>
        <v>0</v>
      </c>
    </row>
    <row r="13" spans="2:18">
      <c r="B13" s="7" t="s">
        <v>408</v>
      </c>
      <c r="C13" s="28">
        <v>216186638</v>
      </c>
      <c r="D13" s="28">
        <v>205956451.00000006</v>
      </c>
      <c r="E13" s="28"/>
      <c r="F13" s="30" t="s">
        <v>21</v>
      </c>
      <c r="G13" s="28">
        <v>43645701</v>
      </c>
      <c r="H13" s="28">
        <v>40808867</v>
      </c>
      <c r="I13" s="28"/>
      <c r="J13" s="30" t="s">
        <v>21</v>
      </c>
      <c r="K13" s="28">
        <f t="shared" si="0"/>
        <v>259832339</v>
      </c>
      <c r="L13" s="28">
        <f t="shared" si="1"/>
        <v>246765318.00000006</v>
      </c>
      <c r="M13" s="28">
        <f t="shared" si="2"/>
        <v>0</v>
      </c>
      <c r="N13" s="31"/>
      <c r="O13" s="136"/>
    </row>
    <row r="14" spans="2:18">
      <c r="B14" s="38" t="s">
        <v>409</v>
      </c>
      <c r="C14" s="28">
        <v>220842958</v>
      </c>
      <c r="D14" s="28">
        <v>210494834</v>
      </c>
      <c r="E14" s="28"/>
      <c r="F14" s="199">
        <f>E14*1000/$O$15</f>
        <v>0</v>
      </c>
      <c r="G14" s="28">
        <v>44561358</v>
      </c>
      <c r="H14" s="28">
        <v>41690857.868000008</v>
      </c>
      <c r="I14" s="28"/>
      <c r="J14" s="199">
        <f>I14*1000/$O$15</f>
        <v>0</v>
      </c>
      <c r="K14" s="28">
        <f t="shared" si="0"/>
        <v>265404316</v>
      </c>
      <c r="L14" s="28">
        <f t="shared" si="1"/>
        <v>252185691.868</v>
      </c>
      <c r="M14" s="28">
        <f t="shared" si="2"/>
        <v>0</v>
      </c>
      <c r="O14" s="192" t="s">
        <v>425</v>
      </c>
      <c r="P14" s="192"/>
    </row>
    <row r="15" spans="2:18">
      <c r="B15" s="130" t="s">
        <v>423</v>
      </c>
      <c r="C15" s="134"/>
      <c r="D15" s="200"/>
      <c r="E15" s="200">
        <v>220250000</v>
      </c>
      <c r="F15" s="201">
        <f>E15*1000/$O$15</f>
        <v>39683.233207866448</v>
      </c>
      <c r="G15" s="134"/>
      <c r="H15" s="202"/>
      <c r="I15" s="203">
        <v>43250000</v>
      </c>
      <c r="J15" s="201">
        <f>I15*1000/$O$15</f>
        <v>7792.5077695356367</v>
      </c>
      <c r="K15" s="134"/>
      <c r="L15" s="204"/>
      <c r="M15" s="204">
        <f>E15+I15</f>
        <v>263500000</v>
      </c>
      <c r="N15" s="32"/>
      <c r="O15" s="193">
        <v>5550203</v>
      </c>
      <c r="P15" s="192"/>
    </row>
    <row r="16" spans="2:18">
      <c r="B16" s="7" t="s">
        <v>422</v>
      </c>
      <c r="C16" s="38"/>
      <c r="D16" s="168"/>
      <c r="E16" s="168"/>
      <c r="F16" s="41">
        <f>E16*1000/$O$15</f>
        <v>0</v>
      </c>
      <c r="G16" s="38"/>
      <c r="H16" s="169"/>
      <c r="I16" s="169"/>
      <c r="J16" s="41">
        <f>I16*1000/$O$15</f>
        <v>0</v>
      </c>
      <c r="K16" s="38"/>
      <c r="L16" s="42"/>
      <c r="M16" s="42">
        <f>E16+I16</f>
        <v>0</v>
      </c>
      <c r="N16" s="32"/>
      <c r="O16" s="137"/>
    </row>
    <row r="17" spans="2:20">
      <c r="B17" s="40" t="s">
        <v>423</v>
      </c>
      <c r="C17" s="43"/>
      <c r="D17" s="38"/>
      <c r="E17" s="38"/>
      <c r="F17" s="41">
        <f>E17*1000/$O$15</f>
        <v>0</v>
      </c>
      <c r="G17" s="43"/>
      <c r="H17" s="38"/>
      <c r="I17" s="38"/>
      <c r="J17" s="41">
        <f>I17*1000/$O$15</f>
        <v>0</v>
      </c>
      <c r="K17" s="43"/>
      <c r="L17" s="38"/>
      <c r="M17" s="38">
        <f>E17+I17</f>
        <v>0</v>
      </c>
      <c r="N17" s="33"/>
      <c r="O17" s="147"/>
    </row>
    <row r="18" spans="2:20" ht="15.75" thickBot="1">
      <c r="B18" s="40"/>
      <c r="C18" s="197"/>
      <c r="D18" s="197"/>
      <c r="E18" s="170"/>
      <c r="F18" s="171">
        <f>E18*1000/$O$15</f>
        <v>0</v>
      </c>
      <c r="G18" s="43"/>
      <c r="H18" s="38"/>
      <c r="I18" s="38"/>
      <c r="J18" s="171">
        <f>I18*1000/$O$15</f>
        <v>0</v>
      </c>
      <c r="K18" s="43"/>
      <c r="L18" s="38"/>
      <c r="M18" s="38">
        <f>E18+I18</f>
        <v>0</v>
      </c>
      <c r="N18" s="33"/>
      <c r="O18" s="147"/>
    </row>
    <row r="19" spans="2:20">
      <c r="B19" s="138"/>
      <c r="C19" s="139"/>
      <c r="D19" s="140"/>
      <c r="E19" s="140"/>
      <c r="F19" s="141"/>
      <c r="G19" s="139"/>
      <c r="H19" s="140"/>
      <c r="I19" s="140"/>
      <c r="J19" s="141"/>
      <c r="K19" s="139"/>
      <c r="L19" s="142"/>
      <c r="M19" s="142"/>
      <c r="N19" s="33"/>
      <c r="O19" s="32"/>
      <c r="P19" s="146"/>
      <c r="Q19" s="146"/>
    </row>
    <row r="20" spans="2:20">
      <c r="B20" s="159"/>
      <c r="C20" s="159"/>
      <c r="D20" s="159"/>
      <c r="E20" s="159"/>
      <c r="F20" s="141"/>
      <c r="G20" s="139"/>
      <c r="H20" s="143"/>
      <c r="I20" s="143"/>
      <c r="J20" s="141"/>
      <c r="K20" s="139"/>
      <c r="L20" s="142"/>
      <c r="M20" s="142"/>
      <c r="N20" s="144"/>
      <c r="O20" s="32"/>
      <c r="P20" s="146"/>
    </row>
    <row r="21" spans="2:20">
      <c r="B21" s="160"/>
      <c r="C21" s="161"/>
      <c r="D21" s="162"/>
      <c r="E21" s="162"/>
      <c r="F21" s="141"/>
      <c r="G21" s="139"/>
      <c r="H21" s="143"/>
      <c r="I21" s="143"/>
      <c r="J21" s="141"/>
      <c r="K21" s="139"/>
      <c r="L21" s="142"/>
      <c r="M21" s="142"/>
      <c r="N21" s="33"/>
      <c r="O21" s="32"/>
    </row>
    <row r="22" spans="2:20">
      <c r="B22" s="34" t="s">
        <v>410</v>
      </c>
      <c r="C22" s="268"/>
      <c r="D22" s="268"/>
      <c r="E22" s="268"/>
      <c r="F22" s="35"/>
      <c r="G22" s="268"/>
      <c r="H22" s="268"/>
      <c r="I22" s="129"/>
      <c r="J22" s="35"/>
      <c r="K22" s="268"/>
      <c r="L22" s="268"/>
      <c r="M22" s="268"/>
    </row>
    <row r="23" spans="2:20">
      <c r="B23" s="36" t="s">
        <v>411</v>
      </c>
      <c r="C23" s="133" t="str">
        <f t="shared" ref="C23:L23" si="3">C2</f>
        <v>2022 -</v>
      </c>
      <c r="D23" s="133">
        <f>D2</f>
        <v>2023</v>
      </c>
      <c r="E23" s="133">
        <f>E2</f>
        <v>-2024</v>
      </c>
      <c r="F23" s="133"/>
      <c r="G23" s="133" t="str">
        <f t="shared" si="3"/>
        <v>2022 -</v>
      </c>
      <c r="H23" s="133">
        <f t="shared" si="3"/>
        <v>2023</v>
      </c>
      <c r="I23" s="133">
        <f t="shared" si="3"/>
        <v>-2024</v>
      </c>
      <c r="J23" s="133"/>
      <c r="K23" s="133" t="str">
        <f t="shared" si="3"/>
        <v>2022 -</v>
      </c>
      <c r="L23" s="133">
        <f t="shared" si="3"/>
        <v>2023</v>
      </c>
      <c r="M23" s="133">
        <f t="shared" ref="M23" si="4">M2</f>
        <v>-2024</v>
      </c>
      <c r="P23"/>
      <c r="R23" s="44"/>
      <c r="S23" s="44"/>
      <c r="T23" s="44"/>
    </row>
    <row r="24" spans="2:20">
      <c r="B24" s="7" t="s">
        <v>390</v>
      </c>
      <c r="C24" s="37">
        <v>0.19071798478692495</v>
      </c>
      <c r="D24" s="37">
        <f>(D3-C3)/C3</f>
        <v>6.775266564019582E-4</v>
      </c>
      <c r="E24" s="37">
        <f>(E3-D3)/D3</f>
        <v>2.5443941548729958E-2</v>
      </c>
      <c r="F24" s="7"/>
      <c r="G24" s="37">
        <v>0.21789441089515518</v>
      </c>
      <c r="H24" s="37">
        <f>(H3-G3)/G3</f>
        <v>-3.6677774830604519E-2</v>
      </c>
      <c r="I24" s="37">
        <f>(I3-H3)/H3</f>
        <v>1.9295044878169475E-2</v>
      </c>
      <c r="J24" s="7"/>
      <c r="K24" s="37">
        <v>0.19529161023657679</v>
      </c>
      <c r="L24" s="37">
        <f>(L3-K3)/K3</f>
        <v>-5.7280209693009064E-3</v>
      </c>
      <c r="M24" s="37">
        <f>(M3-L3)/L3</f>
        <v>2.4422372811862391E-2</v>
      </c>
      <c r="O24" s="145"/>
      <c r="P24"/>
      <c r="R24" s="172"/>
      <c r="S24" s="31"/>
      <c r="T24" s="146"/>
    </row>
    <row r="25" spans="2:20">
      <c r="B25" s="7" t="s">
        <v>399</v>
      </c>
      <c r="C25" s="37">
        <v>0.18706135092763768</v>
      </c>
      <c r="D25" s="37">
        <f t="shared" ref="D25:D30" si="5">(D4-C4)/C4</f>
        <v>-1.6492121192155603E-3</v>
      </c>
      <c r="E25" s="37">
        <f>(E4-D4)/D4</f>
        <v>2.1480154731716182E-2</v>
      </c>
      <c r="F25" s="7"/>
      <c r="G25" s="37">
        <v>0.21441677471374504</v>
      </c>
      <c r="H25" s="37">
        <f t="shared" ref="H25:H30" si="6">(H4-G4)/G4</f>
        <v>-3.8193152548046283E-2</v>
      </c>
      <c r="I25" s="37">
        <f>(I4-H4)/H4</f>
        <v>1.5416458155696647E-2</v>
      </c>
      <c r="J25" s="7"/>
      <c r="K25" s="37">
        <v>0.1916530304678177</v>
      </c>
      <c r="L25" s="37">
        <f t="shared" ref="L25:L29" si="7">(L4-K4)/K4</f>
        <v>-7.9003838977869945E-3</v>
      </c>
      <c r="M25" s="37">
        <f>(M4-L4)/L4</f>
        <v>2.0474575944398037E-2</v>
      </c>
      <c r="O25" s="145"/>
      <c r="P25"/>
      <c r="R25" s="172"/>
      <c r="S25" s="31"/>
      <c r="T25" s="146"/>
    </row>
    <row r="26" spans="2:20">
      <c r="B26" s="7" t="s">
        <v>400</v>
      </c>
      <c r="C26" s="37">
        <v>8.88802359492845E-2</v>
      </c>
      <c r="D26" s="37">
        <f t="shared" si="5"/>
        <v>3.8025412353021495E-2</v>
      </c>
      <c r="E26" s="37">
        <f>(E5-D5)/D5</f>
        <v>2.3108501715274989E-2</v>
      </c>
      <c r="F26" s="7"/>
      <c r="G26" s="37">
        <v>7.772182725496124E-2</v>
      </c>
      <c r="H26" s="37">
        <f t="shared" si="6"/>
        <v>1.5854519348921167E-2</v>
      </c>
      <c r="I26" s="37">
        <f>(I5-H5)/H5</f>
        <v>7.2073747194751261E-3</v>
      </c>
      <c r="J26" s="7"/>
      <c r="K26" s="37">
        <v>8.6984731203032878E-2</v>
      </c>
      <c r="L26" s="37">
        <f t="shared" si="7"/>
        <v>3.4291285792708973E-2</v>
      </c>
      <c r="M26" s="37">
        <f>(M5-L5)/L5</f>
        <v>2.0478098027101044E-2</v>
      </c>
      <c r="O26" s="145"/>
      <c r="P26"/>
      <c r="R26" s="172"/>
      <c r="S26" s="172"/>
      <c r="T26" s="146"/>
    </row>
    <row r="27" spans="2:20">
      <c r="B27" s="7" t="s">
        <v>401</v>
      </c>
      <c r="C27" s="37">
        <v>9.3784666680478412E-2</v>
      </c>
      <c r="D27" s="37">
        <f t="shared" si="5"/>
        <v>3.0005878730073769E-2</v>
      </c>
      <c r="E27" s="37"/>
      <c r="F27" s="7"/>
      <c r="G27" s="37">
        <v>8.3334625997186745E-2</v>
      </c>
      <c r="H27" s="37">
        <f t="shared" si="6"/>
        <v>7.9884553471095254E-3</v>
      </c>
      <c r="I27" s="37"/>
      <c r="J27" s="7"/>
      <c r="K27" s="37">
        <v>9.201184396934145E-2</v>
      </c>
      <c r="L27" s="37">
        <f t="shared" si="7"/>
        <v>2.6300359299116102E-2</v>
      </c>
      <c r="M27" s="37"/>
      <c r="O27" s="145"/>
      <c r="R27" s="172"/>
    </row>
    <row r="28" spans="2:20">
      <c r="B28" s="7" t="s">
        <v>402</v>
      </c>
      <c r="C28" s="37">
        <v>0.12414225621717354</v>
      </c>
      <c r="D28" s="37">
        <f t="shared" si="5"/>
        <v>1.949113115538172E-2</v>
      </c>
      <c r="E28" s="37"/>
      <c r="F28" s="7"/>
      <c r="G28" s="37">
        <v>0.10399978749305865</v>
      </c>
      <c r="H28" s="37">
        <f t="shared" si="6"/>
        <v>1.6118349385184946E-3</v>
      </c>
      <c r="I28" s="37"/>
      <c r="J28" s="7"/>
      <c r="K28" s="37">
        <v>0.12071380458122613</v>
      </c>
      <c r="L28" s="37">
        <f t="shared" si="7"/>
        <v>1.6493280336366191E-2</v>
      </c>
      <c r="M28" s="37"/>
      <c r="O28" s="145"/>
      <c r="R28" s="172"/>
    </row>
    <row r="29" spans="2:20">
      <c r="B29" s="7" t="s">
        <v>403</v>
      </c>
      <c r="C29" s="37">
        <v>0.13394565487367316</v>
      </c>
      <c r="D29" s="37">
        <f t="shared" si="5"/>
        <v>1.951924564666753E-2</v>
      </c>
      <c r="E29" s="37"/>
      <c r="F29" s="7"/>
      <c r="G29" s="37">
        <v>0.11344475619176839</v>
      </c>
      <c r="H29" s="37">
        <f t="shared" si="6"/>
        <v>1.6663697588875429E-3</v>
      </c>
      <c r="I29" s="37"/>
      <c r="J29" s="7"/>
      <c r="K29" s="37">
        <v>0.13045700221438322</v>
      </c>
      <c r="L29" s="37">
        <f t="shared" si="7"/>
        <v>1.6526928339740482E-2</v>
      </c>
      <c r="M29" s="37"/>
      <c r="O29" s="145"/>
    </row>
    <row r="30" spans="2:20">
      <c r="B30" s="7" t="s">
        <v>404</v>
      </c>
      <c r="C30" s="37">
        <v>0.10559415528621811</v>
      </c>
      <c r="D30" s="37">
        <f t="shared" si="5"/>
        <v>2.3955005745479464E-2</v>
      </c>
      <c r="E30" s="37"/>
      <c r="F30" s="7"/>
      <c r="G30" s="37">
        <v>8.2000718368055961E-2</v>
      </c>
      <c r="H30" s="37">
        <f t="shared" si="6"/>
        <v>7.7607711030431839E-3</v>
      </c>
      <c r="I30" s="37"/>
      <c r="J30" s="7"/>
      <c r="K30" s="37">
        <v>0.10157296296468447</v>
      </c>
      <c r="L30" s="37">
        <f t="shared" ref="L30:L35" si="8">(L9-K9)/K9</f>
        <v>2.1243950654319915E-2</v>
      </c>
      <c r="M30" s="37"/>
      <c r="O30" s="145"/>
    </row>
    <row r="31" spans="2:20">
      <c r="B31" s="7" t="s">
        <v>405</v>
      </c>
      <c r="C31" s="37">
        <v>0.11626707417611175</v>
      </c>
      <c r="D31" s="37">
        <f>(D10-C10)/C10</f>
        <v>9.774844077562423E-3</v>
      </c>
      <c r="E31" s="37"/>
      <c r="F31" s="7"/>
      <c r="G31" s="37">
        <v>9.3629953338264668E-2</v>
      </c>
      <c r="H31" s="37">
        <f>(H10-G10)/G10</f>
        <v>-6.7859947240014526E-3</v>
      </c>
      <c r="I31" s="37"/>
      <c r="J31" s="7"/>
      <c r="K31" s="37">
        <v>0.11241047480797835</v>
      </c>
      <c r="L31" s="37">
        <f t="shared" si="8"/>
        <v>7.0010705856122148E-3</v>
      </c>
      <c r="M31" s="37"/>
      <c r="O31" s="145"/>
    </row>
    <row r="32" spans="2:20">
      <c r="B32" s="7" t="s">
        <v>406</v>
      </c>
      <c r="C32" s="37">
        <v>0.10022929644670268</v>
      </c>
      <c r="D32" s="37">
        <f>(D11-C11)/C11</f>
        <v>9.10309959763843E-3</v>
      </c>
      <c r="E32" s="37"/>
      <c r="F32" s="7"/>
      <c r="G32" s="37">
        <v>7.5351622284985556E-2</v>
      </c>
      <c r="H32" s="37">
        <f>(H11-G11)/G11</f>
        <v>-6.2789492700951292E-3</v>
      </c>
      <c r="I32" s="37"/>
      <c r="J32" s="7"/>
      <c r="K32" s="37">
        <v>9.5987226461542535E-2</v>
      </c>
      <c r="L32" s="37">
        <f t="shared" si="8"/>
        <v>6.5295814050128267E-3</v>
      </c>
      <c r="M32" s="37"/>
      <c r="O32" s="145"/>
    </row>
    <row r="33" spans="2:19">
      <c r="B33" s="7" t="s">
        <v>407</v>
      </c>
      <c r="C33" s="37">
        <v>9.7573038196394943E-2</v>
      </c>
      <c r="D33" s="37">
        <f>(D12-C12)/C12</f>
        <v>7.2698373172050681E-3</v>
      </c>
      <c r="E33" s="37"/>
      <c r="F33" s="7"/>
      <c r="G33" s="37">
        <v>7.3429833028006611E-2</v>
      </c>
      <c r="H33" s="37">
        <f>(H12-G12)/G12</f>
        <v>-8.4541868832781041E-3</v>
      </c>
      <c r="I33" s="37"/>
      <c r="J33" s="7"/>
      <c r="K33" s="37">
        <v>9.3457238038095261E-2</v>
      </c>
      <c r="L33" s="37">
        <f t="shared" si="8"/>
        <v>4.638388570943985E-3</v>
      </c>
      <c r="M33" s="37"/>
      <c r="O33" s="145"/>
    </row>
    <row r="34" spans="2:19">
      <c r="B34" s="7" t="s">
        <v>408</v>
      </c>
      <c r="C34" s="37">
        <v>0.13610393658121803</v>
      </c>
      <c r="D34" s="37">
        <f>(D13-C13)/C13</f>
        <v>-4.7321088364397156E-2</v>
      </c>
      <c r="E34" s="37"/>
      <c r="F34" s="38"/>
      <c r="G34" s="37">
        <v>0.11056539758734973</v>
      </c>
      <c r="H34" s="37">
        <f>(H13-G13)/G13</f>
        <v>-6.4996871054952235E-2</v>
      </c>
      <c r="I34" s="37"/>
      <c r="J34" s="38"/>
      <c r="K34" s="37">
        <v>0.13173230159837249</v>
      </c>
      <c r="L34" s="37">
        <f t="shared" si="8"/>
        <v>-5.0290202714143063E-2</v>
      </c>
      <c r="M34" s="37"/>
      <c r="O34" s="145"/>
    </row>
    <row r="35" spans="2:19">
      <c r="B35" s="38" t="s">
        <v>409</v>
      </c>
      <c r="C35" s="39">
        <v>0.12700596682061102</v>
      </c>
      <c r="D35" s="37">
        <f>(D14-C14)/C14</f>
        <v>-4.6857387229888491E-2</v>
      </c>
      <c r="E35" s="37"/>
      <c r="F35" s="38"/>
      <c r="G35" s="39">
        <v>0.10162638708359681</v>
      </c>
      <c r="H35" s="37">
        <f>(H14-G14)/G14</f>
        <v>-6.4416801031961179E-2</v>
      </c>
      <c r="I35" s="37"/>
      <c r="J35" s="38"/>
      <c r="K35" s="39">
        <v>0.12266336426832546</v>
      </c>
      <c r="L35" s="37">
        <f t="shared" si="8"/>
        <v>-4.9805611043642561E-2</v>
      </c>
      <c r="M35" s="37"/>
      <c r="O35" s="145"/>
    </row>
    <row r="36" spans="2:19">
      <c r="B36" s="130" t="str">
        <f>B15</f>
        <v>Anslag NB2024</v>
      </c>
      <c r="C36" s="131"/>
      <c r="D36" s="132"/>
      <c r="E36" s="132">
        <f>(E15-D$14)/D$14</f>
        <v>4.6343968707564576E-2</v>
      </c>
      <c r="F36" s="131"/>
      <c r="G36" s="131"/>
      <c r="H36" s="132"/>
      <c r="I36" s="132">
        <f>(I15-H$14)/H$14</f>
        <v>3.7397698481918693E-2</v>
      </c>
      <c r="J36" s="131"/>
      <c r="K36" s="131"/>
      <c r="L36" s="132"/>
      <c r="M36" s="132">
        <f>(M15-L$14)/L$14</f>
        <v>4.4864988367072693E-2</v>
      </c>
      <c r="P36" s="31"/>
      <c r="Q36" s="146"/>
      <c r="R36" s="146"/>
      <c r="S36" s="146"/>
    </row>
    <row r="37" spans="2:19">
      <c r="B37" s="130" t="str">
        <f>B16</f>
        <v>Anslag RNB2024</v>
      </c>
      <c r="D37" s="39"/>
      <c r="E37" s="39"/>
      <c r="H37" s="39"/>
      <c r="I37" s="39"/>
      <c r="L37" s="39"/>
      <c r="M37" s="39"/>
      <c r="P37" s="31"/>
      <c r="Q37" s="146"/>
      <c r="R37" s="146"/>
      <c r="S37" s="146"/>
    </row>
    <row r="38" spans="2:19">
      <c r="B38" s="7" t="str">
        <f>B17</f>
        <v>Anslag NB2024</v>
      </c>
      <c r="D38" s="39"/>
      <c r="E38" s="39"/>
      <c r="H38" s="39"/>
      <c r="I38" s="39"/>
      <c r="L38" s="37"/>
      <c r="M38" s="37"/>
      <c r="P38" s="31"/>
      <c r="Q38" s="146"/>
      <c r="R38" s="146"/>
      <c r="S38" s="146"/>
    </row>
    <row r="39" spans="2:19">
      <c r="B39" s="7">
        <f>B18</f>
        <v>0</v>
      </c>
      <c r="D39" s="39"/>
      <c r="E39" s="39"/>
      <c r="H39" s="39"/>
      <c r="I39" s="39"/>
      <c r="L39" s="37"/>
      <c r="M39" s="37"/>
    </row>
    <row r="40" spans="2:19">
      <c r="B40" s="138"/>
      <c r="D40" s="147"/>
      <c r="E40" s="147"/>
      <c r="G40" s="148"/>
      <c r="H40" s="147"/>
      <c r="I40" s="147"/>
      <c r="L40" s="147"/>
      <c r="M40" s="147"/>
    </row>
    <row r="41" spans="2:19">
      <c r="B41" s="143"/>
      <c r="C41" s="149"/>
      <c r="D41" s="150"/>
      <c r="E41" s="150"/>
      <c r="F41" s="149"/>
      <c r="G41" s="149"/>
      <c r="H41" s="150"/>
      <c r="I41" s="150"/>
      <c r="J41" s="149"/>
      <c r="K41" s="149"/>
      <c r="L41" s="150"/>
      <c r="M41" s="150"/>
    </row>
    <row r="42" spans="2:19">
      <c r="B42" s="7" t="s">
        <v>412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</row>
    <row r="43" spans="2:19">
      <c r="B43" s="165"/>
      <c r="C43" s="133" t="str">
        <f>C23</f>
        <v>2022 -</v>
      </c>
      <c r="D43" s="133">
        <f>D23</f>
        <v>2023</v>
      </c>
      <c r="E43" s="133">
        <f>E23</f>
        <v>-2024</v>
      </c>
      <c r="F43" s="207" t="s">
        <v>424</v>
      </c>
      <c r="G43" s="133" t="str">
        <f>G23</f>
        <v>2022 -</v>
      </c>
      <c r="H43" s="133">
        <f>H23</f>
        <v>2023</v>
      </c>
      <c r="I43" s="133">
        <f>I23</f>
        <v>-2024</v>
      </c>
      <c r="J43" s="151" t="str">
        <f>F43</f>
        <v>endring 23-24</v>
      </c>
      <c r="K43" s="133" t="str">
        <f>K23</f>
        <v>2022 -</v>
      </c>
      <c r="L43" s="133">
        <f>L23</f>
        <v>2023</v>
      </c>
      <c r="M43" s="133">
        <f>M23</f>
        <v>-2024</v>
      </c>
      <c r="N43" s="151" t="str">
        <f>J43</f>
        <v>endring 23-24</v>
      </c>
    </row>
    <row r="44" spans="2:19">
      <c r="B44" s="31" t="str">
        <f>B3</f>
        <v>Januar</v>
      </c>
      <c r="C44" s="31">
        <v>21035195</v>
      </c>
      <c r="D44" s="31">
        <f>D3</f>
        <v>25063955</v>
      </c>
      <c r="E44" s="31">
        <f>E3</f>
        <v>25701680.805999998</v>
      </c>
      <c r="F44" s="152">
        <f>(E44-D44)/D44</f>
        <v>2.5443941548729958E-2</v>
      </c>
      <c r="G44" s="31">
        <v>4256424</v>
      </c>
      <c r="H44" s="31">
        <f>H3</f>
        <v>4993742</v>
      </c>
      <c r="I44" s="31">
        <f>I3</f>
        <v>5090096.4759999998</v>
      </c>
      <c r="J44" s="152">
        <f>(I44-H44)/H44</f>
        <v>1.9295044878169475E-2</v>
      </c>
      <c r="K44" s="31">
        <f t="shared" ref="K44:K56" si="9">C44+G44</f>
        <v>25291619</v>
      </c>
      <c r="L44" s="31">
        <f t="shared" ref="L44:M56" si="10">D44+H44</f>
        <v>30057697</v>
      </c>
      <c r="M44" s="31">
        <f t="shared" ref="M44:M56" si="11">E44+I44</f>
        <v>30791777.281999998</v>
      </c>
      <c r="N44" s="152">
        <f>(M44-L44)/L44</f>
        <v>2.4422372811862391E-2</v>
      </c>
      <c r="P44" s="146"/>
    </row>
    <row r="45" spans="2:19">
      <c r="B45" s="31" t="str">
        <f t="shared" ref="B45:B55" si="12">B4</f>
        <v>Februar</v>
      </c>
      <c r="C45" s="31">
        <v>1161079</v>
      </c>
      <c r="D45" s="31">
        <f>D4-D3</f>
        <v>1240930</v>
      </c>
      <c r="E45" s="31">
        <f>E4-E3</f>
        <v>1168237.194000002</v>
      </c>
      <c r="F45" s="152">
        <f>(E45-D45)/D45</f>
        <v>-5.8579296173029906E-2</v>
      </c>
      <c r="G45" s="31">
        <v>220791</v>
      </c>
      <c r="H45" s="31">
        <f>H4-H3</f>
        <v>235799</v>
      </c>
      <c r="I45" s="31">
        <f>I4-I3</f>
        <v>220065.52400000021</v>
      </c>
      <c r="J45" s="152">
        <f>(I45-H45)/H45</f>
        <v>-6.6724099762932795E-2</v>
      </c>
      <c r="K45" s="31">
        <f t="shared" si="9"/>
        <v>1381870</v>
      </c>
      <c r="L45" s="31">
        <f t="shared" si="10"/>
        <v>1476729</v>
      </c>
      <c r="M45" s="31">
        <f t="shared" si="10"/>
        <v>1388302.7180000022</v>
      </c>
      <c r="N45" s="152">
        <f>(M45-L45)/L45</f>
        <v>-5.9879830354789401E-2</v>
      </c>
      <c r="P45" s="146"/>
    </row>
    <row r="46" spans="2:19">
      <c r="B46" s="31" t="str">
        <f t="shared" si="12"/>
        <v>Mars</v>
      </c>
      <c r="C46" s="31">
        <v>31288440</v>
      </c>
      <c r="D46" s="31">
        <f t="shared" ref="D46:E55" si="13">D5-D4</f>
        <v>34148104</v>
      </c>
      <c r="E46" s="31">
        <f>E5-E4</f>
        <v>34980049</v>
      </c>
      <c r="F46" s="152">
        <f>(E46-D46)/D46</f>
        <v>2.4362846030924586E-2</v>
      </c>
      <c r="G46" s="31">
        <v>6467574</v>
      </c>
      <c r="H46" s="31">
        <f t="shared" ref="H46:I50" si="14">H5-H4</f>
        <v>6752908</v>
      </c>
      <c r="I46" s="31">
        <f>I5-I4</f>
        <v>6758649</v>
      </c>
      <c r="J46" s="152">
        <f>(I46-H46)/H46</f>
        <v>8.5015226032992012E-4</v>
      </c>
      <c r="K46" s="31">
        <f t="shared" si="9"/>
        <v>37756014</v>
      </c>
      <c r="L46" s="31">
        <f t="shared" si="10"/>
        <v>40901012</v>
      </c>
      <c r="M46" s="31">
        <f t="shared" si="11"/>
        <v>41738698</v>
      </c>
      <c r="N46" s="152">
        <f>(M46-L46)/L46</f>
        <v>2.0480813530970823E-2</v>
      </c>
      <c r="P46" s="146"/>
    </row>
    <row r="47" spans="2:19">
      <c r="B47" s="31" t="str">
        <f t="shared" si="12"/>
        <v>April</v>
      </c>
      <c r="C47" s="31">
        <v>1734014</v>
      </c>
      <c r="D47" s="31">
        <f t="shared" si="13"/>
        <v>1756686</v>
      </c>
      <c r="E47" s="31">
        <f t="shared" si="13"/>
        <v>-61849967</v>
      </c>
      <c r="F47" s="152"/>
      <c r="G47" s="31">
        <v>336824</v>
      </c>
      <c r="H47" s="31">
        <f t="shared" si="14"/>
        <v>336946</v>
      </c>
      <c r="I47" s="31">
        <f>I6-I5</f>
        <v>-12068811</v>
      </c>
      <c r="J47" s="152"/>
      <c r="K47" s="31">
        <f t="shared" si="9"/>
        <v>2070838</v>
      </c>
      <c r="L47" s="31">
        <f t="shared" si="10"/>
        <v>2093632</v>
      </c>
      <c r="M47" s="31">
        <f t="shared" si="11"/>
        <v>-73918778</v>
      </c>
      <c r="N47" s="152"/>
      <c r="P47" s="146"/>
    </row>
    <row r="48" spans="2:19">
      <c r="B48" s="31" t="str">
        <f t="shared" si="12"/>
        <v>Mai</v>
      </c>
      <c r="C48" s="31">
        <v>31773013</v>
      </c>
      <c r="D48" s="31">
        <f t="shared" si="13"/>
        <v>37487476</v>
      </c>
      <c r="E48" s="31">
        <f t="shared" si="13"/>
        <v>0</v>
      </c>
      <c r="F48" s="152"/>
      <c r="G48" s="31">
        <v>6562510</v>
      </c>
      <c r="H48" s="31">
        <f t="shared" si="14"/>
        <v>7412266</v>
      </c>
      <c r="I48" s="31">
        <f t="shared" si="14"/>
        <v>0</v>
      </c>
      <c r="J48" s="152"/>
      <c r="K48" s="31">
        <f t="shared" si="9"/>
        <v>38335523</v>
      </c>
      <c r="L48" s="31">
        <f t="shared" si="10"/>
        <v>44899742</v>
      </c>
      <c r="M48" s="31">
        <f t="shared" si="11"/>
        <v>0</v>
      </c>
      <c r="N48" s="152"/>
      <c r="O48" s="152"/>
      <c r="P48" s="146"/>
      <c r="Q48" s="153"/>
    </row>
    <row r="49" spans="2:17">
      <c r="B49" s="31" t="str">
        <f t="shared" si="12"/>
        <v>Juni</v>
      </c>
      <c r="C49" s="31">
        <v>3700697</v>
      </c>
      <c r="D49" s="31">
        <f t="shared" si="13"/>
        <v>5150510</v>
      </c>
      <c r="E49" s="31">
        <f t="shared" si="13"/>
        <v>0</v>
      </c>
      <c r="F49" s="152"/>
      <c r="G49" s="31">
        <v>753916</v>
      </c>
      <c r="H49" s="31">
        <f t="shared" si="14"/>
        <v>1010735</v>
      </c>
      <c r="I49" s="31">
        <f t="shared" si="14"/>
        <v>0</v>
      </c>
      <c r="J49" s="152"/>
      <c r="K49" s="31">
        <f t="shared" si="9"/>
        <v>4454613</v>
      </c>
      <c r="L49" s="31">
        <f t="shared" si="10"/>
        <v>6161245</v>
      </c>
      <c r="M49" s="31">
        <f t="shared" si="11"/>
        <v>0</v>
      </c>
      <c r="N49" s="152"/>
      <c r="P49" s="146"/>
    </row>
    <row r="50" spans="2:17">
      <c r="B50" s="31" t="str">
        <f t="shared" si="12"/>
        <v>Juli</v>
      </c>
      <c r="C50" s="31">
        <v>22281580</v>
      </c>
      <c r="D50" s="31">
        <f t="shared" si="13"/>
        <v>23047815</v>
      </c>
      <c r="E50" s="31">
        <f t="shared" si="13"/>
        <v>0</v>
      </c>
      <c r="F50" s="152"/>
      <c r="G50" s="31">
        <v>4612904</v>
      </c>
      <c r="H50" s="31">
        <f t="shared" si="14"/>
        <v>4566767</v>
      </c>
      <c r="I50" s="31">
        <f t="shared" si="14"/>
        <v>0</v>
      </c>
      <c r="J50" s="152"/>
      <c r="K50" s="31">
        <f t="shared" si="9"/>
        <v>26894484</v>
      </c>
      <c r="L50" s="31">
        <f t="shared" si="10"/>
        <v>27614582</v>
      </c>
      <c r="M50" s="31">
        <f t="shared" si="11"/>
        <v>0</v>
      </c>
      <c r="N50" s="152"/>
      <c r="P50" s="146"/>
    </row>
    <row r="51" spans="2:17">
      <c r="B51" s="31" t="str">
        <f t="shared" si="12"/>
        <v>August</v>
      </c>
      <c r="C51" s="31">
        <v>2952293</v>
      </c>
      <c r="D51" s="31">
        <f t="shared" si="13"/>
        <v>2774159</v>
      </c>
      <c r="E51" s="31">
        <f t="shared" si="13"/>
        <v>0</v>
      </c>
      <c r="F51" s="152"/>
      <c r="G51" s="31">
        <v>594644</v>
      </c>
      <c r="H51" s="31">
        <f t="shared" ref="H51:I55" si="15">H10-H9</f>
        <v>548670</v>
      </c>
      <c r="I51" s="31">
        <f t="shared" si="15"/>
        <v>0</v>
      </c>
      <c r="J51" s="152"/>
      <c r="K51" s="31">
        <f t="shared" si="9"/>
        <v>3546937</v>
      </c>
      <c r="L51" s="31">
        <f t="shared" si="10"/>
        <v>3322829</v>
      </c>
      <c r="M51" s="31">
        <f t="shared" si="11"/>
        <v>0</v>
      </c>
      <c r="N51" s="152"/>
      <c r="P51" s="146"/>
    </row>
    <row r="52" spans="2:17">
      <c r="B52" s="31" t="str">
        <f t="shared" si="12"/>
        <v>September</v>
      </c>
      <c r="C52" s="31">
        <v>34649943</v>
      </c>
      <c r="D52" s="31">
        <f t="shared" si="13"/>
        <v>36506867</v>
      </c>
      <c r="E52" s="31">
        <f t="shared" si="13"/>
        <v>0</v>
      </c>
      <c r="F52" s="152"/>
      <c r="G52" s="31">
        <v>7148438</v>
      </c>
      <c r="H52" s="31">
        <f t="shared" si="15"/>
        <v>7219624</v>
      </c>
      <c r="I52" s="31">
        <f t="shared" si="15"/>
        <v>0</v>
      </c>
      <c r="J52" s="152"/>
      <c r="K52" s="31">
        <f t="shared" si="9"/>
        <v>41798381</v>
      </c>
      <c r="L52" s="31">
        <f t="shared" si="10"/>
        <v>43726491</v>
      </c>
      <c r="M52" s="31">
        <f t="shared" si="11"/>
        <v>0</v>
      </c>
      <c r="N52" s="152"/>
      <c r="P52" s="146"/>
    </row>
    <row r="53" spans="2:17">
      <c r="B53" s="31" t="str">
        <f t="shared" si="12"/>
        <v>Oktober</v>
      </c>
      <c r="C53" s="31">
        <v>1842218</v>
      </c>
      <c r="D53" s="31">
        <f t="shared" si="13"/>
        <v>1330073</v>
      </c>
      <c r="E53" s="31">
        <f t="shared" si="13"/>
        <v>0</v>
      </c>
      <c r="F53" s="152"/>
      <c r="G53" s="31">
        <v>369252</v>
      </c>
      <c r="H53" s="31">
        <f t="shared" si="15"/>
        <v>261625</v>
      </c>
      <c r="I53" s="31">
        <f t="shared" si="15"/>
        <v>0</v>
      </c>
      <c r="J53" s="152"/>
      <c r="K53" s="31">
        <f t="shared" si="9"/>
        <v>2211470</v>
      </c>
      <c r="L53" s="31">
        <f t="shared" si="10"/>
        <v>1591698</v>
      </c>
      <c r="M53" s="31">
        <f t="shared" si="11"/>
        <v>0</v>
      </c>
      <c r="N53" s="152"/>
      <c r="P53" s="146"/>
      <c r="Q53" s="31"/>
    </row>
    <row r="54" spans="2:17">
      <c r="B54" s="31" t="str">
        <f t="shared" si="12"/>
        <v>November</v>
      </c>
      <c r="C54" s="31">
        <v>37869257</v>
      </c>
      <c r="D54" s="31">
        <f t="shared" si="13"/>
        <v>37449876.00000006</v>
      </c>
      <c r="E54" s="31">
        <f t="shared" si="13"/>
        <v>0</v>
      </c>
      <c r="F54" s="152"/>
      <c r="G54" s="31">
        <v>7977156</v>
      </c>
      <c r="H54" s="31">
        <f t="shared" si="15"/>
        <v>7469785</v>
      </c>
      <c r="I54" s="31">
        <f t="shared" si="15"/>
        <v>0</v>
      </c>
      <c r="J54" s="152"/>
      <c r="K54" s="31">
        <f t="shared" si="9"/>
        <v>45846413</v>
      </c>
      <c r="L54" s="31">
        <f t="shared" si="10"/>
        <v>44919661.00000006</v>
      </c>
      <c r="M54" s="31">
        <f t="shared" si="11"/>
        <v>0</v>
      </c>
      <c r="N54" s="152"/>
      <c r="P54" s="146"/>
    </row>
    <row r="55" spans="2:17">
      <c r="B55" s="31" t="str">
        <f t="shared" si="12"/>
        <v>Desember</v>
      </c>
      <c r="C55" s="31">
        <v>5667718</v>
      </c>
      <c r="D55" s="31">
        <f t="shared" si="13"/>
        <v>4538382.9999999404</v>
      </c>
      <c r="E55" s="31">
        <f t="shared" si="13"/>
        <v>0</v>
      </c>
      <c r="F55" s="152"/>
      <c r="G55" s="31">
        <v>1150085</v>
      </c>
      <c r="H55" s="31">
        <f t="shared" si="15"/>
        <v>881990.86800000817</v>
      </c>
      <c r="I55" s="31">
        <f t="shared" si="15"/>
        <v>0</v>
      </c>
      <c r="J55" s="152"/>
      <c r="K55" s="31">
        <f t="shared" si="9"/>
        <v>6817803</v>
      </c>
      <c r="L55" s="31">
        <f t="shared" si="10"/>
        <v>5420373.8679999486</v>
      </c>
      <c r="M55" s="31">
        <f t="shared" si="11"/>
        <v>0</v>
      </c>
      <c r="N55" s="152"/>
      <c r="P55" s="146"/>
    </row>
    <row r="56" spans="2:17">
      <c r="B56" s="154" t="s">
        <v>413</v>
      </c>
      <c r="C56" s="154">
        <f>SUM(C44:C55)</f>
        <v>195955447</v>
      </c>
      <c r="D56" s="154">
        <f>SUM(D44:D55)</f>
        <v>210494834</v>
      </c>
      <c r="E56" s="154">
        <f>SUM(E44:E55)</f>
        <v>0</v>
      </c>
      <c r="F56" s="155"/>
      <c r="G56" s="154">
        <f>SUM(G44:G55)</f>
        <v>40450518</v>
      </c>
      <c r="H56" s="154">
        <f>SUM(H44:H55)</f>
        <v>41690857.868000008</v>
      </c>
      <c r="I56" s="154">
        <f>SUM(I44:I55)</f>
        <v>0</v>
      </c>
      <c r="J56" s="155"/>
      <c r="K56" s="154">
        <f t="shared" si="9"/>
        <v>236405965</v>
      </c>
      <c r="L56" s="154">
        <f t="shared" si="10"/>
        <v>252185691.868</v>
      </c>
      <c r="M56" s="154">
        <f t="shared" si="11"/>
        <v>0</v>
      </c>
      <c r="N56" s="155"/>
    </row>
    <row r="57" spans="2:17">
      <c r="B57" s="35"/>
      <c r="C57" s="131"/>
      <c r="D57" s="35"/>
      <c r="E57" s="35"/>
      <c r="F57" s="156"/>
      <c r="G57" s="131"/>
      <c r="H57" s="35"/>
      <c r="I57" s="35"/>
      <c r="J57" s="156"/>
      <c r="K57" s="131"/>
      <c r="L57" s="35"/>
      <c r="M57" s="35"/>
      <c r="N57" s="156"/>
    </row>
    <row r="58" spans="2:17">
      <c r="B58" s="31"/>
      <c r="D58" s="31"/>
      <c r="E58" s="31"/>
      <c r="H58" s="31"/>
      <c r="I58" s="31"/>
      <c r="L58" s="31"/>
      <c r="M58" s="31"/>
    </row>
    <row r="59" spans="2:17">
      <c r="B59" s="31"/>
      <c r="F59" s="157"/>
      <c r="G59" s="157"/>
      <c r="H59" s="157"/>
      <c r="I59" s="157"/>
      <c r="J59" s="157"/>
      <c r="K59" s="157"/>
      <c r="L59" s="158"/>
      <c r="M59" s="158"/>
    </row>
    <row r="60" spans="2:17">
      <c r="B60" s="31"/>
      <c r="F60" s="146"/>
      <c r="H60" s="31"/>
      <c r="I60" s="31"/>
      <c r="J60" s="146"/>
      <c r="L60" s="146"/>
      <c r="M60" s="146"/>
    </row>
    <row r="61" spans="2:17">
      <c r="B61" s="31"/>
      <c r="F61" s="146"/>
      <c r="J61" s="146"/>
      <c r="L61" s="146"/>
      <c r="M61" s="146"/>
    </row>
    <row r="62" spans="2:17">
      <c r="B62" s="31"/>
      <c r="F62" s="146"/>
      <c r="J62" s="146"/>
      <c r="L62" s="146"/>
      <c r="M62" s="146"/>
    </row>
    <row r="63" spans="2:17">
      <c r="B63" s="31"/>
      <c r="F63" s="146"/>
      <c r="J63" s="146"/>
      <c r="L63" s="146"/>
      <c r="M63" s="146"/>
    </row>
  </sheetData>
  <sheetProtection sheet="1" objects="1" scenarios="1"/>
  <mergeCells count="9">
    <mergeCell ref="C42:F42"/>
    <mergeCell ref="G42:J42"/>
    <mergeCell ref="K42:N42"/>
    <mergeCell ref="C1:D1"/>
    <mergeCell ref="G1:H1"/>
    <mergeCell ref="K1:L1"/>
    <mergeCell ref="G22:H22"/>
    <mergeCell ref="C22:E22"/>
    <mergeCell ref="K22:M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Anita Ekle Kildahl</cp:lastModifiedBy>
  <dcterms:created xsi:type="dcterms:W3CDTF">2019-11-19T09:55:59Z</dcterms:created>
  <dcterms:modified xsi:type="dcterms:W3CDTF">2024-04-17T13:48:36Z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03f36b60-9bc9-481a-9b89-f361ef18a744</vt:lpwstr>
  </property>
</Properties>
</file>