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247" documentId="8_{018B6F99-48CF-4922-9453-DBEB5E95A553}" xr6:coauthVersionLast="47" xr6:coauthVersionMax="47" xr10:uidLastSave="{738B08E5-0915-4922-910F-59C42BC9089B}"/>
  <bookViews>
    <workbookView xWindow="-120" yWindow="-18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4" l="1"/>
  <c r="I44" i="4"/>
  <c r="I45" i="4"/>
  <c r="M45" i="4"/>
  <c r="M44" i="4"/>
  <c r="L45" i="4"/>
  <c r="H45" i="4"/>
  <c r="D45" i="4"/>
  <c r="E45" i="4" s="1"/>
  <c r="L25" i="4"/>
  <c r="H25" i="4"/>
  <c r="D25" i="4"/>
  <c r="C23" i="3"/>
  <c r="Q23" i="3"/>
  <c r="Y35" i="1" l="1"/>
  <c r="U365" i="1"/>
  <c r="D4" i="4"/>
  <c r="R310" i="1"/>
  <c r="E318" i="1"/>
  <c r="S318" i="1" s="1"/>
  <c r="R326" i="1"/>
  <c r="E357" i="1"/>
  <c r="N10" i="3"/>
  <c r="N18" i="3"/>
  <c r="N20" i="3"/>
  <c r="D8" i="3"/>
  <c r="O8" i="3" s="1"/>
  <c r="D13" i="3"/>
  <c r="N14" i="3"/>
  <c r="N15" i="3"/>
  <c r="D16" i="3"/>
  <c r="O16" i="3" s="1"/>
  <c r="N19" i="3"/>
  <c r="D21" i="3"/>
  <c r="N7" i="3"/>
  <c r="E8" i="1"/>
  <c r="S8" i="1" s="1"/>
  <c r="E9" i="1"/>
  <c r="E10" i="1"/>
  <c r="E11" i="1"/>
  <c r="E12" i="1"/>
  <c r="E13" i="1"/>
  <c r="E14" i="1"/>
  <c r="E15" i="1"/>
  <c r="E16" i="1"/>
  <c r="S16" i="1" s="1"/>
  <c r="E17" i="1"/>
  <c r="E18" i="1"/>
  <c r="S18" i="1" s="1"/>
  <c r="E19" i="1"/>
  <c r="E20" i="1"/>
  <c r="E21" i="1"/>
  <c r="E22" i="1"/>
  <c r="S22" i="1" s="1"/>
  <c r="E23" i="1"/>
  <c r="S23" i="1" s="1"/>
  <c r="E24" i="1"/>
  <c r="S24" i="1" s="1"/>
  <c r="E25" i="1"/>
  <c r="E26" i="1"/>
  <c r="S26" i="1" s="1"/>
  <c r="E27" i="1"/>
  <c r="E28" i="1"/>
  <c r="E29" i="1"/>
  <c r="E30" i="1"/>
  <c r="E31" i="1"/>
  <c r="S31" i="1" s="1"/>
  <c r="E32" i="1"/>
  <c r="S32" i="1" s="1"/>
  <c r="E33" i="1"/>
  <c r="E34" i="1"/>
  <c r="S34" i="1" s="1"/>
  <c r="E35" i="1"/>
  <c r="E36" i="1"/>
  <c r="E37" i="1"/>
  <c r="E38" i="1"/>
  <c r="S38" i="1" s="1"/>
  <c r="E39" i="1"/>
  <c r="S39" i="1" s="1"/>
  <c r="E40" i="1"/>
  <c r="S40" i="1" s="1"/>
  <c r="E41" i="1"/>
  <c r="E42" i="1"/>
  <c r="E43" i="1"/>
  <c r="E44" i="1"/>
  <c r="E45" i="1"/>
  <c r="E46" i="1"/>
  <c r="E47" i="1"/>
  <c r="E48" i="1"/>
  <c r="S48" i="1" s="1"/>
  <c r="E49" i="1"/>
  <c r="E50" i="1"/>
  <c r="S50" i="1" s="1"/>
  <c r="E51" i="1"/>
  <c r="E52" i="1"/>
  <c r="E53" i="1"/>
  <c r="E54" i="1"/>
  <c r="E55" i="1"/>
  <c r="S55" i="1" s="1"/>
  <c r="E56" i="1"/>
  <c r="S56" i="1" s="1"/>
  <c r="E57" i="1"/>
  <c r="E58" i="1"/>
  <c r="S58" i="1" s="1"/>
  <c r="E59" i="1"/>
  <c r="E60" i="1"/>
  <c r="E61" i="1"/>
  <c r="E62" i="1"/>
  <c r="E63" i="1"/>
  <c r="S63" i="1" s="1"/>
  <c r="E64" i="1"/>
  <c r="S64" i="1" s="1"/>
  <c r="E65" i="1"/>
  <c r="E66" i="1"/>
  <c r="E67" i="1"/>
  <c r="E68" i="1"/>
  <c r="E69" i="1"/>
  <c r="E70" i="1"/>
  <c r="E71" i="1"/>
  <c r="S71" i="1" s="1"/>
  <c r="E72" i="1"/>
  <c r="S72" i="1" s="1"/>
  <c r="E73" i="1"/>
  <c r="E74" i="1"/>
  <c r="E75" i="1"/>
  <c r="E76" i="1"/>
  <c r="E77" i="1"/>
  <c r="E78" i="1"/>
  <c r="E79" i="1"/>
  <c r="E80" i="1"/>
  <c r="S80" i="1" s="1"/>
  <c r="E81" i="1"/>
  <c r="E82" i="1"/>
  <c r="S82" i="1" s="1"/>
  <c r="E83" i="1"/>
  <c r="E84" i="1"/>
  <c r="E85" i="1"/>
  <c r="E86" i="1"/>
  <c r="E87" i="1"/>
  <c r="S87" i="1" s="1"/>
  <c r="E88" i="1"/>
  <c r="S88" i="1" s="1"/>
  <c r="E89" i="1"/>
  <c r="E90" i="1"/>
  <c r="E91" i="1"/>
  <c r="E92" i="1"/>
  <c r="E93" i="1"/>
  <c r="E94" i="1"/>
  <c r="E95" i="1"/>
  <c r="S95" i="1" s="1"/>
  <c r="E96" i="1"/>
  <c r="S96" i="1" s="1"/>
  <c r="E97" i="1"/>
  <c r="E98" i="1"/>
  <c r="S98" i="1" s="1"/>
  <c r="E99" i="1"/>
  <c r="E100" i="1"/>
  <c r="E101" i="1"/>
  <c r="E102" i="1"/>
  <c r="S102" i="1" s="1"/>
  <c r="E103" i="1"/>
  <c r="S103" i="1" s="1"/>
  <c r="E104" i="1"/>
  <c r="S104" i="1" s="1"/>
  <c r="E105" i="1"/>
  <c r="E106" i="1"/>
  <c r="S106" i="1" s="1"/>
  <c r="E107" i="1"/>
  <c r="E108" i="1"/>
  <c r="E109" i="1"/>
  <c r="E110" i="1"/>
  <c r="E111" i="1"/>
  <c r="S111" i="1" s="1"/>
  <c r="E112" i="1"/>
  <c r="S112" i="1" s="1"/>
  <c r="E113" i="1"/>
  <c r="E114" i="1"/>
  <c r="E115" i="1"/>
  <c r="E116" i="1"/>
  <c r="E117" i="1"/>
  <c r="E118" i="1"/>
  <c r="E119" i="1"/>
  <c r="S119" i="1" s="1"/>
  <c r="E120" i="1"/>
  <c r="S120" i="1" s="1"/>
  <c r="E121" i="1"/>
  <c r="E122" i="1"/>
  <c r="E123" i="1"/>
  <c r="E124" i="1"/>
  <c r="E125" i="1"/>
  <c r="E126" i="1"/>
  <c r="E127" i="1"/>
  <c r="E128" i="1"/>
  <c r="S128" i="1" s="1"/>
  <c r="E129" i="1"/>
  <c r="E130" i="1"/>
  <c r="E131" i="1"/>
  <c r="E132" i="1"/>
  <c r="E133" i="1"/>
  <c r="E134" i="1"/>
  <c r="E135" i="1"/>
  <c r="S135" i="1" s="1"/>
  <c r="E136" i="1"/>
  <c r="S136" i="1" s="1"/>
  <c r="E137" i="1"/>
  <c r="E138" i="1"/>
  <c r="S138" i="1" s="1"/>
  <c r="E139" i="1"/>
  <c r="E140" i="1"/>
  <c r="S140" i="1" s="1"/>
  <c r="E141" i="1"/>
  <c r="E142" i="1"/>
  <c r="E143" i="1"/>
  <c r="S143" i="1" s="1"/>
  <c r="E144" i="1"/>
  <c r="S144" i="1" s="1"/>
  <c r="E145" i="1"/>
  <c r="E146" i="1"/>
  <c r="S146" i="1" s="1"/>
  <c r="E147" i="1"/>
  <c r="E148" i="1"/>
  <c r="E149" i="1"/>
  <c r="E150" i="1"/>
  <c r="S150" i="1" s="1"/>
  <c r="E151" i="1"/>
  <c r="E152" i="1"/>
  <c r="S152" i="1" s="1"/>
  <c r="E153" i="1"/>
  <c r="E154" i="1"/>
  <c r="S154" i="1" s="1"/>
  <c r="E155" i="1"/>
  <c r="E156" i="1"/>
  <c r="S156" i="1" s="1"/>
  <c r="E157" i="1"/>
  <c r="E158" i="1"/>
  <c r="E159" i="1"/>
  <c r="S159" i="1" s="1"/>
  <c r="E160" i="1"/>
  <c r="S160" i="1" s="1"/>
  <c r="E161" i="1"/>
  <c r="E162" i="1"/>
  <c r="S162" i="1" s="1"/>
  <c r="E163" i="1"/>
  <c r="E164" i="1"/>
  <c r="E165" i="1"/>
  <c r="E166" i="1"/>
  <c r="E167" i="1"/>
  <c r="S167" i="1" s="1"/>
  <c r="E168" i="1"/>
  <c r="S168" i="1" s="1"/>
  <c r="E169" i="1"/>
  <c r="E170" i="1"/>
  <c r="S170" i="1" s="1"/>
  <c r="E171" i="1"/>
  <c r="E172" i="1"/>
  <c r="E173" i="1"/>
  <c r="E174" i="1"/>
  <c r="E175" i="1"/>
  <c r="S175" i="1" s="1"/>
  <c r="E176" i="1"/>
  <c r="S176" i="1" s="1"/>
  <c r="E177" i="1"/>
  <c r="E178" i="1"/>
  <c r="S178" i="1" s="1"/>
  <c r="E179" i="1"/>
  <c r="E180" i="1"/>
  <c r="E181" i="1"/>
  <c r="E182" i="1"/>
  <c r="S182" i="1" s="1"/>
  <c r="E183" i="1"/>
  <c r="S183" i="1" s="1"/>
  <c r="E184" i="1"/>
  <c r="S184" i="1" s="1"/>
  <c r="E185" i="1"/>
  <c r="E186" i="1"/>
  <c r="E187" i="1"/>
  <c r="E188" i="1"/>
  <c r="S188" i="1" s="1"/>
  <c r="E189" i="1"/>
  <c r="E190" i="1"/>
  <c r="E191" i="1"/>
  <c r="S191" i="1" s="1"/>
  <c r="E192" i="1"/>
  <c r="S192" i="1" s="1"/>
  <c r="E193" i="1"/>
  <c r="E194" i="1"/>
  <c r="E195" i="1"/>
  <c r="E196" i="1"/>
  <c r="E197" i="1"/>
  <c r="E198" i="1"/>
  <c r="E199" i="1"/>
  <c r="S199" i="1" s="1"/>
  <c r="E200" i="1"/>
  <c r="S200" i="1" s="1"/>
  <c r="E201" i="1"/>
  <c r="E202" i="1"/>
  <c r="S202" i="1" s="1"/>
  <c r="E203" i="1"/>
  <c r="E204" i="1"/>
  <c r="S204" i="1" s="1"/>
  <c r="E205" i="1"/>
  <c r="E206" i="1"/>
  <c r="E207" i="1"/>
  <c r="S207" i="1" s="1"/>
  <c r="E208" i="1"/>
  <c r="S208" i="1" s="1"/>
  <c r="E209" i="1"/>
  <c r="E210" i="1"/>
  <c r="S210" i="1" s="1"/>
  <c r="E211" i="1"/>
  <c r="E212" i="1"/>
  <c r="E213" i="1"/>
  <c r="E214" i="1"/>
  <c r="E215" i="1"/>
  <c r="S215" i="1" s="1"/>
  <c r="E216" i="1"/>
  <c r="S216" i="1" s="1"/>
  <c r="E217" i="1"/>
  <c r="E218" i="1"/>
  <c r="E219" i="1"/>
  <c r="E220" i="1"/>
  <c r="E221" i="1"/>
  <c r="E222" i="1"/>
  <c r="E223" i="1"/>
  <c r="S223" i="1" s="1"/>
  <c r="E224" i="1"/>
  <c r="S224" i="1" s="1"/>
  <c r="E225" i="1"/>
  <c r="E226" i="1"/>
  <c r="S226" i="1" s="1"/>
  <c r="E227" i="1"/>
  <c r="E228" i="1"/>
  <c r="E229" i="1"/>
  <c r="E230" i="1"/>
  <c r="E231" i="1"/>
  <c r="S231" i="1" s="1"/>
  <c r="E232" i="1"/>
  <c r="S232" i="1" s="1"/>
  <c r="E233" i="1"/>
  <c r="E234" i="1"/>
  <c r="S234" i="1" s="1"/>
  <c r="E235" i="1"/>
  <c r="E236" i="1"/>
  <c r="S236" i="1" s="1"/>
  <c r="E237" i="1"/>
  <c r="E238" i="1"/>
  <c r="E239" i="1"/>
  <c r="S239" i="1" s="1"/>
  <c r="E240" i="1"/>
  <c r="S240" i="1" s="1"/>
  <c r="E241" i="1"/>
  <c r="E242" i="1"/>
  <c r="S242" i="1" s="1"/>
  <c r="E243" i="1"/>
  <c r="E244" i="1"/>
  <c r="E245" i="1"/>
  <c r="E246" i="1"/>
  <c r="E247" i="1"/>
  <c r="E248" i="1"/>
  <c r="S248" i="1" s="1"/>
  <c r="E249" i="1"/>
  <c r="E250" i="1"/>
  <c r="E251" i="1"/>
  <c r="E252" i="1"/>
  <c r="S252" i="1" s="1"/>
  <c r="E253" i="1"/>
  <c r="E254" i="1"/>
  <c r="E255" i="1"/>
  <c r="E256" i="1"/>
  <c r="S256" i="1" s="1"/>
  <c r="E257" i="1"/>
  <c r="E258" i="1"/>
  <c r="E259" i="1"/>
  <c r="E260" i="1"/>
  <c r="E261" i="1"/>
  <c r="E262" i="1"/>
  <c r="E263" i="1"/>
  <c r="S263" i="1" s="1"/>
  <c r="E264" i="1"/>
  <c r="E265" i="1"/>
  <c r="E266" i="1"/>
  <c r="S266" i="1" s="1"/>
  <c r="E267" i="1"/>
  <c r="E268" i="1"/>
  <c r="E269" i="1"/>
  <c r="E270" i="1"/>
  <c r="E271" i="1"/>
  <c r="S271" i="1" s="1"/>
  <c r="E272" i="1"/>
  <c r="S272" i="1" s="1"/>
  <c r="E273" i="1"/>
  <c r="E274" i="1"/>
  <c r="S274" i="1" s="1"/>
  <c r="E275" i="1"/>
  <c r="E276" i="1"/>
  <c r="E277" i="1"/>
  <c r="E278" i="1"/>
  <c r="E279" i="1"/>
  <c r="S279" i="1" s="1"/>
  <c r="E280" i="1"/>
  <c r="S280" i="1" s="1"/>
  <c r="E281" i="1"/>
  <c r="E282" i="1"/>
  <c r="E283" i="1"/>
  <c r="E284" i="1"/>
  <c r="S284" i="1" s="1"/>
  <c r="E285" i="1"/>
  <c r="E286" i="1"/>
  <c r="E287" i="1"/>
  <c r="S287" i="1" s="1"/>
  <c r="E288" i="1"/>
  <c r="S288" i="1" s="1"/>
  <c r="E289" i="1"/>
  <c r="E290" i="1"/>
  <c r="E291" i="1"/>
  <c r="E292" i="1"/>
  <c r="E293" i="1"/>
  <c r="E294" i="1"/>
  <c r="E295" i="1"/>
  <c r="S295" i="1" s="1"/>
  <c r="E296" i="1"/>
  <c r="S296" i="1" s="1"/>
  <c r="E297" i="1"/>
  <c r="E298" i="1"/>
  <c r="S298" i="1" s="1"/>
  <c r="E299" i="1"/>
  <c r="E300" i="1"/>
  <c r="E301" i="1"/>
  <c r="E302" i="1"/>
  <c r="E303" i="1"/>
  <c r="S303" i="1" s="1"/>
  <c r="E304" i="1"/>
  <c r="S304" i="1" s="1"/>
  <c r="E305" i="1"/>
  <c r="E306" i="1"/>
  <c r="S306" i="1" s="1"/>
  <c r="E307" i="1"/>
  <c r="E308" i="1"/>
  <c r="E309" i="1"/>
  <c r="E311" i="1"/>
  <c r="E312" i="1"/>
  <c r="E313" i="1"/>
  <c r="S313" i="1" s="1"/>
  <c r="E314" i="1"/>
  <c r="E315" i="1"/>
  <c r="S315" i="1" s="1"/>
  <c r="E316" i="1"/>
  <c r="S316" i="1" s="1"/>
  <c r="E317" i="1"/>
  <c r="E319" i="1"/>
  <c r="E320" i="1"/>
  <c r="E321" i="1"/>
  <c r="S321" i="1" s="1"/>
  <c r="E322" i="1"/>
  <c r="S322" i="1" s="1"/>
  <c r="E323" i="1"/>
  <c r="E324" i="1"/>
  <c r="S324" i="1" s="1"/>
  <c r="E325" i="1"/>
  <c r="E327" i="1"/>
  <c r="S327" i="1" s="1"/>
  <c r="E328" i="1"/>
  <c r="E329" i="1"/>
  <c r="E330" i="1"/>
  <c r="S330" i="1" s="1"/>
  <c r="E331" i="1"/>
  <c r="S331" i="1" s="1"/>
  <c r="E332" i="1"/>
  <c r="E333" i="1"/>
  <c r="S333" i="1" s="1"/>
  <c r="E335" i="1"/>
  <c r="E336" i="1"/>
  <c r="E337" i="1"/>
  <c r="E338" i="1"/>
  <c r="E339" i="1"/>
  <c r="S339" i="1" s="1"/>
  <c r="E340" i="1"/>
  <c r="S340" i="1" s="1"/>
  <c r="E341" i="1"/>
  <c r="E343" i="1"/>
  <c r="E344" i="1"/>
  <c r="E345" i="1"/>
  <c r="E346" i="1"/>
  <c r="E347" i="1"/>
  <c r="E348" i="1"/>
  <c r="S348" i="1" s="1"/>
  <c r="E349" i="1"/>
  <c r="S349" i="1" s="1"/>
  <c r="E351" i="1"/>
  <c r="E352" i="1"/>
  <c r="S352" i="1" s="1"/>
  <c r="E353" i="1"/>
  <c r="E354" i="1"/>
  <c r="E355" i="1"/>
  <c r="E356" i="1"/>
  <c r="E359" i="1"/>
  <c r="E360" i="1"/>
  <c r="S360" i="1" s="1"/>
  <c r="E361" i="1"/>
  <c r="E362" i="1"/>
  <c r="S362" i="1" s="1"/>
  <c r="E363" i="1"/>
  <c r="E7" i="1"/>
  <c r="D15" i="4"/>
  <c r="H15" i="4"/>
  <c r="D36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2" i="3"/>
  <c r="O12" i="3" s="1"/>
  <c r="D14" i="3"/>
  <c r="O14" i="3" s="1"/>
  <c r="D15" i="3"/>
  <c r="O15" i="3" s="1"/>
  <c r="D17" i="3"/>
  <c r="D18" i="3"/>
  <c r="O18" i="3" s="1"/>
  <c r="D20" i="3"/>
  <c r="O20" i="3" s="1"/>
  <c r="Y92" i="1"/>
  <c r="S363" i="1"/>
  <c r="Y363" i="1"/>
  <c r="R363" i="1"/>
  <c r="L15" i="4"/>
  <c r="H36" i="4"/>
  <c r="T365" i="1"/>
  <c r="K3" i="3"/>
  <c r="H24" i="4"/>
  <c r="X365" i="1"/>
  <c r="Y365" i="1" s="1"/>
  <c r="G35" i="1" s="1"/>
  <c r="H35" i="1" s="1"/>
  <c r="I43" i="4"/>
  <c r="H44" i="4"/>
  <c r="H47" i="4"/>
  <c r="H48" i="4"/>
  <c r="H49" i="4"/>
  <c r="H50" i="4"/>
  <c r="H51" i="4"/>
  <c r="H52" i="4"/>
  <c r="H53" i="4"/>
  <c r="H54" i="4"/>
  <c r="H55" i="4"/>
  <c r="D44" i="4"/>
  <c r="D47" i="4"/>
  <c r="L47" i="4"/>
  <c r="D48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D56" i="4"/>
  <c r="H56" i="4"/>
  <c r="L44" i="4"/>
  <c r="K55" i="4"/>
  <c r="R15" i="1"/>
  <c r="R23" i="1"/>
  <c r="R31" i="1"/>
  <c r="R39" i="1"/>
  <c r="R47" i="1"/>
  <c r="R55" i="1"/>
  <c r="S250" i="1"/>
  <c r="S257" i="1"/>
  <c r="S258" i="1"/>
  <c r="S265" i="1"/>
  <c r="S273" i="1"/>
  <c r="S305" i="1"/>
  <c r="R356" i="1"/>
  <c r="R360" i="1"/>
  <c r="Y362" i="1"/>
  <c r="Y361" i="1"/>
  <c r="Y360" i="1"/>
  <c r="Y359" i="1"/>
  <c r="Y358" i="1"/>
  <c r="Y357" i="1"/>
  <c r="Y356" i="1"/>
  <c r="Y355" i="1"/>
  <c r="R355" i="1"/>
  <c r="Y354" i="1"/>
  <c r="Y353" i="1"/>
  <c r="R353" i="1"/>
  <c r="Y352" i="1"/>
  <c r="R352" i="1"/>
  <c r="Y351" i="1"/>
  <c r="Y350" i="1"/>
  <c r="Y349" i="1"/>
  <c r="R349" i="1"/>
  <c r="Y348" i="1"/>
  <c r="R348" i="1"/>
  <c r="Y347" i="1"/>
  <c r="R347" i="1"/>
  <c r="Y346" i="1"/>
  <c r="Y345" i="1"/>
  <c r="Y344" i="1"/>
  <c r="R344" i="1"/>
  <c r="Y343" i="1"/>
  <c r="Y342" i="1"/>
  <c r="Y341" i="1"/>
  <c r="R341" i="1"/>
  <c r="Y340" i="1"/>
  <c r="R340" i="1"/>
  <c r="Y339" i="1"/>
  <c r="R339" i="1"/>
  <c r="Y338" i="1"/>
  <c r="Y337" i="1"/>
  <c r="R337" i="1"/>
  <c r="Y336" i="1"/>
  <c r="R336" i="1"/>
  <c r="Y335" i="1"/>
  <c r="Y334" i="1"/>
  <c r="Y333" i="1"/>
  <c r="R333" i="1"/>
  <c r="Y332" i="1"/>
  <c r="R332" i="1"/>
  <c r="Y331" i="1"/>
  <c r="R331" i="1"/>
  <c r="Y330" i="1"/>
  <c r="Y329" i="1"/>
  <c r="Y328" i="1"/>
  <c r="R328" i="1"/>
  <c r="Y327" i="1"/>
  <c r="Y326" i="1"/>
  <c r="Y325" i="1"/>
  <c r="R325" i="1"/>
  <c r="S325" i="1"/>
  <c r="Y324" i="1"/>
  <c r="R324" i="1"/>
  <c r="Y323" i="1"/>
  <c r="R323" i="1"/>
  <c r="S323" i="1"/>
  <c r="Y322" i="1"/>
  <c r="Y321" i="1"/>
  <c r="R321" i="1"/>
  <c r="Y320" i="1"/>
  <c r="R320" i="1"/>
  <c r="S320" i="1"/>
  <c r="Y319" i="1"/>
  <c r="Y318" i="1"/>
  <c r="R318" i="1"/>
  <c r="Y317" i="1"/>
  <c r="R317" i="1"/>
  <c r="S317" i="1"/>
  <c r="Y316" i="1"/>
  <c r="R316" i="1"/>
  <c r="Y315" i="1"/>
  <c r="R315" i="1"/>
  <c r="Y314" i="1"/>
  <c r="Y313" i="1"/>
  <c r="Y312" i="1"/>
  <c r="R312" i="1"/>
  <c r="S312" i="1"/>
  <c r="Y311" i="1"/>
  <c r="Y310" i="1"/>
  <c r="Y309" i="1"/>
  <c r="R309" i="1"/>
  <c r="Y308" i="1"/>
  <c r="R308" i="1"/>
  <c r="Y307" i="1"/>
  <c r="R307" i="1"/>
  <c r="Y306" i="1"/>
  <c r="Y305" i="1"/>
  <c r="R305" i="1"/>
  <c r="Y304" i="1"/>
  <c r="R304" i="1"/>
  <c r="Y303" i="1"/>
  <c r="Y302" i="1"/>
  <c r="R302" i="1"/>
  <c r="Y301" i="1"/>
  <c r="R301" i="1"/>
  <c r="Y300" i="1"/>
  <c r="R300" i="1"/>
  <c r="Y299" i="1"/>
  <c r="R299" i="1"/>
  <c r="Y298" i="1"/>
  <c r="R298" i="1"/>
  <c r="Y297" i="1"/>
  <c r="Y296" i="1"/>
  <c r="R296" i="1"/>
  <c r="Y295" i="1"/>
  <c r="Y294" i="1"/>
  <c r="R294" i="1"/>
  <c r="Y293" i="1"/>
  <c r="R293" i="1"/>
  <c r="Y292" i="1"/>
  <c r="R292" i="1"/>
  <c r="Y291" i="1"/>
  <c r="R291" i="1"/>
  <c r="S291" i="1"/>
  <c r="Y290" i="1"/>
  <c r="Y289" i="1"/>
  <c r="R289" i="1"/>
  <c r="Y288" i="1"/>
  <c r="R288" i="1"/>
  <c r="Y287" i="1"/>
  <c r="Y286" i="1"/>
  <c r="R286" i="1"/>
  <c r="S286" i="1"/>
  <c r="Y285" i="1"/>
  <c r="R285" i="1"/>
  <c r="Y284" i="1"/>
  <c r="R284" i="1"/>
  <c r="Y283" i="1"/>
  <c r="R283" i="1"/>
  <c r="Y282" i="1"/>
  <c r="R282" i="1"/>
  <c r="Y281" i="1"/>
  <c r="Y280" i="1"/>
  <c r="R280" i="1"/>
  <c r="Y279" i="1"/>
  <c r="Y278" i="1"/>
  <c r="R278" i="1"/>
  <c r="Y277" i="1"/>
  <c r="R277" i="1"/>
  <c r="S277" i="1"/>
  <c r="Y276" i="1"/>
  <c r="R276" i="1"/>
  <c r="S276" i="1"/>
  <c r="Y275" i="1"/>
  <c r="R275" i="1"/>
  <c r="Y274" i="1"/>
  <c r="Y273" i="1"/>
  <c r="R273" i="1"/>
  <c r="Y272" i="1"/>
  <c r="R272" i="1"/>
  <c r="Y271" i="1"/>
  <c r="Y270" i="1"/>
  <c r="R270" i="1"/>
  <c r="S270" i="1"/>
  <c r="Y269" i="1"/>
  <c r="R269" i="1"/>
  <c r="S269" i="1"/>
  <c r="Y268" i="1"/>
  <c r="R268" i="1"/>
  <c r="Y267" i="1"/>
  <c r="R267" i="1"/>
  <c r="Y266" i="1"/>
  <c r="R266" i="1"/>
  <c r="Y265" i="1"/>
  <c r="Y264" i="1"/>
  <c r="R264" i="1"/>
  <c r="Y263" i="1"/>
  <c r="Y262" i="1"/>
  <c r="R262" i="1"/>
  <c r="Y261" i="1"/>
  <c r="R261" i="1"/>
  <c r="Y260" i="1"/>
  <c r="R260" i="1"/>
  <c r="Y259" i="1"/>
  <c r="R259" i="1"/>
  <c r="Y258" i="1"/>
  <c r="Y257" i="1"/>
  <c r="R257" i="1"/>
  <c r="Y256" i="1"/>
  <c r="R256" i="1"/>
  <c r="Y255" i="1"/>
  <c r="Y254" i="1"/>
  <c r="R254" i="1"/>
  <c r="S254" i="1"/>
  <c r="Y253" i="1"/>
  <c r="R253" i="1"/>
  <c r="S253" i="1"/>
  <c r="Y252" i="1"/>
  <c r="R252" i="1"/>
  <c r="Y251" i="1"/>
  <c r="R251" i="1"/>
  <c r="Y250" i="1"/>
  <c r="R250" i="1"/>
  <c r="Y249" i="1"/>
  <c r="R249" i="1"/>
  <c r="S249" i="1"/>
  <c r="Y248" i="1"/>
  <c r="R248" i="1"/>
  <c r="Y247" i="1"/>
  <c r="Y246" i="1"/>
  <c r="R246" i="1"/>
  <c r="S246" i="1"/>
  <c r="Y245" i="1"/>
  <c r="R245" i="1"/>
  <c r="S245" i="1"/>
  <c r="Y244" i="1"/>
  <c r="R244" i="1"/>
  <c r="S244" i="1"/>
  <c r="Y243" i="1"/>
  <c r="R243" i="1"/>
  <c r="Y242" i="1"/>
  <c r="R242" i="1"/>
  <c r="Y241" i="1"/>
  <c r="R241" i="1"/>
  <c r="Y240" i="1"/>
  <c r="R240" i="1"/>
  <c r="Y239" i="1"/>
  <c r="Y238" i="1"/>
  <c r="R238" i="1"/>
  <c r="Y237" i="1"/>
  <c r="R237" i="1"/>
  <c r="Y236" i="1"/>
  <c r="R236" i="1"/>
  <c r="Y235" i="1"/>
  <c r="R235" i="1"/>
  <c r="Y234" i="1"/>
  <c r="R234" i="1"/>
  <c r="Y233" i="1"/>
  <c r="R233" i="1"/>
  <c r="Y232" i="1"/>
  <c r="R232" i="1"/>
  <c r="Y231" i="1"/>
  <c r="Y230" i="1"/>
  <c r="R230" i="1"/>
  <c r="Y229" i="1"/>
  <c r="R229" i="1"/>
  <c r="Y228" i="1"/>
  <c r="R228" i="1"/>
  <c r="S228" i="1"/>
  <c r="Y227" i="1"/>
  <c r="R227" i="1"/>
  <c r="S227" i="1"/>
  <c r="Y226" i="1"/>
  <c r="R226" i="1"/>
  <c r="Y225" i="1"/>
  <c r="R225" i="1"/>
  <c r="Y224" i="1"/>
  <c r="R224" i="1"/>
  <c r="Y223" i="1"/>
  <c r="Y222" i="1"/>
  <c r="R222" i="1"/>
  <c r="Y221" i="1"/>
  <c r="R221" i="1"/>
  <c r="Y220" i="1"/>
  <c r="R220" i="1"/>
  <c r="S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R212" i="1"/>
  <c r="S212" i="1"/>
  <c r="Y211" i="1"/>
  <c r="R211" i="1"/>
  <c r="S211" i="1"/>
  <c r="Y210" i="1"/>
  <c r="R210" i="1"/>
  <c r="Y209" i="1"/>
  <c r="R209" i="1"/>
  <c r="Y208" i="1"/>
  <c r="R208" i="1"/>
  <c r="Y207" i="1"/>
  <c r="Y206" i="1"/>
  <c r="R206" i="1"/>
  <c r="Y205" i="1"/>
  <c r="R205" i="1"/>
  <c r="S205" i="1"/>
  <c r="Y204" i="1"/>
  <c r="R204" i="1"/>
  <c r="Y203" i="1"/>
  <c r="R203" i="1"/>
  <c r="Y202" i="1"/>
  <c r="R202" i="1"/>
  <c r="Y201" i="1"/>
  <c r="R201" i="1"/>
  <c r="Y200" i="1"/>
  <c r="R200" i="1"/>
  <c r="Y199" i="1"/>
  <c r="Y198" i="1"/>
  <c r="R198" i="1"/>
  <c r="S198" i="1"/>
  <c r="Y197" i="1"/>
  <c r="R197" i="1"/>
  <c r="Y196" i="1"/>
  <c r="R196" i="1"/>
  <c r="S196" i="1"/>
  <c r="Y195" i="1"/>
  <c r="R195" i="1"/>
  <c r="Y194" i="1"/>
  <c r="R194" i="1"/>
  <c r="Y193" i="1"/>
  <c r="R193" i="1"/>
  <c r="S193" i="1"/>
  <c r="Y192" i="1"/>
  <c r="R192" i="1"/>
  <c r="Y191" i="1"/>
  <c r="Y190" i="1"/>
  <c r="R190" i="1"/>
  <c r="Y189" i="1"/>
  <c r="R189" i="1"/>
  <c r="Y188" i="1"/>
  <c r="R188" i="1"/>
  <c r="Y187" i="1"/>
  <c r="R187" i="1"/>
  <c r="Y186" i="1"/>
  <c r="R186" i="1"/>
  <c r="Y185" i="1"/>
  <c r="R185" i="1"/>
  <c r="S185" i="1"/>
  <c r="Y184" i="1"/>
  <c r="R184" i="1"/>
  <c r="Y183" i="1"/>
  <c r="Y182" i="1"/>
  <c r="R182" i="1"/>
  <c r="Y181" i="1"/>
  <c r="R181" i="1"/>
  <c r="Y180" i="1"/>
  <c r="R180" i="1"/>
  <c r="S180" i="1"/>
  <c r="Y179" i="1"/>
  <c r="R179" i="1"/>
  <c r="Y178" i="1"/>
  <c r="R178" i="1"/>
  <c r="Y177" i="1"/>
  <c r="R177" i="1"/>
  <c r="S177" i="1"/>
  <c r="Y176" i="1"/>
  <c r="R176" i="1"/>
  <c r="Y175" i="1"/>
  <c r="Y174" i="1"/>
  <c r="R174" i="1"/>
  <c r="S174" i="1"/>
  <c r="Y173" i="1"/>
  <c r="R173" i="1"/>
  <c r="S173" i="1"/>
  <c r="Y172" i="1"/>
  <c r="R172" i="1"/>
  <c r="Y171" i="1"/>
  <c r="R171" i="1"/>
  <c r="Y170" i="1"/>
  <c r="R170" i="1"/>
  <c r="Y169" i="1"/>
  <c r="R169" i="1"/>
  <c r="S169" i="1"/>
  <c r="Y168" i="1"/>
  <c r="R168" i="1"/>
  <c r="Y167" i="1"/>
  <c r="Y166" i="1"/>
  <c r="R166" i="1"/>
  <c r="Y165" i="1"/>
  <c r="R165" i="1"/>
  <c r="Y164" i="1"/>
  <c r="R164" i="1"/>
  <c r="S164" i="1"/>
  <c r="Y163" i="1"/>
  <c r="R163" i="1"/>
  <c r="Y162" i="1"/>
  <c r="R162" i="1"/>
  <c r="Y161" i="1"/>
  <c r="R161" i="1"/>
  <c r="S161" i="1"/>
  <c r="Y160" i="1"/>
  <c r="R160" i="1"/>
  <c r="Y159" i="1"/>
  <c r="Y158" i="1"/>
  <c r="R158" i="1"/>
  <c r="S158" i="1"/>
  <c r="Y157" i="1"/>
  <c r="R157" i="1"/>
  <c r="Y156" i="1"/>
  <c r="R156" i="1"/>
  <c r="Y155" i="1"/>
  <c r="R155" i="1"/>
  <c r="Y154" i="1"/>
  <c r="R154" i="1"/>
  <c r="Y153" i="1"/>
  <c r="R153" i="1"/>
  <c r="Y152" i="1"/>
  <c r="R152" i="1"/>
  <c r="Y151" i="1"/>
  <c r="Y150" i="1"/>
  <c r="R150" i="1"/>
  <c r="Y149" i="1"/>
  <c r="R149" i="1"/>
  <c r="Y148" i="1"/>
  <c r="R148" i="1"/>
  <c r="S148" i="1"/>
  <c r="Y147" i="1"/>
  <c r="R147" i="1"/>
  <c r="Y146" i="1"/>
  <c r="R146" i="1"/>
  <c r="Y145" i="1"/>
  <c r="R145" i="1"/>
  <c r="Y144" i="1"/>
  <c r="R144" i="1"/>
  <c r="Y143" i="1"/>
  <c r="Y142" i="1"/>
  <c r="R142" i="1"/>
  <c r="Y141" i="1"/>
  <c r="R141" i="1"/>
  <c r="Y140" i="1"/>
  <c r="R140" i="1"/>
  <c r="Y139" i="1"/>
  <c r="R139" i="1"/>
  <c r="Y138" i="1"/>
  <c r="R138" i="1"/>
  <c r="Y137" i="1"/>
  <c r="R137" i="1"/>
  <c r="Y136" i="1"/>
  <c r="R136" i="1"/>
  <c r="Y135" i="1"/>
  <c r="Y134" i="1"/>
  <c r="R134" i="1"/>
  <c r="Y133" i="1"/>
  <c r="R133" i="1"/>
  <c r="Y132" i="1"/>
  <c r="R132" i="1"/>
  <c r="Y131" i="1"/>
  <c r="R131" i="1"/>
  <c r="S131" i="1"/>
  <c r="Y130" i="1"/>
  <c r="R130" i="1"/>
  <c r="Y129" i="1"/>
  <c r="R129" i="1"/>
  <c r="Y128" i="1"/>
  <c r="R128" i="1"/>
  <c r="Y127" i="1"/>
  <c r="Y126" i="1"/>
  <c r="R126" i="1"/>
  <c r="S126" i="1"/>
  <c r="Y125" i="1"/>
  <c r="R125" i="1"/>
  <c r="Y124" i="1"/>
  <c r="R124" i="1"/>
  <c r="S124" i="1"/>
  <c r="Y123" i="1"/>
  <c r="R123" i="1"/>
  <c r="Y122" i="1"/>
  <c r="R122" i="1"/>
  <c r="Y121" i="1"/>
  <c r="R121" i="1"/>
  <c r="Y120" i="1"/>
  <c r="R120" i="1"/>
  <c r="Y119" i="1"/>
  <c r="Y118" i="1"/>
  <c r="R118" i="1"/>
  <c r="S118" i="1"/>
  <c r="Y117" i="1"/>
  <c r="R117" i="1"/>
  <c r="Y116" i="1"/>
  <c r="R116" i="1"/>
  <c r="S116" i="1"/>
  <c r="Y115" i="1"/>
  <c r="R115" i="1"/>
  <c r="Y114" i="1"/>
  <c r="R114" i="1"/>
  <c r="Y113" i="1"/>
  <c r="R113" i="1"/>
  <c r="Y112" i="1"/>
  <c r="R112" i="1"/>
  <c r="Y111" i="1"/>
  <c r="Y110" i="1"/>
  <c r="R110" i="1"/>
  <c r="S110" i="1"/>
  <c r="Y109" i="1"/>
  <c r="R109" i="1"/>
  <c r="Y108" i="1"/>
  <c r="R108" i="1"/>
  <c r="Y107" i="1"/>
  <c r="R107" i="1"/>
  <c r="Y106" i="1"/>
  <c r="R106" i="1"/>
  <c r="Y105" i="1"/>
  <c r="R105" i="1"/>
  <c r="Y104" i="1"/>
  <c r="R104" i="1"/>
  <c r="Y103" i="1"/>
  <c r="Y102" i="1"/>
  <c r="R102" i="1"/>
  <c r="Y101" i="1"/>
  <c r="R101" i="1"/>
  <c r="Y100" i="1"/>
  <c r="R100" i="1"/>
  <c r="S100" i="1"/>
  <c r="Y99" i="1"/>
  <c r="R99" i="1"/>
  <c r="S99" i="1"/>
  <c r="Y98" i="1"/>
  <c r="R98" i="1"/>
  <c r="Y97" i="1"/>
  <c r="R97" i="1"/>
  <c r="Y96" i="1"/>
  <c r="R96" i="1"/>
  <c r="Y95" i="1"/>
  <c r="Y94" i="1"/>
  <c r="R94" i="1"/>
  <c r="Y93" i="1"/>
  <c r="R93" i="1"/>
  <c r="R92" i="1"/>
  <c r="S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R84" i="1"/>
  <c r="S84" i="1"/>
  <c r="Y83" i="1"/>
  <c r="R83" i="1"/>
  <c r="Y82" i="1"/>
  <c r="R82" i="1"/>
  <c r="Y81" i="1"/>
  <c r="R81" i="1"/>
  <c r="Y80" i="1"/>
  <c r="R80" i="1"/>
  <c r="Y79" i="1"/>
  <c r="Y78" i="1"/>
  <c r="R78" i="1"/>
  <c r="S78" i="1"/>
  <c r="Y77" i="1"/>
  <c r="R77" i="1"/>
  <c r="Y76" i="1"/>
  <c r="R76" i="1"/>
  <c r="Y75" i="1"/>
  <c r="R75" i="1"/>
  <c r="S75" i="1"/>
  <c r="Y74" i="1"/>
  <c r="R74" i="1"/>
  <c r="Y73" i="1"/>
  <c r="R73" i="1"/>
  <c r="Y72" i="1"/>
  <c r="R72" i="1"/>
  <c r="Y71" i="1"/>
  <c r="Y70" i="1"/>
  <c r="R70" i="1"/>
  <c r="S70" i="1"/>
  <c r="Y69" i="1"/>
  <c r="R69" i="1"/>
  <c r="Y68" i="1"/>
  <c r="R68" i="1"/>
  <c r="Y67" i="1"/>
  <c r="R67" i="1"/>
  <c r="S67" i="1"/>
  <c r="Y66" i="1"/>
  <c r="R66" i="1"/>
  <c r="Y65" i="1"/>
  <c r="R65" i="1"/>
  <c r="Y64" i="1"/>
  <c r="R64" i="1"/>
  <c r="Y63" i="1"/>
  <c r="Y62" i="1"/>
  <c r="R62" i="1"/>
  <c r="S62" i="1"/>
  <c r="Y61" i="1"/>
  <c r="R61" i="1"/>
  <c r="Y60" i="1"/>
  <c r="R60" i="1"/>
  <c r="Y59" i="1"/>
  <c r="R59" i="1"/>
  <c r="S59" i="1"/>
  <c r="Y58" i="1"/>
  <c r="R58" i="1"/>
  <c r="Y57" i="1"/>
  <c r="R57" i="1"/>
  <c r="Y56" i="1"/>
  <c r="R56" i="1"/>
  <c r="Y55" i="1"/>
  <c r="Y54" i="1"/>
  <c r="R54" i="1"/>
  <c r="Y53" i="1"/>
  <c r="R53" i="1"/>
  <c r="Y52" i="1"/>
  <c r="R52" i="1"/>
  <c r="S52" i="1"/>
  <c r="Y51" i="1"/>
  <c r="R51" i="1"/>
  <c r="Y50" i="1"/>
  <c r="R50" i="1"/>
  <c r="Y49" i="1"/>
  <c r="R49" i="1"/>
  <c r="Y48" i="1"/>
  <c r="R48" i="1"/>
  <c r="Y47" i="1"/>
  <c r="Y46" i="1"/>
  <c r="R46" i="1"/>
  <c r="Y45" i="1"/>
  <c r="R45" i="1"/>
  <c r="Y44" i="1"/>
  <c r="R44" i="1"/>
  <c r="S44" i="1"/>
  <c r="Y43" i="1"/>
  <c r="R43" i="1"/>
  <c r="S43" i="1"/>
  <c r="Y42" i="1"/>
  <c r="R42" i="1"/>
  <c r="Y41" i="1"/>
  <c r="R41" i="1"/>
  <c r="Y40" i="1"/>
  <c r="R40" i="1"/>
  <c r="Y39" i="1"/>
  <c r="Y38" i="1"/>
  <c r="R38" i="1"/>
  <c r="Y37" i="1"/>
  <c r="R37" i="1"/>
  <c r="Y36" i="1"/>
  <c r="R36" i="1"/>
  <c r="S36" i="1"/>
  <c r="R35" i="1"/>
  <c r="S35" i="1"/>
  <c r="Y34" i="1"/>
  <c r="R34" i="1"/>
  <c r="Y33" i="1"/>
  <c r="R33" i="1"/>
  <c r="Y32" i="1"/>
  <c r="R32" i="1"/>
  <c r="Y31" i="1"/>
  <c r="Y30" i="1"/>
  <c r="R30" i="1"/>
  <c r="Y29" i="1"/>
  <c r="R29" i="1"/>
  <c r="Y28" i="1"/>
  <c r="R28" i="1"/>
  <c r="S28" i="1"/>
  <c r="Y27" i="1"/>
  <c r="R27" i="1"/>
  <c r="S27" i="1"/>
  <c r="Y26" i="1"/>
  <c r="R26" i="1"/>
  <c r="Y25" i="1"/>
  <c r="R25" i="1"/>
  <c r="Y24" i="1"/>
  <c r="R24" i="1"/>
  <c r="Y23" i="1"/>
  <c r="Y22" i="1"/>
  <c r="R22" i="1"/>
  <c r="Y21" i="1"/>
  <c r="R21" i="1"/>
  <c r="Y20" i="1"/>
  <c r="R20" i="1"/>
  <c r="S20" i="1"/>
  <c r="Y19" i="1"/>
  <c r="R19" i="1"/>
  <c r="S19" i="1"/>
  <c r="Y18" i="1"/>
  <c r="R18" i="1"/>
  <c r="Y17" i="1"/>
  <c r="R17" i="1"/>
  <c r="Y16" i="1"/>
  <c r="R16" i="1"/>
  <c r="Y15" i="1"/>
  <c r="S15" i="1"/>
  <c r="Y14" i="1"/>
  <c r="R14" i="1"/>
  <c r="Y13" i="1"/>
  <c r="R13" i="1"/>
  <c r="Y12" i="1"/>
  <c r="R12" i="1"/>
  <c r="S12" i="1"/>
  <c r="Y11" i="1"/>
  <c r="R11" i="1"/>
  <c r="S11" i="1"/>
  <c r="Y10" i="1"/>
  <c r="R10" i="1"/>
  <c r="Y9" i="1"/>
  <c r="R9" i="1"/>
  <c r="Y8" i="1"/>
  <c r="R8" i="1"/>
  <c r="Y7" i="1"/>
  <c r="R7" i="1"/>
  <c r="U2" i="1"/>
  <c r="V2" i="1"/>
  <c r="N2" i="1"/>
  <c r="Q2" i="1"/>
  <c r="M2" i="1"/>
  <c r="B25" i="3"/>
  <c r="G53" i="4"/>
  <c r="C53" i="4"/>
  <c r="C33" i="4"/>
  <c r="G52" i="4"/>
  <c r="C52" i="4"/>
  <c r="C32" i="4"/>
  <c r="S354" i="1"/>
  <c r="S346" i="1"/>
  <c r="S344" i="1"/>
  <c r="S338" i="1"/>
  <c r="S336" i="1"/>
  <c r="S341" i="1"/>
  <c r="R359" i="1"/>
  <c r="R319" i="1"/>
  <c r="S319" i="1"/>
  <c r="R287" i="1"/>
  <c r="R255" i="1"/>
  <c r="R223" i="1"/>
  <c r="R191" i="1"/>
  <c r="R159" i="1"/>
  <c r="R127" i="1"/>
  <c r="R95" i="1"/>
  <c r="R335" i="1"/>
  <c r="S335" i="1"/>
  <c r="R303" i="1"/>
  <c r="R279" i="1"/>
  <c r="R247" i="1"/>
  <c r="S247" i="1"/>
  <c r="R215" i="1"/>
  <c r="R175" i="1"/>
  <c r="R143" i="1"/>
  <c r="R111" i="1"/>
  <c r="R79" i="1"/>
  <c r="S79" i="1"/>
  <c r="R343" i="1"/>
  <c r="R311" i="1"/>
  <c r="S311" i="1"/>
  <c r="R271" i="1"/>
  <c r="R239" i="1"/>
  <c r="R199" i="1"/>
  <c r="R167" i="1"/>
  <c r="R135" i="1"/>
  <c r="R103" i="1"/>
  <c r="R71" i="1"/>
  <c r="R290" i="1"/>
  <c r="R306" i="1"/>
  <c r="R322" i="1"/>
  <c r="R338" i="1"/>
  <c r="R354" i="1"/>
  <c r="R361" i="1"/>
  <c r="R351" i="1"/>
  <c r="R327" i="1"/>
  <c r="R295" i="1"/>
  <c r="R263" i="1"/>
  <c r="R231" i="1"/>
  <c r="R207" i="1"/>
  <c r="R183" i="1"/>
  <c r="R151" i="1"/>
  <c r="S151" i="1"/>
  <c r="R119" i="1"/>
  <c r="R87" i="1"/>
  <c r="R63" i="1"/>
  <c r="R258" i="1"/>
  <c r="R274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285" i="1"/>
  <c r="S30" i="1"/>
  <c r="S77" i="1"/>
  <c r="S93" i="1"/>
  <c r="S145" i="1"/>
  <c r="S165" i="1"/>
  <c r="S123" i="1"/>
  <c r="S275" i="1"/>
  <c r="S117" i="1"/>
  <c r="S29" i="1"/>
  <c r="S132" i="1"/>
  <c r="S309" i="1"/>
  <c r="S69" i="1"/>
  <c r="S259" i="1"/>
  <c r="S7" i="1"/>
  <c r="S21" i="1"/>
  <c r="S267" i="1"/>
  <c r="S101" i="1"/>
  <c r="S14" i="1"/>
  <c r="S91" i="1"/>
  <c r="S107" i="1"/>
  <c r="S190" i="1"/>
  <c r="S5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92" i="1"/>
  <c r="S85" i="1"/>
  <c r="S243" i="1"/>
  <c r="S260" i="1"/>
  <c r="S308" i="1"/>
  <c r="S109" i="1"/>
  <c r="S251" i="1"/>
  <c r="S268" i="1"/>
  <c r="S218" i="1"/>
  <c r="S115" i="1"/>
  <c r="S133" i="1"/>
  <c r="S328" i="1"/>
  <c r="S356" i="1"/>
  <c r="S73" i="1"/>
  <c r="S33" i="1"/>
  <c r="S10" i="1"/>
  <c r="S9" i="1"/>
  <c r="S17" i="1"/>
  <c r="S57" i="1"/>
  <c r="S149" i="1"/>
  <c r="S122" i="1"/>
  <c r="S25" i="1"/>
  <c r="S42" i="1"/>
  <c r="S86" i="1"/>
  <c r="S49" i="1"/>
  <c r="S74" i="1"/>
  <c r="S209" i="1"/>
  <c r="S90" i="1"/>
  <c r="S65" i="1"/>
  <c r="S230" i="1"/>
  <c r="S94" i="1"/>
  <c r="S66" i="1"/>
  <c r="S41" i="1"/>
  <c r="S114" i="1"/>
  <c r="S137" i="1"/>
  <c r="S181" i="1"/>
  <c r="S129" i="1"/>
  <c r="S113" i="1"/>
  <c r="S121" i="1"/>
  <c r="S157" i="1"/>
  <c r="S81" i="1"/>
  <c r="S89" i="1"/>
  <c r="S97" i="1"/>
  <c r="S105" i="1"/>
  <c r="S130" i="1"/>
  <c r="S171" i="1"/>
  <c r="S139" i="1"/>
  <c r="S307" i="1"/>
  <c r="S163" i="1"/>
  <c r="S141" i="1"/>
  <c r="S147" i="1"/>
  <c r="S155" i="1"/>
  <c r="S213" i="1"/>
  <c r="S219" i="1"/>
  <c r="S235" i="1"/>
  <c r="S264" i="1"/>
  <c r="S186" i="1"/>
  <c r="S187" i="1"/>
  <c r="S206" i="1"/>
  <c r="S229" i="1"/>
  <c r="S241" i="1"/>
  <c r="S179" i="1"/>
  <c r="S225" i="1"/>
  <c r="S194" i="1"/>
  <c r="S195" i="1"/>
  <c r="S221" i="1"/>
  <c r="S222" i="1"/>
  <c r="S203" i="1"/>
  <c r="S233" i="1"/>
  <c r="S290" i="1"/>
  <c r="S237" i="1"/>
  <c r="S238" i="1"/>
  <c r="S201" i="1"/>
  <c r="S217" i="1"/>
  <c r="S299" i="1"/>
  <c r="S278" i="1"/>
  <c r="S297" i="1"/>
  <c r="S289" i="1"/>
  <c r="S281" i="1"/>
  <c r="S282" i="1"/>
  <c r="S283" i="1"/>
  <c r="S361" i="1"/>
  <c r="S302" i="1"/>
  <c r="S314" i="1"/>
  <c r="S337" i="1"/>
  <c r="S293" i="1"/>
  <c r="S301" i="1"/>
  <c r="S329" i="1"/>
  <c r="S345" i="1"/>
  <c r="S353" i="1"/>
  <c r="S355" i="1"/>
  <c r="K52" i="4"/>
  <c r="C51" i="4"/>
  <c r="C31" i="4"/>
  <c r="S357" i="1"/>
  <c r="S351" i="1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56" i="4" l="1"/>
  <c r="K23" i="3"/>
  <c r="N17" i="3"/>
  <c r="N9" i="3"/>
  <c r="O17" i="3"/>
  <c r="N23" i="3"/>
  <c r="N16" i="3"/>
  <c r="N12" i="3"/>
  <c r="N8" i="3"/>
  <c r="S359" i="1"/>
  <c r="S172" i="1"/>
  <c r="E358" i="1"/>
  <c r="R358" i="1"/>
  <c r="R350" i="1"/>
  <c r="E350" i="1"/>
  <c r="R342" i="1"/>
  <c r="E342" i="1"/>
  <c r="S255" i="1"/>
  <c r="S262" i="1"/>
  <c r="S127" i="1"/>
  <c r="S300" i="1"/>
  <c r="S134" i="1"/>
  <c r="E334" i="1"/>
  <c r="R334" i="1"/>
  <c r="S347" i="1"/>
  <c r="E326" i="1"/>
  <c r="S294" i="1"/>
  <c r="S166" i="1"/>
  <c r="D365" i="1"/>
  <c r="S332" i="1"/>
  <c r="E310" i="1"/>
  <c r="S343" i="1"/>
  <c r="R357" i="1"/>
  <c r="O13" i="3"/>
  <c r="O21" i="3"/>
  <c r="D19" i="3"/>
  <c r="D11" i="3"/>
  <c r="N13" i="3"/>
  <c r="O9" i="3"/>
  <c r="N11" i="3"/>
  <c r="N21" i="3"/>
  <c r="D23" i="3" l="1"/>
  <c r="F19" i="3" s="1"/>
  <c r="G19" i="3" s="1"/>
  <c r="H19" i="3" s="1"/>
  <c r="I19" i="3" s="1"/>
  <c r="S342" i="1"/>
  <c r="S358" i="1"/>
  <c r="S310" i="1"/>
  <c r="E365" i="1"/>
  <c r="I342" i="1" s="1"/>
  <c r="R365" i="1"/>
  <c r="I334" i="1"/>
  <c r="S334" i="1"/>
  <c r="S350" i="1"/>
  <c r="S326" i="1"/>
  <c r="O19" i="3"/>
  <c r="O11" i="3"/>
  <c r="E10" i="3" l="1"/>
  <c r="F8" i="3"/>
  <c r="G8" i="3" s="1"/>
  <c r="H8" i="3" s="1"/>
  <c r="I8" i="3" s="1"/>
  <c r="E12" i="3"/>
  <c r="E11" i="3"/>
  <c r="F17" i="3"/>
  <c r="G17" i="3" s="1"/>
  <c r="H17" i="3" s="1"/>
  <c r="I17" i="3" s="1"/>
  <c r="F15" i="3"/>
  <c r="G15" i="3" s="1"/>
  <c r="H15" i="3" s="1"/>
  <c r="I15" i="3" s="1"/>
  <c r="E17" i="3"/>
  <c r="E20" i="3"/>
  <c r="F16" i="3"/>
  <c r="G16" i="3" s="1"/>
  <c r="H16" i="3" s="1"/>
  <c r="I16" i="3" s="1"/>
  <c r="F18" i="3"/>
  <c r="G18" i="3" s="1"/>
  <c r="H18" i="3" s="1"/>
  <c r="I18" i="3" s="1"/>
  <c r="O23" i="3"/>
  <c r="F14" i="3"/>
  <c r="G14" i="3" s="1"/>
  <c r="H14" i="3" s="1"/>
  <c r="I14" i="3" s="1"/>
  <c r="F7" i="3"/>
  <c r="G7" i="3" s="1"/>
  <c r="E23" i="3"/>
  <c r="F21" i="3"/>
  <c r="G21" i="3" s="1"/>
  <c r="H21" i="3" s="1"/>
  <c r="I21" i="3" s="1"/>
  <c r="E14" i="3"/>
  <c r="E18" i="3"/>
  <c r="F9" i="3"/>
  <c r="G9" i="3" s="1"/>
  <c r="H9" i="3" s="1"/>
  <c r="I9" i="3" s="1"/>
  <c r="F12" i="3"/>
  <c r="G12" i="3" s="1"/>
  <c r="H12" i="3" s="1"/>
  <c r="I12" i="3" s="1"/>
  <c r="E19" i="3"/>
  <c r="F10" i="3"/>
  <c r="G10" i="3" s="1"/>
  <c r="H10" i="3" s="1"/>
  <c r="I10" i="3" s="1"/>
  <c r="E16" i="3"/>
  <c r="E15" i="3"/>
  <c r="F20" i="3"/>
  <c r="G20" i="3" s="1"/>
  <c r="H20" i="3" s="1"/>
  <c r="I20" i="3" s="1"/>
  <c r="E7" i="3"/>
  <c r="F11" i="3"/>
  <c r="G11" i="3" s="1"/>
  <c r="H11" i="3" s="1"/>
  <c r="I11" i="3" s="1"/>
  <c r="E13" i="3"/>
  <c r="F13" i="3"/>
  <c r="G13" i="3" s="1"/>
  <c r="H13" i="3" s="1"/>
  <c r="I13" i="3" s="1"/>
  <c r="E8" i="3"/>
  <c r="E9" i="3"/>
  <c r="E21" i="3"/>
  <c r="F326" i="1"/>
  <c r="I326" i="1"/>
  <c r="J326" i="1" s="1"/>
  <c r="F342" i="1"/>
  <c r="F310" i="1"/>
  <c r="F358" i="1"/>
  <c r="F350" i="1"/>
  <c r="F334" i="1"/>
  <c r="I358" i="1"/>
  <c r="J358" i="1" s="1"/>
  <c r="J342" i="1"/>
  <c r="J334" i="1"/>
  <c r="G10" i="1"/>
  <c r="H10" i="1" s="1"/>
  <c r="G14" i="1"/>
  <c r="H14" i="1" s="1"/>
  <c r="G18" i="1"/>
  <c r="H18" i="1" s="1"/>
  <c r="G22" i="1"/>
  <c r="H22" i="1" s="1"/>
  <c r="G26" i="1"/>
  <c r="H26" i="1" s="1"/>
  <c r="G30" i="1"/>
  <c r="H30" i="1" s="1"/>
  <c r="G34" i="1"/>
  <c r="H34" i="1" s="1"/>
  <c r="G38" i="1"/>
  <c r="H38" i="1" s="1"/>
  <c r="G42" i="1"/>
  <c r="H42" i="1" s="1"/>
  <c r="G46" i="1"/>
  <c r="H46" i="1" s="1"/>
  <c r="G50" i="1"/>
  <c r="H50" i="1" s="1"/>
  <c r="G54" i="1"/>
  <c r="H54" i="1" s="1"/>
  <c r="G58" i="1"/>
  <c r="H58" i="1" s="1"/>
  <c r="G62" i="1"/>
  <c r="H62" i="1" s="1"/>
  <c r="G66" i="1"/>
  <c r="H66" i="1" s="1"/>
  <c r="G70" i="1"/>
  <c r="H70" i="1" s="1"/>
  <c r="G74" i="1"/>
  <c r="H74" i="1" s="1"/>
  <c r="G78" i="1"/>
  <c r="H78" i="1" s="1"/>
  <c r="G82" i="1"/>
  <c r="H82" i="1" s="1"/>
  <c r="G86" i="1"/>
  <c r="H86" i="1" s="1"/>
  <c r="G90" i="1"/>
  <c r="H90" i="1" s="1"/>
  <c r="G94" i="1"/>
  <c r="H94" i="1" s="1"/>
  <c r="G98" i="1"/>
  <c r="H98" i="1" s="1"/>
  <c r="G102" i="1"/>
  <c r="H102" i="1" s="1"/>
  <c r="G106" i="1"/>
  <c r="H106" i="1" s="1"/>
  <c r="G110" i="1"/>
  <c r="H110" i="1" s="1"/>
  <c r="G114" i="1"/>
  <c r="H114" i="1" s="1"/>
  <c r="G118" i="1"/>
  <c r="H118" i="1" s="1"/>
  <c r="G122" i="1"/>
  <c r="H122" i="1" s="1"/>
  <c r="G126" i="1"/>
  <c r="H126" i="1" s="1"/>
  <c r="G130" i="1"/>
  <c r="H130" i="1" s="1"/>
  <c r="G134" i="1"/>
  <c r="H134" i="1" s="1"/>
  <c r="G138" i="1"/>
  <c r="H138" i="1" s="1"/>
  <c r="G142" i="1"/>
  <c r="H142" i="1" s="1"/>
  <c r="G146" i="1"/>
  <c r="H146" i="1" s="1"/>
  <c r="G150" i="1"/>
  <c r="H150" i="1" s="1"/>
  <c r="G154" i="1"/>
  <c r="H154" i="1" s="1"/>
  <c r="G158" i="1"/>
  <c r="H158" i="1" s="1"/>
  <c r="G162" i="1"/>
  <c r="H162" i="1" s="1"/>
  <c r="G166" i="1"/>
  <c r="H166" i="1" s="1"/>
  <c r="G170" i="1"/>
  <c r="H170" i="1" s="1"/>
  <c r="G174" i="1"/>
  <c r="H174" i="1" s="1"/>
  <c r="G178" i="1"/>
  <c r="H178" i="1" s="1"/>
  <c r="G182" i="1"/>
  <c r="H182" i="1" s="1"/>
  <c r="G186" i="1"/>
  <c r="H186" i="1" s="1"/>
  <c r="G190" i="1"/>
  <c r="H190" i="1" s="1"/>
  <c r="G194" i="1"/>
  <c r="H194" i="1" s="1"/>
  <c r="G198" i="1"/>
  <c r="H198" i="1" s="1"/>
  <c r="G202" i="1"/>
  <c r="H202" i="1" s="1"/>
  <c r="G206" i="1"/>
  <c r="H206" i="1" s="1"/>
  <c r="G210" i="1"/>
  <c r="H210" i="1" s="1"/>
  <c r="G214" i="1"/>
  <c r="H214" i="1" s="1"/>
  <c r="G218" i="1"/>
  <c r="H218" i="1" s="1"/>
  <c r="G222" i="1"/>
  <c r="H222" i="1" s="1"/>
  <c r="G226" i="1"/>
  <c r="H226" i="1" s="1"/>
  <c r="G230" i="1"/>
  <c r="H230" i="1" s="1"/>
  <c r="G234" i="1"/>
  <c r="H234" i="1" s="1"/>
  <c r="G238" i="1"/>
  <c r="H238" i="1" s="1"/>
  <c r="G242" i="1"/>
  <c r="H242" i="1" s="1"/>
  <c r="G246" i="1"/>
  <c r="H246" i="1" s="1"/>
  <c r="G250" i="1"/>
  <c r="H250" i="1" s="1"/>
  <c r="G254" i="1"/>
  <c r="H254" i="1" s="1"/>
  <c r="G258" i="1"/>
  <c r="H258" i="1" s="1"/>
  <c r="G262" i="1"/>
  <c r="H262" i="1" s="1"/>
  <c r="G266" i="1"/>
  <c r="H266" i="1" s="1"/>
  <c r="G270" i="1"/>
  <c r="H270" i="1" s="1"/>
  <c r="G274" i="1"/>
  <c r="H274" i="1" s="1"/>
  <c r="G278" i="1"/>
  <c r="H278" i="1" s="1"/>
  <c r="G282" i="1"/>
  <c r="H282" i="1" s="1"/>
  <c r="G286" i="1"/>
  <c r="H286" i="1" s="1"/>
  <c r="G290" i="1"/>
  <c r="H290" i="1" s="1"/>
  <c r="G294" i="1"/>
  <c r="H294" i="1" s="1"/>
  <c r="G298" i="1"/>
  <c r="H298" i="1" s="1"/>
  <c r="G302" i="1"/>
  <c r="H302" i="1" s="1"/>
  <c r="G306" i="1"/>
  <c r="H306" i="1" s="1"/>
  <c r="G310" i="1"/>
  <c r="H310" i="1" s="1"/>
  <c r="G314" i="1"/>
  <c r="H314" i="1" s="1"/>
  <c r="G318" i="1"/>
  <c r="H318" i="1" s="1"/>
  <c r="G322" i="1"/>
  <c r="H322" i="1" s="1"/>
  <c r="G326" i="1"/>
  <c r="H326" i="1" s="1"/>
  <c r="G330" i="1"/>
  <c r="H330" i="1" s="1"/>
  <c r="G334" i="1"/>
  <c r="H334" i="1" s="1"/>
  <c r="G338" i="1"/>
  <c r="H338" i="1" s="1"/>
  <c r="G342" i="1"/>
  <c r="H342" i="1" s="1"/>
  <c r="G11" i="1"/>
  <c r="H11" i="1" s="1"/>
  <c r="G15" i="1"/>
  <c r="H15" i="1" s="1"/>
  <c r="G19" i="1"/>
  <c r="H19" i="1" s="1"/>
  <c r="G23" i="1"/>
  <c r="H23" i="1" s="1"/>
  <c r="G27" i="1"/>
  <c r="H27" i="1" s="1"/>
  <c r="G31" i="1"/>
  <c r="H31" i="1" s="1"/>
  <c r="G39" i="1"/>
  <c r="H39" i="1" s="1"/>
  <c r="G43" i="1"/>
  <c r="H43" i="1" s="1"/>
  <c r="G47" i="1"/>
  <c r="H47" i="1" s="1"/>
  <c r="G51" i="1"/>
  <c r="H51" i="1" s="1"/>
  <c r="G55" i="1"/>
  <c r="H55" i="1" s="1"/>
  <c r="G59" i="1"/>
  <c r="H59" i="1" s="1"/>
  <c r="G63" i="1"/>
  <c r="H63" i="1" s="1"/>
  <c r="G67" i="1"/>
  <c r="H67" i="1" s="1"/>
  <c r="G71" i="1"/>
  <c r="H71" i="1" s="1"/>
  <c r="G75" i="1"/>
  <c r="H75" i="1" s="1"/>
  <c r="G79" i="1"/>
  <c r="H79" i="1" s="1"/>
  <c r="G83" i="1"/>
  <c r="H83" i="1" s="1"/>
  <c r="G87" i="1"/>
  <c r="H87" i="1" s="1"/>
  <c r="G91" i="1"/>
  <c r="H91" i="1" s="1"/>
  <c r="G95" i="1"/>
  <c r="H95" i="1" s="1"/>
  <c r="G99" i="1"/>
  <c r="H99" i="1" s="1"/>
  <c r="G103" i="1"/>
  <c r="H103" i="1" s="1"/>
  <c r="G107" i="1"/>
  <c r="H107" i="1" s="1"/>
  <c r="G111" i="1"/>
  <c r="H111" i="1" s="1"/>
  <c r="G115" i="1"/>
  <c r="H115" i="1" s="1"/>
  <c r="G119" i="1"/>
  <c r="H119" i="1" s="1"/>
  <c r="G123" i="1"/>
  <c r="H123" i="1" s="1"/>
  <c r="G127" i="1"/>
  <c r="H127" i="1" s="1"/>
  <c r="G131" i="1"/>
  <c r="H131" i="1" s="1"/>
  <c r="G135" i="1"/>
  <c r="H135" i="1" s="1"/>
  <c r="G139" i="1"/>
  <c r="H139" i="1" s="1"/>
  <c r="G143" i="1"/>
  <c r="H143" i="1" s="1"/>
  <c r="G147" i="1"/>
  <c r="H147" i="1" s="1"/>
  <c r="G151" i="1"/>
  <c r="H151" i="1" s="1"/>
  <c r="G155" i="1"/>
  <c r="H155" i="1" s="1"/>
  <c r="G159" i="1"/>
  <c r="H159" i="1" s="1"/>
  <c r="G163" i="1"/>
  <c r="H163" i="1" s="1"/>
  <c r="G167" i="1"/>
  <c r="H167" i="1" s="1"/>
  <c r="G171" i="1"/>
  <c r="H171" i="1" s="1"/>
  <c r="G175" i="1"/>
  <c r="H175" i="1" s="1"/>
  <c r="G179" i="1"/>
  <c r="H179" i="1" s="1"/>
  <c r="G183" i="1"/>
  <c r="H183" i="1" s="1"/>
  <c r="G187" i="1"/>
  <c r="H187" i="1" s="1"/>
  <c r="G191" i="1"/>
  <c r="H191" i="1" s="1"/>
  <c r="G195" i="1"/>
  <c r="H195" i="1" s="1"/>
  <c r="G199" i="1"/>
  <c r="H199" i="1" s="1"/>
  <c r="G203" i="1"/>
  <c r="H203" i="1" s="1"/>
  <c r="G207" i="1"/>
  <c r="H207" i="1" s="1"/>
  <c r="G211" i="1"/>
  <c r="H211" i="1" s="1"/>
  <c r="G215" i="1"/>
  <c r="H215" i="1" s="1"/>
  <c r="G219" i="1"/>
  <c r="H219" i="1" s="1"/>
  <c r="G223" i="1"/>
  <c r="H223" i="1" s="1"/>
  <c r="G227" i="1"/>
  <c r="H227" i="1" s="1"/>
  <c r="G231" i="1"/>
  <c r="H231" i="1" s="1"/>
  <c r="G235" i="1"/>
  <c r="H235" i="1" s="1"/>
  <c r="G239" i="1"/>
  <c r="H239" i="1" s="1"/>
  <c r="G243" i="1"/>
  <c r="H243" i="1" s="1"/>
  <c r="G247" i="1"/>
  <c r="H247" i="1" s="1"/>
  <c r="G251" i="1"/>
  <c r="H251" i="1" s="1"/>
  <c r="G255" i="1"/>
  <c r="H255" i="1" s="1"/>
  <c r="G259" i="1"/>
  <c r="H259" i="1" s="1"/>
  <c r="G263" i="1"/>
  <c r="H263" i="1" s="1"/>
  <c r="G267" i="1"/>
  <c r="H267" i="1" s="1"/>
  <c r="G271" i="1"/>
  <c r="H271" i="1" s="1"/>
  <c r="G275" i="1"/>
  <c r="H275" i="1" s="1"/>
  <c r="G279" i="1"/>
  <c r="H279" i="1" s="1"/>
  <c r="G283" i="1"/>
  <c r="H283" i="1" s="1"/>
  <c r="G287" i="1"/>
  <c r="H287" i="1" s="1"/>
  <c r="G291" i="1"/>
  <c r="H291" i="1" s="1"/>
  <c r="G295" i="1"/>
  <c r="H295" i="1" s="1"/>
  <c r="G299" i="1"/>
  <c r="H299" i="1" s="1"/>
  <c r="G303" i="1"/>
  <c r="H303" i="1" s="1"/>
  <c r="G307" i="1"/>
  <c r="H307" i="1" s="1"/>
  <c r="G311" i="1"/>
  <c r="H311" i="1" s="1"/>
  <c r="G315" i="1"/>
  <c r="H315" i="1" s="1"/>
  <c r="G319" i="1"/>
  <c r="H319" i="1" s="1"/>
  <c r="G323" i="1"/>
  <c r="H323" i="1" s="1"/>
  <c r="G327" i="1"/>
  <c r="H327" i="1" s="1"/>
  <c r="G331" i="1"/>
  <c r="H331" i="1" s="1"/>
  <c r="G335" i="1"/>
  <c r="H335" i="1" s="1"/>
  <c r="G339" i="1"/>
  <c r="H339" i="1" s="1"/>
  <c r="G343" i="1"/>
  <c r="H343" i="1" s="1"/>
  <c r="G8" i="1"/>
  <c r="H8" i="1" s="1"/>
  <c r="G13" i="1"/>
  <c r="H13" i="1" s="1"/>
  <c r="G24" i="1"/>
  <c r="H24" i="1" s="1"/>
  <c r="G29" i="1"/>
  <c r="H29" i="1" s="1"/>
  <c r="G40" i="1"/>
  <c r="H40" i="1" s="1"/>
  <c r="G45" i="1"/>
  <c r="H45" i="1" s="1"/>
  <c r="G56" i="1"/>
  <c r="H56" i="1" s="1"/>
  <c r="G61" i="1"/>
  <c r="H61" i="1" s="1"/>
  <c r="G72" i="1"/>
  <c r="H72" i="1" s="1"/>
  <c r="G77" i="1"/>
  <c r="H77" i="1" s="1"/>
  <c r="G88" i="1"/>
  <c r="H88" i="1" s="1"/>
  <c r="G93" i="1"/>
  <c r="H93" i="1" s="1"/>
  <c r="G104" i="1"/>
  <c r="H104" i="1" s="1"/>
  <c r="G109" i="1"/>
  <c r="H109" i="1" s="1"/>
  <c r="G120" i="1"/>
  <c r="H120" i="1" s="1"/>
  <c r="G125" i="1"/>
  <c r="H125" i="1" s="1"/>
  <c r="G136" i="1"/>
  <c r="H136" i="1" s="1"/>
  <c r="G141" i="1"/>
  <c r="H141" i="1" s="1"/>
  <c r="G152" i="1"/>
  <c r="H152" i="1" s="1"/>
  <c r="G157" i="1"/>
  <c r="H157" i="1" s="1"/>
  <c r="G168" i="1"/>
  <c r="H168" i="1" s="1"/>
  <c r="G173" i="1"/>
  <c r="H173" i="1" s="1"/>
  <c r="G184" i="1"/>
  <c r="H184" i="1" s="1"/>
  <c r="G189" i="1"/>
  <c r="H189" i="1" s="1"/>
  <c r="G200" i="1"/>
  <c r="H200" i="1" s="1"/>
  <c r="G205" i="1"/>
  <c r="H205" i="1" s="1"/>
  <c r="G216" i="1"/>
  <c r="H216" i="1" s="1"/>
  <c r="G221" i="1"/>
  <c r="H221" i="1" s="1"/>
  <c r="G232" i="1"/>
  <c r="H232" i="1" s="1"/>
  <c r="G237" i="1"/>
  <c r="H237" i="1" s="1"/>
  <c r="G248" i="1"/>
  <c r="H248" i="1" s="1"/>
  <c r="G253" i="1"/>
  <c r="H253" i="1" s="1"/>
  <c r="G264" i="1"/>
  <c r="H264" i="1" s="1"/>
  <c r="G269" i="1"/>
  <c r="H269" i="1" s="1"/>
  <c r="G280" i="1"/>
  <c r="H280" i="1" s="1"/>
  <c r="G285" i="1"/>
  <c r="H285" i="1" s="1"/>
  <c r="G296" i="1"/>
  <c r="H296" i="1" s="1"/>
  <c r="G301" i="1"/>
  <c r="H301" i="1" s="1"/>
  <c r="G312" i="1"/>
  <c r="H312" i="1" s="1"/>
  <c r="G317" i="1"/>
  <c r="H317" i="1" s="1"/>
  <c r="G328" i="1"/>
  <c r="H328" i="1" s="1"/>
  <c r="G333" i="1"/>
  <c r="H333" i="1" s="1"/>
  <c r="G344" i="1"/>
  <c r="H344" i="1" s="1"/>
  <c r="G348" i="1"/>
  <c r="H348" i="1" s="1"/>
  <c r="G352" i="1"/>
  <c r="H352" i="1" s="1"/>
  <c r="G356" i="1"/>
  <c r="H356" i="1" s="1"/>
  <c r="G360" i="1"/>
  <c r="H360" i="1" s="1"/>
  <c r="G7" i="1"/>
  <c r="H7" i="1" s="1"/>
  <c r="F365" i="1"/>
  <c r="I337" i="1"/>
  <c r="I352" i="1"/>
  <c r="I192" i="1"/>
  <c r="I224" i="1"/>
  <c r="I256" i="1"/>
  <c r="I288" i="1"/>
  <c r="I320" i="1"/>
  <c r="I75" i="1"/>
  <c r="I163" i="1"/>
  <c r="I251" i="1"/>
  <c r="I7" i="1"/>
  <c r="I30" i="1"/>
  <c r="I126" i="1"/>
  <c r="I9" i="1"/>
  <c r="I365" i="1"/>
  <c r="I341" i="1"/>
  <c r="I362" i="1"/>
  <c r="I361" i="1"/>
  <c r="I360" i="1"/>
  <c r="I333" i="1"/>
  <c r="I32" i="1"/>
  <c r="I64" i="1"/>
  <c r="I96" i="1"/>
  <c r="I128" i="1"/>
  <c r="I160" i="1"/>
  <c r="I330" i="1"/>
  <c r="I349" i="1"/>
  <c r="I8" i="1"/>
  <c r="I40" i="1"/>
  <c r="I72" i="1"/>
  <c r="I104" i="1"/>
  <c r="I136" i="1"/>
  <c r="G16" i="1"/>
  <c r="H16" i="1" s="1"/>
  <c r="G21" i="1"/>
  <c r="H21" i="1" s="1"/>
  <c r="G32" i="1"/>
  <c r="H32" i="1" s="1"/>
  <c r="G37" i="1"/>
  <c r="H37" i="1" s="1"/>
  <c r="G48" i="1"/>
  <c r="H48" i="1" s="1"/>
  <c r="G53" i="1"/>
  <c r="H53" i="1" s="1"/>
  <c r="G64" i="1"/>
  <c r="H64" i="1" s="1"/>
  <c r="G69" i="1"/>
  <c r="H69" i="1" s="1"/>
  <c r="G80" i="1"/>
  <c r="H80" i="1" s="1"/>
  <c r="G85" i="1"/>
  <c r="H85" i="1" s="1"/>
  <c r="G96" i="1"/>
  <c r="H96" i="1" s="1"/>
  <c r="G101" i="1"/>
  <c r="H101" i="1" s="1"/>
  <c r="G112" i="1"/>
  <c r="H112" i="1" s="1"/>
  <c r="G117" i="1"/>
  <c r="H117" i="1" s="1"/>
  <c r="G128" i="1"/>
  <c r="H128" i="1" s="1"/>
  <c r="G133" i="1"/>
  <c r="H133" i="1" s="1"/>
  <c r="G144" i="1"/>
  <c r="H144" i="1" s="1"/>
  <c r="G149" i="1"/>
  <c r="H149" i="1" s="1"/>
  <c r="G160" i="1"/>
  <c r="H160" i="1" s="1"/>
  <c r="G165" i="1"/>
  <c r="H165" i="1" s="1"/>
  <c r="G176" i="1"/>
  <c r="H176" i="1" s="1"/>
  <c r="G181" i="1"/>
  <c r="H181" i="1" s="1"/>
  <c r="G192" i="1"/>
  <c r="H192" i="1" s="1"/>
  <c r="G197" i="1"/>
  <c r="H197" i="1" s="1"/>
  <c r="G208" i="1"/>
  <c r="H208" i="1" s="1"/>
  <c r="G213" i="1"/>
  <c r="H213" i="1" s="1"/>
  <c r="G224" i="1"/>
  <c r="H224" i="1" s="1"/>
  <c r="G229" i="1"/>
  <c r="H229" i="1" s="1"/>
  <c r="G240" i="1"/>
  <c r="H240" i="1" s="1"/>
  <c r="G245" i="1"/>
  <c r="H245" i="1" s="1"/>
  <c r="G256" i="1"/>
  <c r="H256" i="1" s="1"/>
  <c r="G261" i="1"/>
  <c r="H261" i="1" s="1"/>
  <c r="G272" i="1"/>
  <c r="H272" i="1" s="1"/>
  <c r="G277" i="1"/>
  <c r="H277" i="1" s="1"/>
  <c r="G288" i="1"/>
  <c r="H288" i="1" s="1"/>
  <c r="G293" i="1"/>
  <c r="H293" i="1" s="1"/>
  <c r="G304" i="1"/>
  <c r="H304" i="1" s="1"/>
  <c r="G309" i="1"/>
  <c r="H309" i="1" s="1"/>
  <c r="G320" i="1"/>
  <c r="H320" i="1" s="1"/>
  <c r="G325" i="1"/>
  <c r="H325" i="1" s="1"/>
  <c r="G336" i="1"/>
  <c r="H336" i="1" s="1"/>
  <c r="G341" i="1"/>
  <c r="H341" i="1" s="1"/>
  <c r="G346" i="1"/>
  <c r="H346" i="1" s="1"/>
  <c r="G350" i="1"/>
  <c r="H350" i="1" s="1"/>
  <c r="G354" i="1"/>
  <c r="H354" i="1" s="1"/>
  <c r="G358" i="1"/>
  <c r="H358" i="1" s="1"/>
  <c r="G362" i="1"/>
  <c r="H362" i="1" s="1"/>
  <c r="G20" i="1"/>
  <c r="H20" i="1" s="1"/>
  <c r="G33" i="1"/>
  <c r="H33" i="1" s="1"/>
  <c r="G52" i="1"/>
  <c r="H52" i="1" s="1"/>
  <c r="G65" i="1"/>
  <c r="H65" i="1" s="1"/>
  <c r="G84" i="1"/>
  <c r="H84" i="1" s="1"/>
  <c r="G97" i="1"/>
  <c r="H97" i="1" s="1"/>
  <c r="G116" i="1"/>
  <c r="H116" i="1" s="1"/>
  <c r="G129" i="1"/>
  <c r="H129" i="1" s="1"/>
  <c r="G148" i="1"/>
  <c r="H148" i="1" s="1"/>
  <c r="G161" i="1"/>
  <c r="H161" i="1" s="1"/>
  <c r="G180" i="1"/>
  <c r="H180" i="1" s="1"/>
  <c r="G193" i="1"/>
  <c r="H193" i="1" s="1"/>
  <c r="G212" i="1"/>
  <c r="H212" i="1" s="1"/>
  <c r="G225" i="1"/>
  <c r="H225" i="1" s="1"/>
  <c r="G244" i="1"/>
  <c r="H244" i="1" s="1"/>
  <c r="G257" i="1"/>
  <c r="H257" i="1" s="1"/>
  <c r="G276" i="1"/>
  <c r="H276" i="1" s="1"/>
  <c r="G289" i="1"/>
  <c r="H289" i="1" s="1"/>
  <c r="G308" i="1"/>
  <c r="H308" i="1" s="1"/>
  <c r="I296" i="1"/>
  <c r="I59" i="1"/>
  <c r="I211" i="1"/>
  <c r="I222" i="1"/>
  <c r="I63" i="1"/>
  <c r="I49" i="1"/>
  <c r="I153" i="1"/>
  <c r="I185" i="1"/>
  <c r="I217" i="1"/>
  <c r="I249" i="1"/>
  <c r="I281" i="1"/>
  <c r="I313" i="1"/>
  <c r="I83" i="1"/>
  <c r="I171" i="1"/>
  <c r="I267" i="1"/>
  <c r="I181" i="1"/>
  <c r="I309" i="1"/>
  <c r="I94" i="1"/>
  <c r="I214" i="1"/>
  <c r="I302" i="1"/>
  <c r="I79" i="1"/>
  <c r="I34" i="1"/>
  <c r="G329" i="1"/>
  <c r="H329" i="1" s="1"/>
  <c r="G361" i="1"/>
  <c r="H361" i="1" s="1"/>
  <c r="I356" i="1"/>
  <c r="I348" i="1"/>
  <c r="I336" i="1"/>
  <c r="I351" i="1"/>
  <c r="I88" i="1"/>
  <c r="I144" i="1"/>
  <c r="I200" i="1"/>
  <c r="I248" i="1"/>
  <c r="I304" i="1"/>
  <c r="I229" i="1"/>
  <c r="I110" i="1"/>
  <c r="I246" i="1"/>
  <c r="I57" i="1"/>
  <c r="I89" i="1"/>
  <c r="I121" i="1"/>
  <c r="I74" i="1"/>
  <c r="I106" i="1"/>
  <c r="I138" i="1"/>
  <c r="I170" i="1"/>
  <c r="I202" i="1"/>
  <c r="I234" i="1"/>
  <c r="I266" i="1"/>
  <c r="I298" i="1"/>
  <c r="I19" i="1"/>
  <c r="I123" i="1"/>
  <c r="I243" i="1"/>
  <c r="I323" i="1"/>
  <c r="I197" i="1"/>
  <c r="I317" i="1"/>
  <c r="I86" i="1"/>
  <c r="I174" i="1"/>
  <c r="I286" i="1"/>
  <c r="I71" i="1"/>
  <c r="I28" i="1"/>
  <c r="I60" i="1"/>
  <c r="I92" i="1"/>
  <c r="I124" i="1"/>
  <c r="I156" i="1"/>
  <c r="I188" i="1"/>
  <c r="I220" i="1"/>
  <c r="I252" i="1"/>
  <c r="G9" i="1"/>
  <c r="H9" i="1" s="1"/>
  <c r="G28" i="1"/>
  <c r="H28" i="1" s="1"/>
  <c r="G41" i="1"/>
  <c r="H41" i="1" s="1"/>
  <c r="G60" i="1"/>
  <c r="H60" i="1" s="1"/>
  <c r="G73" i="1"/>
  <c r="H73" i="1" s="1"/>
  <c r="G92" i="1"/>
  <c r="H92" i="1" s="1"/>
  <c r="G105" i="1"/>
  <c r="H105" i="1" s="1"/>
  <c r="G124" i="1"/>
  <c r="H124" i="1" s="1"/>
  <c r="G137" i="1"/>
  <c r="H137" i="1" s="1"/>
  <c r="G156" i="1"/>
  <c r="H156" i="1" s="1"/>
  <c r="G169" i="1"/>
  <c r="H169" i="1" s="1"/>
  <c r="G188" i="1"/>
  <c r="H188" i="1" s="1"/>
  <c r="G201" i="1"/>
  <c r="H201" i="1" s="1"/>
  <c r="G220" i="1"/>
  <c r="H220" i="1" s="1"/>
  <c r="G233" i="1"/>
  <c r="H233" i="1" s="1"/>
  <c r="G252" i="1"/>
  <c r="H252" i="1" s="1"/>
  <c r="G265" i="1"/>
  <c r="H265" i="1" s="1"/>
  <c r="G284" i="1"/>
  <c r="H284" i="1" s="1"/>
  <c r="G297" i="1"/>
  <c r="H297" i="1" s="1"/>
  <c r="G316" i="1"/>
  <c r="H316" i="1" s="1"/>
  <c r="G337" i="1"/>
  <c r="H337" i="1" s="1"/>
  <c r="G349" i="1"/>
  <c r="H349" i="1" s="1"/>
  <c r="G355" i="1"/>
  <c r="H355" i="1" s="1"/>
  <c r="S365" i="1"/>
  <c r="I344" i="1"/>
  <c r="I48" i="1"/>
  <c r="I208" i="1"/>
  <c r="I99" i="1"/>
  <c r="I227" i="1"/>
  <c r="I269" i="1"/>
  <c r="I17" i="1"/>
  <c r="I161" i="1"/>
  <c r="I193" i="1"/>
  <c r="I225" i="1"/>
  <c r="I257" i="1"/>
  <c r="I289" i="1"/>
  <c r="I321" i="1"/>
  <c r="I107" i="1"/>
  <c r="I179" i="1"/>
  <c r="I299" i="1"/>
  <c r="I213" i="1"/>
  <c r="I22" i="1"/>
  <c r="I118" i="1"/>
  <c r="I10" i="1"/>
  <c r="I42" i="1"/>
  <c r="G324" i="1"/>
  <c r="H324" i="1" s="1"/>
  <c r="G365" i="1"/>
  <c r="I340" i="1"/>
  <c r="I152" i="1"/>
  <c r="I264" i="1"/>
  <c r="I312" i="1"/>
  <c r="I115" i="1"/>
  <c r="I142" i="1"/>
  <c r="I270" i="1"/>
  <c r="I25" i="1"/>
  <c r="I65" i="1"/>
  <c r="I97" i="1"/>
  <c r="I129" i="1"/>
  <c r="I82" i="1"/>
  <c r="I114" i="1"/>
  <c r="I146" i="1"/>
  <c r="I178" i="1"/>
  <c r="I210" i="1"/>
  <c r="I242" i="1"/>
  <c r="I274" i="1"/>
  <c r="G17" i="1"/>
  <c r="H17" i="1" s="1"/>
  <c r="G36" i="1"/>
  <c r="H36" i="1" s="1"/>
  <c r="G49" i="1"/>
  <c r="H49" i="1" s="1"/>
  <c r="G68" i="1"/>
  <c r="H68" i="1" s="1"/>
  <c r="G81" i="1"/>
  <c r="H81" i="1" s="1"/>
  <c r="G100" i="1"/>
  <c r="H100" i="1" s="1"/>
  <c r="G113" i="1"/>
  <c r="H113" i="1" s="1"/>
  <c r="G132" i="1"/>
  <c r="H132" i="1" s="1"/>
  <c r="G145" i="1"/>
  <c r="H145" i="1" s="1"/>
  <c r="G164" i="1"/>
  <c r="H164" i="1" s="1"/>
  <c r="G177" i="1"/>
  <c r="H177" i="1" s="1"/>
  <c r="G196" i="1"/>
  <c r="H196" i="1" s="1"/>
  <c r="G209" i="1"/>
  <c r="H209" i="1" s="1"/>
  <c r="G228" i="1"/>
  <c r="H228" i="1" s="1"/>
  <c r="G241" i="1"/>
  <c r="H241" i="1" s="1"/>
  <c r="G260" i="1"/>
  <c r="H260" i="1" s="1"/>
  <c r="G273" i="1"/>
  <c r="H273" i="1" s="1"/>
  <c r="G292" i="1"/>
  <c r="H292" i="1" s="1"/>
  <c r="G305" i="1"/>
  <c r="H305" i="1" s="1"/>
  <c r="G345" i="1"/>
  <c r="H345" i="1" s="1"/>
  <c r="G351" i="1"/>
  <c r="H351" i="1" s="1"/>
  <c r="G357" i="1"/>
  <c r="H357" i="1" s="1"/>
  <c r="G363" i="1"/>
  <c r="H363" i="1" s="1"/>
  <c r="I345" i="1"/>
  <c r="I355" i="1"/>
  <c r="I354" i="1"/>
  <c r="I56" i="1"/>
  <c r="I112" i="1"/>
  <c r="I168" i="1"/>
  <c r="I216" i="1"/>
  <c r="I272" i="1"/>
  <c r="I259" i="1"/>
  <c r="I301" i="1"/>
  <c r="I169" i="1"/>
  <c r="I201" i="1"/>
  <c r="I233" i="1"/>
  <c r="I265" i="1"/>
  <c r="I297" i="1"/>
  <c r="I27" i="1"/>
  <c r="I131" i="1"/>
  <c r="I203" i="1"/>
  <c r="I125" i="1"/>
  <c r="I245" i="1"/>
  <c r="I46" i="1"/>
  <c r="I150" i="1"/>
  <c r="I254" i="1"/>
  <c r="I31" i="1"/>
  <c r="I18" i="1"/>
  <c r="I50" i="1"/>
  <c r="G321" i="1"/>
  <c r="H321" i="1" s="1"/>
  <c r="G347" i="1"/>
  <c r="H347" i="1" s="1"/>
  <c r="G353" i="1"/>
  <c r="H353" i="1" s="1"/>
  <c r="I329" i="1"/>
  <c r="I339" i="1"/>
  <c r="I24" i="1"/>
  <c r="I80" i="1"/>
  <c r="I184" i="1"/>
  <c r="I240" i="1"/>
  <c r="I195" i="1"/>
  <c r="I315" i="1"/>
  <c r="I78" i="1"/>
  <c r="I41" i="1"/>
  <c r="I81" i="1"/>
  <c r="I113" i="1"/>
  <c r="I66" i="1"/>
  <c r="I98" i="1"/>
  <c r="I130" i="1"/>
  <c r="I162" i="1"/>
  <c r="I194" i="1"/>
  <c r="I226" i="1"/>
  <c r="I258" i="1"/>
  <c r="I290" i="1"/>
  <c r="I322" i="1"/>
  <c r="I91" i="1"/>
  <c r="I219" i="1"/>
  <c r="I307" i="1"/>
  <c r="I173" i="1"/>
  <c r="I285" i="1"/>
  <c r="I62" i="1"/>
  <c r="I158" i="1"/>
  <c r="I55" i="1"/>
  <c r="I20" i="1"/>
  <c r="I52" i="1"/>
  <c r="I84" i="1"/>
  <c r="I116" i="1"/>
  <c r="I148" i="1"/>
  <c r="I180" i="1"/>
  <c r="I212" i="1"/>
  <c r="I244" i="1"/>
  <c r="I276" i="1"/>
  <c r="I363" i="1"/>
  <c r="I280" i="1"/>
  <c r="I54" i="1"/>
  <c r="I209" i="1"/>
  <c r="I51" i="1"/>
  <c r="I277" i="1"/>
  <c r="I47" i="1"/>
  <c r="I141" i="1"/>
  <c r="I102" i="1"/>
  <c r="I76" i="1"/>
  <c r="I164" i="1"/>
  <c r="I175" i="1"/>
  <c r="F7" i="1"/>
  <c r="F132" i="1"/>
  <c r="F199" i="1"/>
  <c r="F221" i="1"/>
  <c r="F105" i="1"/>
  <c r="F325" i="1"/>
  <c r="F187" i="1"/>
  <c r="F243" i="1"/>
  <c r="F23" i="1"/>
  <c r="F98" i="1"/>
  <c r="F191" i="1"/>
  <c r="F155" i="1"/>
  <c r="F184" i="1"/>
  <c r="F312" i="1"/>
  <c r="F88" i="1"/>
  <c r="F215" i="1"/>
  <c r="F130" i="1"/>
  <c r="F249" i="1"/>
  <c r="F165" i="1"/>
  <c r="F164" i="1"/>
  <c r="F135" i="1"/>
  <c r="F201" i="1"/>
  <c r="F308" i="1"/>
  <c r="F24" i="1"/>
  <c r="F131" i="1"/>
  <c r="F279" i="1"/>
  <c r="F260" i="1"/>
  <c r="F235" i="1"/>
  <c r="F57" i="1"/>
  <c r="F47" i="1"/>
  <c r="F174" i="1"/>
  <c r="F145" i="1"/>
  <c r="F219" i="1"/>
  <c r="F265" i="1"/>
  <c r="F52" i="1"/>
  <c r="F103" i="1"/>
  <c r="F81" i="1"/>
  <c r="F237" i="1"/>
  <c r="F82" i="1"/>
  <c r="F257" i="1"/>
  <c r="F26" i="1"/>
  <c r="F27" i="1"/>
  <c r="G76" i="1"/>
  <c r="H76" i="1" s="1"/>
  <c r="G121" i="1"/>
  <c r="H121" i="1" s="1"/>
  <c r="G204" i="1"/>
  <c r="H204" i="1" s="1"/>
  <c r="G249" i="1"/>
  <c r="H249" i="1" s="1"/>
  <c r="I346" i="1"/>
  <c r="I11" i="1"/>
  <c r="I105" i="1"/>
  <c r="I154" i="1"/>
  <c r="I282" i="1"/>
  <c r="I155" i="1"/>
  <c r="I23" i="1"/>
  <c r="I260" i="1"/>
  <c r="I21" i="1"/>
  <c r="I53" i="1"/>
  <c r="I85" i="1"/>
  <c r="I133" i="1"/>
  <c r="I205" i="1"/>
  <c r="I325" i="1"/>
  <c r="I279" i="1"/>
  <c r="I135" i="1"/>
  <c r="I287" i="1"/>
  <c r="I103" i="1"/>
  <c r="I247" i="1"/>
  <c r="F70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94" i="1"/>
  <c r="F40" i="1"/>
  <c r="F360" i="1"/>
  <c r="F39" i="1"/>
  <c r="F44" i="1"/>
  <c r="F106" i="1"/>
  <c r="F224" i="1"/>
  <c r="F245" i="1"/>
  <c r="F233" i="1"/>
  <c r="F42" i="1"/>
  <c r="F338" i="1"/>
  <c r="F246" i="1"/>
  <c r="F163" i="1"/>
  <c r="F234" i="1"/>
  <c r="F91" i="1"/>
  <c r="F196" i="1"/>
  <c r="F89" i="1"/>
  <c r="F144" i="1"/>
  <c r="F100" i="1"/>
  <c r="F87" i="1"/>
  <c r="F336" i="1"/>
  <c r="F341" i="1"/>
  <c r="F290" i="1"/>
  <c r="F22" i="1"/>
  <c r="F92" i="1"/>
  <c r="F20" i="1"/>
  <c r="F179" i="1"/>
  <c r="F9" i="1"/>
  <c r="I120" i="1"/>
  <c r="I35" i="1"/>
  <c r="I182" i="1"/>
  <c r="I241" i="1"/>
  <c r="I147" i="1"/>
  <c r="I70" i="1"/>
  <c r="I26" i="1"/>
  <c r="I187" i="1"/>
  <c r="I221" i="1"/>
  <c r="I12" i="1"/>
  <c r="I100" i="1"/>
  <c r="I268" i="1"/>
  <c r="I308" i="1"/>
  <c r="I239" i="1"/>
  <c r="I327" i="1"/>
  <c r="F214" i="1"/>
  <c r="F114" i="1"/>
  <c r="F216" i="1"/>
  <c r="F146" i="1"/>
  <c r="F85" i="1"/>
  <c r="F136" i="1"/>
  <c r="F239" i="1"/>
  <c r="F29" i="1"/>
  <c r="F159" i="1"/>
  <c r="F252" i="1"/>
  <c r="F80" i="1"/>
  <c r="F60" i="1"/>
  <c r="F274" i="1"/>
  <c r="F124" i="1"/>
  <c r="F289" i="1"/>
  <c r="F74" i="1"/>
  <c r="F193" i="1"/>
  <c r="F108" i="1"/>
  <c r="F340" i="1"/>
  <c r="F277" i="1"/>
  <c r="F299" i="1"/>
  <c r="F112" i="1"/>
  <c r="F288" i="1"/>
  <c r="F192" i="1"/>
  <c r="F122" i="1"/>
  <c r="F226" i="1"/>
  <c r="F321" i="1"/>
  <c r="F297" i="1"/>
  <c r="F102" i="1"/>
  <c r="F115" i="1"/>
  <c r="F284" i="1"/>
  <c r="F251" i="1"/>
  <c r="F316" i="1"/>
  <c r="F141" i="1"/>
  <c r="F158" i="1"/>
  <c r="F210" i="1"/>
  <c r="F195" i="1"/>
  <c r="F329" i="1"/>
  <c r="F198" i="1"/>
  <c r="F56" i="1"/>
  <c r="F153" i="1"/>
  <c r="F207" i="1"/>
  <c r="F248" i="1"/>
  <c r="F79" i="1"/>
  <c r="G25" i="1"/>
  <c r="H25" i="1" s="1"/>
  <c r="G108" i="1"/>
  <c r="H108" i="1" s="1"/>
  <c r="G153" i="1"/>
  <c r="H153" i="1" s="1"/>
  <c r="G236" i="1"/>
  <c r="H236" i="1" s="1"/>
  <c r="G281" i="1"/>
  <c r="H281" i="1" s="1"/>
  <c r="I176" i="1"/>
  <c r="I139" i="1"/>
  <c r="I318" i="1"/>
  <c r="I137" i="1"/>
  <c r="I58" i="1"/>
  <c r="I186" i="1"/>
  <c r="I306" i="1"/>
  <c r="I253" i="1"/>
  <c r="I206" i="1"/>
  <c r="I108" i="1"/>
  <c r="I196" i="1"/>
  <c r="I29" i="1"/>
  <c r="I61" i="1"/>
  <c r="I93" i="1"/>
  <c r="I149" i="1"/>
  <c r="I237" i="1"/>
  <c r="I87" i="1"/>
  <c r="I223" i="1"/>
  <c r="I271" i="1"/>
  <c r="I119" i="1"/>
  <c r="I167" i="1"/>
  <c r="I191" i="1"/>
  <c r="I353" i="1"/>
  <c r="I328" i="1"/>
  <c r="F253" i="1"/>
  <c r="F281" i="1"/>
  <c r="F222" i="1"/>
  <c r="F101" i="1"/>
  <c r="F45" i="1"/>
  <c r="F333" i="1"/>
  <c r="F54" i="1"/>
  <c r="F189" i="1"/>
  <c r="F151" i="1"/>
  <c r="F323" i="1"/>
  <c r="F149" i="1"/>
  <c r="F317" i="1"/>
  <c r="F176" i="1"/>
  <c r="F49" i="1"/>
  <c r="F177" i="1"/>
  <c r="F345" i="1"/>
  <c r="F182" i="1"/>
  <c r="F270" i="1"/>
  <c r="F166" i="1"/>
  <c r="F328" i="1"/>
  <c r="F32" i="1"/>
  <c r="F206" i="1"/>
  <c r="F68" i="1"/>
  <c r="F212" i="1"/>
  <c r="F271" i="1"/>
  <c r="F104" i="1"/>
  <c r="F303" i="1"/>
  <c r="F355" i="1"/>
  <c r="F272" i="1"/>
  <c r="F30" i="1"/>
  <c r="F258" i="1"/>
  <c r="F223" i="1"/>
  <c r="F256" i="1"/>
  <c r="F304" i="1"/>
  <c r="F225" i="1"/>
  <c r="F137" i="1"/>
  <c r="F67" i="1"/>
  <c r="F220" i="1"/>
  <c r="F261" i="1"/>
  <c r="F97" i="1"/>
  <c r="G313" i="1"/>
  <c r="H313" i="1" s="1"/>
  <c r="I39" i="1"/>
  <c r="I145" i="1"/>
  <c r="I273" i="1"/>
  <c r="I235" i="1"/>
  <c r="I190" i="1"/>
  <c r="I314" i="1"/>
  <c r="I275" i="1"/>
  <c r="I238" i="1"/>
  <c r="I36" i="1"/>
  <c r="I204" i="1"/>
  <c r="I316" i="1"/>
  <c r="I199" i="1"/>
  <c r="I303" i="1"/>
  <c r="I263" i="1"/>
  <c r="F244" i="1"/>
  <c r="F58" i="1"/>
  <c r="F125" i="1"/>
  <c r="F167" i="1"/>
  <c r="F76" i="1"/>
  <c r="F305" i="1"/>
  <c r="F48" i="1"/>
  <c r="F55" i="1"/>
  <c r="F331" i="1"/>
  <c r="F217" i="1"/>
  <c r="F332" i="1"/>
  <c r="F31" i="1"/>
  <c r="F353" i="1"/>
  <c r="F231" i="1"/>
  <c r="F178" i="1"/>
  <c r="F240" i="1"/>
  <c r="F11" i="1"/>
  <c r="F229" i="1"/>
  <c r="F173" i="1"/>
  <c r="F154" i="1"/>
  <c r="F273" i="1"/>
  <c r="F133" i="1"/>
  <c r="F65" i="1"/>
  <c r="F356" i="1"/>
  <c r="F147" i="1"/>
  <c r="F63" i="1"/>
  <c r="F156" i="1"/>
  <c r="F348" i="1"/>
  <c r="F280" i="1"/>
  <c r="F46" i="1"/>
  <c r="F218" i="1"/>
  <c r="F59" i="1"/>
  <c r="F301" i="1"/>
  <c r="F278" i="1"/>
  <c r="F64" i="1"/>
  <c r="F75" i="1"/>
  <c r="F285" i="1"/>
  <c r="F314" i="1"/>
  <c r="F213" i="1"/>
  <c r="F230" i="1"/>
  <c r="F169" i="1"/>
  <c r="F269" i="1"/>
  <c r="G12" i="1"/>
  <c r="H12" i="1" s="1"/>
  <c r="G57" i="1"/>
  <c r="H57" i="1" s="1"/>
  <c r="G140" i="1"/>
  <c r="H140" i="1" s="1"/>
  <c r="G185" i="1"/>
  <c r="H185" i="1" s="1"/>
  <c r="G268" i="1"/>
  <c r="H268" i="1" s="1"/>
  <c r="I16" i="1"/>
  <c r="I283" i="1"/>
  <c r="I33" i="1"/>
  <c r="I90" i="1"/>
  <c r="I218" i="1"/>
  <c r="I291" i="1"/>
  <c r="I14" i="1"/>
  <c r="I44" i="1"/>
  <c r="I132" i="1"/>
  <c r="I284" i="1"/>
  <c r="I324" i="1"/>
  <c r="I37" i="1"/>
  <c r="I69" i="1"/>
  <c r="I101" i="1"/>
  <c r="I165" i="1"/>
  <c r="I261" i="1"/>
  <c r="I151" i="1"/>
  <c r="I183" i="1"/>
  <c r="I95" i="1"/>
  <c r="I319" i="1"/>
  <c r="I231" i="1"/>
  <c r="I338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208" i="1"/>
  <c r="F171" i="1"/>
  <c r="F287" i="1"/>
  <c r="F347" i="1"/>
  <c r="F129" i="1"/>
  <c r="F330" i="1"/>
  <c r="F126" i="1"/>
  <c r="F36" i="1"/>
  <c r="F66" i="1"/>
  <c r="F283" i="1"/>
  <c r="F335" i="1"/>
  <c r="F118" i="1"/>
  <c r="F51" i="1"/>
  <c r="F275" i="1"/>
  <c r="F320" i="1"/>
  <c r="F263" i="1"/>
  <c r="F181" i="1"/>
  <c r="F250" i="1"/>
  <c r="F99" i="1"/>
  <c r="F93" i="1"/>
  <c r="F157" i="1"/>
  <c r="F202" i="1"/>
  <c r="F295" i="1"/>
  <c r="F61" i="1"/>
  <c r="F311" i="1"/>
  <c r="F138" i="1"/>
  <c r="F8" i="1"/>
  <c r="F291" i="1"/>
  <c r="F352" i="1"/>
  <c r="I232" i="1"/>
  <c r="I305" i="1"/>
  <c r="I292" i="1"/>
  <c r="I111" i="1"/>
  <c r="F343" i="1"/>
  <c r="F119" i="1"/>
  <c r="F344" i="1"/>
  <c r="F120" i="1"/>
  <c r="F242" i="1"/>
  <c r="F282" i="1"/>
  <c r="F264" i="1"/>
  <c r="F37" i="1"/>
  <c r="F209" i="1"/>
  <c r="F306" i="1"/>
  <c r="F69" i="1"/>
  <c r="F111" i="1"/>
  <c r="G300" i="1"/>
  <c r="H300" i="1" s="1"/>
  <c r="I250" i="1"/>
  <c r="I15" i="1"/>
  <c r="I117" i="1"/>
  <c r="I127" i="1"/>
  <c r="F204" i="1"/>
  <c r="F236" i="1"/>
  <c r="F232" i="1"/>
  <c r="F14" i="1"/>
  <c r="F123" i="1"/>
  <c r="F339" i="1"/>
  <c r="F109" i="1"/>
  <c r="F28" i="1"/>
  <c r="F33" i="1"/>
  <c r="F298" i="1"/>
  <c r="F161" i="1"/>
  <c r="F140" i="1"/>
  <c r="I157" i="1"/>
  <c r="I43" i="1"/>
  <c r="I311" i="1"/>
  <c r="F302" i="1"/>
  <c r="F150" i="1"/>
  <c r="F117" i="1"/>
  <c r="F228" i="1"/>
  <c r="F152" i="1"/>
  <c r="F351" i="1"/>
  <c r="F324" i="1"/>
  <c r="F116" i="1"/>
  <c r="F12" i="1"/>
  <c r="F307" i="1"/>
  <c r="F53" i="1"/>
  <c r="F318" i="1"/>
  <c r="G89" i="1"/>
  <c r="H89" i="1" s="1"/>
  <c r="I67" i="1"/>
  <c r="I68" i="1"/>
  <c r="I13" i="1"/>
  <c r="I189" i="1"/>
  <c r="I159" i="1"/>
  <c r="F16" i="1"/>
  <c r="F62" i="1"/>
  <c r="F73" i="1"/>
  <c r="F286" i="1"/>
  <c r="F337" i="1"/>
  <c r="F43" i="1"/>
  <c r="F142" i="1"/>
  <c r="F175" i="1"/>
  <c r="F34" i="1"/>
  <c r="F183" i="1"/>
  <c r="I278" i="1"/>
  <c r="I140" i="1"/>
  <c r="I143" i="1"/>
  <c r="F254" i="1"/>
  <c r="F197" i="1"/>
  <c r="F315" i="1"/>
  <c r="F238" i="1"/>
  <c r="F139" i="1"/>
  <c r="F190" i="1"/>
  <c r="F78" i="1"/>
  <c r="F255" i="1"/>
  <c r="F90" i="1"/>
  <c r="F354" i="1"/>
  <c r="F96" i="1"/>
  <c r="F71" i="1"/>
  <c r="G44" i="1"/>
  <c r="H44" i="1" s="1"/>
  <c r="G217" i="1"/>
  <c r="H217" i="1" s="1"/>
  <c r="I73" i="1"/>
  <c r="I109" i="1"/>
  <c r="I45" i="1"/>
  <c r="I293" i="1"/>
  <c r="I207" i="1"/>
  <c r="F110" i="1"/>
  <c r="F203" i="1"/>
  <c r="F349" i="1"/>
  <c r="F194" i="1"/>
  <c r="F293" i="1"/>
  <c r="F13" i="1"/>
  <c r="F121" i="1"/>
  <c r="F168" i="1"/>
  <c r="F143" i="1"/>
  <c r="F148" i="1"/>
  <c r="F18" i="1"/>
  <c r="F17" i="1"/>
  <c r="I228" i="1"/>
  <c r="F313" i="1"/>
  <c r="F94" i="1"/>
  <c r="F21" i="1"/>
  <c r="I236" i="1"/>
  <c r="I331" i="1"/>
  <c r="F357" i="1"/>
  <c r="F25" i="1"/>
  <c r="F327" i="1"/>
  <c r="I177" i="1"/>
  <c r="F107" i="1"/>
  <c r="F241" i="1"/>
  <c r="G332" i="1"/>
  <c r="H332" i="1" s="1"/>
  <c r="G340" i="1"/>
  <c r="H340" i="1" s="1"/>
  <c r="G359" i="1"/>
  <c r="H359" i="1" s="1"/>
  <c r="I77" i="1"/>
  <c r="F211" i="1"/>
  <c r="F205" i="1"/>
  <c r="F186" i="1"/>
  <c r="F86" i="1"/>
  <c r="F292" i="1"/>
  <c r="F50" i="1"/>
  <c r="I38" i="1"/>
  <c r="F160" i="1"/>
  <c r="F83" i="1"/>
  <c r="I295" i="1"/>
  <c r="F296" i="1"/>
  <c r="F180" i="1"/>
  <c r="G172" i="1"/>
  <c r="H172" i="1" s="1"/>
  <c r="I122" i="1"/>
  <c r="F95" i="1"/>
  <c r="F19" i="1"/>
  <c r="I215" i="1"/>
  <c r="F362" i="1"/>
  <c r="F128" i="1"/>
  <c r="F262" i="1"/>
  <c r="F134" i="1"/>
  <c r="I332" i="1"/>
  <c r="I359" i="1"/>
  <c r="I294" i="1"/>
  <c r="F363" i="1"/>
  <c r="I335" i="1"/>
  <c r="F359" i="1"/>
  <c r="F127" i="1"/>
  <c r="I300" i="1"/>
  <c r="I172" i="1"/>
  <c r="I347" i="1"/>
  <c r="I166" i="1"/>
  <c r="I343" i="1"/>
  <c r="F172" i="1"/>
  <c r="I255" i="1"/>
  <c r="F300" i="1"/>
  <c r="I357" i="1"/>
  <c r="I230" i="1"/>
  <c r="I262" i="1"/>
  <c r="I134" i="1"/>
  <c r="I198" i="1"/>
  <c r="I350" i="1"/>
  <c r="I310" i="1"/>
  <c r="H7" i="3"/>
  <c r="G23" i="3" l="1"/>
  <c r="J335" i="1"/>
  <c r="J295" i="1"/>
  <c r="J177" i="1"/>
  <c r="J45" i="1"/>
  <c r="J13" i="1"/>
  <c r="J311" i="1"/>
  <c r="J117" i="1"/>
  <c r="J111" i="1"/>
  <c r="J231" i="1"/>
  <c r="J69" i="1"/>
  <c r="J218" i="1"/>
  <c r="J204" i="1"/>
  <c r="J145" i="1"/>
  <c r="J271" i="1"/>
  <c r="J196" i="1"/>
  <c r="J318" i="1"/>
  <c r="J100" i="1"/>
  <c r="J182" i="1"/>
  <c r="J279" i="1"/>
  <c r="J23" i="1"/>
  <c r="J102" i="1"/>
  <c r="J363" i="1"/>
  <c r="J52" i="1"/>
  <c r="J219" i="1"/>
  <c r="J130" i="1"/>
  <c r="J195" i="1"/>
  <c r="J245" i="1"/>
  <c r="J201" i="1"/>
  <c r="J56" i="1"/>
  <c r="J114" i="1"/>
  <c r="J115" i="1"/>
  <c r="J10" i="1"/>
  <c r="J289" i="1"/>
  <c r="J99" i="1"/>
  <c r="J124" i="1"/>
  <c r="J317" i="1"/>
  <c r="J234" i="1"/>
  <c r="J57" i="1"/>
  <c r="J88" i="1"/>
  <c r="J79" i="1"/>
  <c r="J83" i="1"/>
  <c r="J63" i="1"/>
  <c r="J104" i="1"/>
  <c r="J96" i="1"/>
  <c r="J320" i="1"/>
  <c r="H365" i="1"/>
  <c r="J228" i="1"/>
  <c r="J109" i="1"/>
  <c r="J143" i="1"/>
  <c r="J68" i="1"/>
  <c r="J43" i="1"/>
  <c r="J15" i="1"/>
  <c r="J292" i="1"/>
  <c r="J319" i="1"/>
  <c r="J37" i="1"/>
  <c r="J90" i="1"/>
  <c r="J36" i="1"/>
  <c r="J39" i="1"/>
  <c r="J223" i="1"/>
  <c r="J108" i="1"/>
  <c r="J139" i="1"/>
  <c r="J12" i="1"/>
  <c r="J35" i="1"/>
  <c r="J325" i="1"/>
  <c r="J155" i="1"/>
  <c r="J141" i="1"/>
  <c r="J276" i="1"/>
  <c r="J20" i="1"/>
  <c r="J91" i="1"/>
  <c r="J98" i="1"/>
  <c r="J240" i="1"/>
  <c r="J125" i="1"/>
  <c r="J169" i="1"/>
  <c r="J354" i="1"/>
  <c r="J82" i="1"/>
  <c r="J312" i="1"/>
  <c r="J118" i="1"/>
  <c r="J257" i="1"/>
  <c r="J208" i="1"/>
  <c r="J92" i="1"/>
  <c r="J197" i="1"/>
  <c r="J202" i="1"/>
  <c r="J246" i="1"/>
  <c r="J351" i="1"/>
  <c r="J302" i="1"/>
  <c r="J313" i="1"/>
  <c r="J222" i="1"/>
  <c r="J72" i="1"/>
  <c r="J64" i="1"/>
  <c r="J9" i="1"/>
  <c r="J288" i="1"/>
  <c r="J198" i="1"/>
  <c r="J134" i="1"/>
  <c r="J166" i="1"/>
  <c r="J294" i="1"/>
  <c r="J77" i="1"/>
  <c r="J73" i="1"/>
  <c r="J140" i="1"/>
  <c r="J67" i="1"/>
  <c r="J157" i="1"/>
  <c r="J250" i="1"/>
  <c r="J305" i="1"/>
  <c r="J95" i="1"/>
  <c r="J324" i="1"/>
  <c r="J33" i="1"/>
  <c r="J238" i="1"/>
  <c r="J87" i="1"/>
  <c r="J206" i="1"/>
  <c r="J176" i="1"/>
  <c r="J221" i="1"/>
  <c r="J120" i="1"/>
  <c r="J205" i="1"/>
  <c r="J282" i="1"/>
  <c r="J47" i="1"/>
  <c r="J244" i="1"/>
  <c r="J55" i="1"/>
  <c r="J322" i="1"/>
  <c r="J66" i="1"/>
  <c r="J184" i="1"/>
  <c r="J50" i="1"/>
  <c r="J203" i="1"/>
  <c r="J301" i="1"/>
  <c r="J355" i="1"/>
  <c r="J129" i="1"/>
  <c r="J264" i="1"/>
  <c r="J22" i="1"/>
  <c r="J225" i="1"/>
  <c r="J48" i="1"/>
  <c r="J60" i="1"/>
  <c r="J323" i="1"/>
  <c r="J170" i="1"/>
  <c r="J110" i="1"/>
  <c r="J336" i="1"/>
  <c r="J214" i="1"/>
  <c r="J281" i="1"/>
  <c r="J211" i="1"/>
  <c r="J40" i="1"/>
  <c r="J32" i="1"/>
  <c r="J126" i="1"/>
  <c r="J256" i="1"/>
  <c r="J215" i="1"/>
  <c r="J347" i="1"/>
  <c r="J278" i="1"/>
  <c r="J232" i="1"/>
  <c r="J183" i="1"/>
  <c r="J284" i="1"/>
  <c r="J283" i="1"/>
  <c r="J275" i="1"/>
  <c r="J328" i="1"/>
  <c r="J237" i="1"/>
  <c r="J253" i="1"/>
  <c r="J187" i="1"/>
  <c r="J133" i="1"/>
  <c r="J154" i="1"/>
  <c r="J277" i="1"/>
  <c r="J212" i="1"/>
  <c r="J158" i="1"/>
  <c r="J290" i="1"/>
  <c r="J113" i="1"/>
  <c r="J80" i="1"/>
  <c r="J18" i="1"/>
  <c r="J131" i="1"/>
  <c r="J259" i="1"/>
  <c r="J345" i="1"/>
  <c r="J274" i="1"/>
  <c r="J97" i="1"/>
  <c r="J152" i="1"/>
  <c r="J213" i="1"/>
  <c r="J193" i="1"/>
  <c r="J344" i="1"/>
  <c r="J28" i="1"/>
  <c r="J243" i="1"/>
  <c r="J138" i="1"/>
  <c r="J229" i="1"/>
  <c r="J348" i="1"/>
  <c r="J94" i="1"/>
  <c r="J249" i="1"/>
  <c r="J59" i="1"/>
  <c r="J8" i="1"/>
  <c r="J333" i="1"/>
  <c r="J30" i="1"/>
  <c r="J224" i="1"/>
  <c r="J343" i="1"/>
  <c r="J262" i="1"/>
  <c r="J359" i="1"/>
  <c r="J38" i="1"/>
  <c r="J230" i="1"/>
  <c r="J172" i="1"/>
  <c r="J332" i="1"/>
  <c r="J122" i="1"/>
  <c r="J331" i="1"/>
  <c r="J151" i="1"/>
  <c r="J132" i="1"/>
  <c r="J16" i="1"/>
  <c r="J263" i="1"/>
  <c r="J314" i="1"/>
  <c r="J353" i="1"/>
  <c r="J149" i="1"/>
  <c r="J306" i="1"/>
  <c r="J327" i="1"/>
  <c r="J26" i="1"/>
  <c r="J247" i="1"/>
  <c r="J85" i="1"/>
  <c r="J105" i="1"/>
  <c r="J51" i="1"/>
  <c r="J180" i="1"/>
  <c r="J62" i="1"/>
  <c r="J258" i="1"/>
  <c r="J81" i="1"/>
  <c r="J24" i="1"/>
  <c r="J31" i="1"/>
  <c r="J27" i="1"/>
  <c r="J272" i="1"/>
  <c r="J242" i="1"/>
  <c r="J65" i="1"/>
  <c r="J340" i="1"/>
  <c r="J299" i="1"/>
  <c r="J161" i="1"/>
  <c r="J252" i="1"/>
  <c r="J71" i="1"/>
  <c r="J123" i="1"/>
  <c r="J106" i="1"/>
  <c r="J304" i="1"/>
  <c r="J356" i="1"/>
  <c r="J309" i="1"/>
  <c r="J217" i="1"/>
  <c r="J296" i="1"/>
  <c r="J349" i="1"/>
  <c r="J360" i="1"/>
  <c r="J7" i="1"/>
  <c r="J192" i="1"/>
  <c r="J300" i="1"/>
  <c r="J236" i="1"/>
  <c r="J261" i="1"/>
  <c r="J44" i="1"/>
  <c r="J303" i="1"/>
  <c r="J190" i="1"/>
  <c r="J191" i="1"/>
  <c r="J93" i="1"/>
  <c r="J186" i="1"/>
  <c r="J239" i="1"/>
  <c r="J70" i="1"/>
  <c r="J103" i="1"/>
  <c r="J53" i="1"/>
  <c r="J11" i="1"/>
  <c r="J175" i="1"/>
  <c r="J209" i="1"/>
  <c r="J148" i="1"/>
  <c r="J285" i="1"/>
  <c r="J226" i="1"/>
  <c r="J41" i="1"/>
  <c r="J339" i="1"/>
  <c r="J254" i="1"/>
  <c r="J297" i="1"/>
  <c r="J216" i="1"/>
  <c r="J210" i="1"/>
  <c r="J25" i="1"/>
  <c r="J179" i="1"/>
  <c r="J17" i="1"/>
  <c r="J220" i="1"/>
  <c r="J286" i="1"/>
  <c r="J19" i="1"/>
  <c r="J74" i="1"/>
  <c r="J248" i="1"/>
  <c r="J181" i="1"/>
  <c r="J185" i="1"/>
  <c r="J330" i="1"/>
  <c r="J361" i="1"/>
  <c r="J251" i="1"/>
  <c r="J352" i="1"/>
  <c r="J350" i="1"/>
  <c r="J357" i="1"/>
  <c r="J207" i="1"/>
  <c r="J159" i="1"/>
  <c r="J165" i="1"/>
  <c r="J14" i="1"/>
  <c r="J199" i="1"/>
  <c r="J235" i="1"/>
  <c r="J167" i="1"/>
  <c r="J61" i="1"/>
  <c r="J58" i="1"/>
  <c r="J308" i="1"/>
  <c r="J147" i="1"/>
  <c r="J287" i="1"/>
  <c r="J21" i="1"/>
  <c r="J346" i="1"/>
  <c r="J164" i="1"/>
  <c r="J54" i="1"/>
  <c r="J116" i="1"/>
  <c r="J173" i="1"/>
  <c r="J194" i="1"/>
  <c r="J78" i="1"/>
  <c r="J329" i="1"/>
  <c r="J150" i="1"/>
  <c r="J265" i="1"/>
  <c r="J168" i="1"/>
  <c r="J178" i="1"/>
  <c r="J270" i="1"/>
  <c r="J107" i="1"/>
  <c r="J269" i="1"/>
  <c r="J188" i="1"/>
  <c r="J174" i="1"/>
  <c r="J298" i="1"/>
  <c r="J121" i="1"/>
  <c r="J200" i="1"/>
  <c r="J267" i="1"/>
  <c r="J153" i="1"/>
  <c r="J160" i="1"/>
  <c r="J362" i="1"/>
  <c r="J163" i="1"/>
  <c r="J337" i="1"/>
  <c r="J310" i="1"/>
  <c r="J255" i="1"/>
  <c r="J293" i="1"/>
  <c r="J189" i="1"/>
  <c r="J127" i="1"/>
  <c r="J338" i="1"/>
  <c r="J101" i="1"/>
  <c r="J291" i="1"/>
  <c r="J316" i="1"/>
  <c r="J273" i="1"/>
  <c r="J119" i="1"/>
  <c r="J29" i="1"/>
  <c r="J137" i="1"/>
  <c r="J268" i="1"/>
  <c r="J241" i="1"/>
  <c r="J135" i="1"/>
  <c r="J260" i="1"/>
  <c r="J76" i="1"/>
  <c r="J280" i="1"/>
  <c r="J84" i="1"/>
  <c r="J307" i="1"/>
  <c r="J162" i="1"/>
  <c r="J315" i="1"/>
  <c r="J46" i="1"/>
  <c r="J233" i="1"/>
  <c r="J112" i="1"/>
  <c r="J146" i="1"/>
  <c r="J142" i="1"/>
  <c r="J42" i="1"/>
  <c r="J321" i="1"/>
  <c r="J227" i="1"/>
  <c r="J156" i="1"/>
  <c r="J86" i="1"/>
  <c r="J266" i="1"/>
  <c r="J89" i="1"/>
  <c r="J144" i="1"/>
  <c r="J34" i="1"/>
  <c r="J171" i="1"/>
  <c r="J49" i="1"/>
  <c r="J136" i="1"/>
  <c r="J128" i="1"/>
  <c r="J341" i="1"/>
  <c r="J75" i="1"/>
  <c r="H23" i="3"/>
  <c r="I23" i="3" s="1"/>
  <c r="I7" i="3"/>
  <c r="J7" i="3" s="1"/>
  <c r="J365" i="1" l="1"/>
  <c r="J23" i="3"/>
  <c r="J13" i="3"/>
  <c r="J21" i="3"/>
  <c r="J10" i="3"/>
  <c r="J20" i="3"/>
  <c r="J14" i="3"/>
  <c r="J16" i="3"/>
  <c r="J19" i="3"/>
  <c r="J17" i="3"/>
  <c r="J8" i="3"/>
  <c r="J11" i="3"/>
  <c r="J18" i="3"/>
  <c r="J15" i="3"/>
  <c r="J9" i="3"/>
  <c r="J12" i="3"/>
  <c r="J368" i="1" l="1"/>
  <c r="J367" i="1"/>
  <c r="C4" i="1" l="1"/>
  <c r="K342" i="1"/>
  <c r="L342" i="1" s="1"/>
  <c r="M342" i="1" s="1"/>
  <c r="N342" i="1" s="1"/>
  <c r="O342" i="1" s="1"/>
  <c r="K334" i="1"/>
  <c r="L334" i="1" s="1"/>
  <c r="M334" i="1" s="1"/>
  <c r="N334" i="1" s="1"/>
  <c r="O334" i="1" s="1"/>
  <c r="K326" i="1"/>
  <c r="L326" i="1" s="1"/>
  <c r="M326" i="1" s="1"/>
  <c r="N326" i="1" s="1"/>
  <c r="O326" i="1" s="1"/>
  <c r="K358" i="1"/>
  <c r="L358" i="1" s="1"/>
  <c r="M358" i="1" s="1"/>
  <c r="N358" i="1" s="1"/>
  <c r="O358" i="1" s="1"/>
  <c r="K204" i="1"/>
  <c r="L204" i="1" s="1"/>
  <c r="M204" i="1" s="1"/>
  <c r="N204" i="1" s="1"/>
  <c r="O204" i="1" s="1"/>
  <c r="K318" i="1"/>
  <c r="L318" i="1" s="1"/>
  <c r="M318" i="1" s="1"/>
  <c r="N318" i="1" s="1"/>
  <c r="O318" i="1" s="1"/>
  <c r="K23" i="1"/>
  <c r="L23" i="1" s="1"/>
  <c r="M23" i="1" s="1"/>
  <c r="N23" i="1" s="1"/>
  <c r="O23" i="1" s="1"/>
  <c r="K317" i="1"/>
  <c r="L317" i="1" s="1"/>
  <c r="M317" i="1" s="1"/>
  <c r="N317" i="1" s="1"/>
  <c r="O317" i="1" s="1"/>
  <c r="K79" i="1"/>
  <c r="L79" i="1" s="1"/>
  <c r="M79" i="1" s="1"/>
  <c r="N79" i="1" s="1"/>
  <c r="O79" i="1" s="1"/>
  <c r="K96" i="1"/>
  <c r="L96" i="1" s="1"/>
  <c r="M96" i="1" s="1"/>
  <c r="N96" i="1" s="1"/>
  <c r="O96" i="1" s="1"/>
  <c r="K228" i="1"/>
  <c r="L228" i="1" s="1"/>
  <c r="M228" i="1" s="1"/>
  <c r="N228" i="1" s="1"/>
  <c r="O228" i="1" s="1"/>
  <c r="K43" i="1"/>
  <c r="L43" i="1" s="1"/>
  <c r="M43" i="1" s="1"/>
  <c r="N43" i="1" s="1"/>
  <c r="O43" i="1" s="1"/>
  <c r="K141" i="1"/>
  <c r="L141" i="1" s="1"/>
  <c r="M141" i="1" s="1"/>
  <c r="N141" i="1" s="1"/>
  <c r="O141" i="1" s="1"/>
  <c r="K98" i="1"/>
  <c r="L98" i="1" s="1"/>
  <c r="M98" i="1" s="1"/>
  <c r="N98" i="1" s="1"/>
  <c r="O98" i="1" s="1"/>
  <c r="K312" i="1"/>
  <c r="L312" i="1" s="1"/>
  <c r="M312" i="1" s="1"/>
  <c r="N312" i="1" s="1"/>
  <c r="O312" i="1" s="1"/>
  <c r="K134" i="1"/>
  <c r="L134" i="1" s="1"/>
  <c r="M134" i="1" s="1"/>
  <c r="N134" i="1" s="1"/>
  <c r="O134" i="1" s="1"/>
  <c r="K73" i="1"/>
  <c r="L73" i="1" s="1"/>
  <c r="M73" i="1" s="1"/>
  <c r="N73" i="1" s="1"/>
  <c r="O73" i="1" s="1"/>
  <c r="K250" i="1"/>
  <c r="L250" i="1" s="1"/>
  <c r="M250" i="1" s="1"/>
  <c r="N250" i="1" s="1"/>
  <c r="O250" i="1" s="1"/>
  <c r="K33" i="1"/>
  <c r="L33" i="1" s="1"/>
  <c r="M33" i="1" s="1"/>
  <c r="N33" i="1" s="1"/>
  <c r="O33" i="1" s="1"/>
  <c r="K55" i="1"/>
  <c r="L55" i="1" s="1"/>
  <c r="M55" i="1" s="1"/>
  <c r="N55" i="1" s="1"/>
  <c r="O55" i="1" s="1"/>
  <c r="K50" i="1"/>
  <c r="L50" i="1" s="1"/>
  <c r="M50" i="1" s="1"/>
  <c r="N50" i="1" s="1"/>
  <c r="O50" i="1" s="1"/>
  <c r="K60" i="1"/>
  <c r="L60" i="1" s="1"/>
  <c r="M60" i="1" s="1"/>
  <c r="N60" i="1" s="1"/>
  <c r="O60" i="1" s="1"/>
  <c r="K336" i="1"/>
  <c r="L336" i="1" s="1"/>
  <c r="M336" i="1" s="1"/>
  <c r="N336" i="1" s="1"/>
  <c r="O336" i="1" s="1"/>
  <c r="K40" i="1"/>
  <c r="L40" i="1" s="1"/>
  <c r="M40" i="1" s="1"/>
  <c r="N40" i="1" s="1"/>
  <c r="O40" i="1" s="1"/>
  <c r="K278" i="1"/>
  <c r="L278" i="1" s="1"/>
  <c r="M278" i="1" s="1"/>
  <c r="N278" i="1" s="1"/>
  <c r="O278" i="1" s="1"/>
  <c r="K284" i="1"/>
  <c r="L284" i="1" s="1"/>
  <c r="M284" i="1" s="1"/>
  <c r="N284" i="1" s="1"/>
  <c r="O284" i="1" s="1"/>
  <c r="K237" i="1"/>
  <c r="L237" i="1" s="1"/>
  <c r="M237" i="1" s="1"/>
  <c r="N237" i="1" s="1"/>
  <c r="O237" i="1" s="1"/>
  <c r="K28" i="1"/>
  <c r="L28" i="1" s="1"/>
  <c r="M28" i="1" s="1"/>
  <c r="N28" i="1" s="1"/>
  <c r="O28" i="1" s="1"/>
  <c r="K348" i="1"/>
  <c r="L348" i="1" s="1"/>
  <c r="M348" i="1" s="1"/>
  <c r="N348" i="1" s="1"/>
  <c r="O348" i="1" s="1"/>
  <c r="K8" i="1"/>
  <c r="L8" i="1" s="1"/>
  <c r="M8" i="1" s="1"/>
  <c r="N8" i="1" s="1"/>
  <c r="O8" i="1" s="1"/>
  <c r="K38" i="1"/>
  <c r="L38" i="1" s="1"/>
  <c r="M38" i="1" s="1"/>
  <c r="N38" i="1" s="1"/>
  <c r="O38" i="1" s="1"/>
  <c r="K332" i="1"/>
  <c r="L332" i="1" s="1"/>
  <c r="M332" i="1" s="1"/>
  <c r="N332" i="1" s="1"/>
  <c r="O332" i="1" s="1"/>
  <c r="K314" i="1"/>
  <c r="L314" i="1" s="1"/>
  <c r="M314" i="1" s="1"/>
  <c r="N314" i="1" s="1"/>
  <c r="O314" i="1" s="1"/>
  <c r="K242" i="1"/>
  <c r="L242" i="1" s="1"/>
  <c r="M242" i="1" s="1"/>
  <c r="N242" i="1" s="1"/>
  <c r="O242" i="1" s="1"/>
  <c r="K161" i="1"/>
  <c r="L161" i="1" s="1"/>
  <c r="M161" i="1" s="1"/>
  <c r="N161" i="1" s="1"/>
  <c r="O161" i="1" s="1"/>
  <c r="K123" i="1"/>
  <c r="L123" i="1" s="1"/>
  <c r="M123" i="1" s="1"/>
  <c r="N123" i="1" s="1"/>
  <c r="O123" i="1" s="1"/>
  <c r="K309" i="1"/>
  <c r="L309" i="1" s="1"/>
  <c r="M309" i="1" s="1"/>
  <c r="N309" i="1" s="1"/>
  <c r="O309" i="1" s="1"/>
  <c r="K360" i="1"/>
  <c r="L360" i="1" s="1"/>
  <c r="M360" i="1" s="1"/>
  <c r="N360" i="1" s="1"/>
  <c r="O360" i="1" s="1"/>
  <c r="K70" i="1"/>
  <c r="L70" i="1" s="1"/>
  <c r="M70" i="1" s="1"/>
  <c r="N70" i="1" s="1"/>
  <c r="O70" i="1" s="1"/>
  <c r="K175" i="1"/>
  <c r="L175" i="1" s="1"/>
  <c r="M175" i="1" s="1"/>
  <c r="N175" i="1" s="1"/>
  <c r="O175" i="1" s="1"/>
  <c r="K226" i="1"/>
  <c r="L226" i="1" s="1"/>
  <c r="M226" i="1" s="1"/>
  <c r="N226" i="1" s="1"/>
  <c r="O226" i="1" s="1"/>
  <c r="K297" i="1"/>
  <c r="L297" i="1" s="1"/>
  <c r="M297" i="1" s="1"/>
  <c r="N297" i="1" s="1"/>
  <c r="O297" i="1" s="1"/>
  <c r="K74" i="1"/>
  <c r="L74" i="1" s="1"/>
  <c r="M74" i="1" s="1"/>
  <c r="N74" i="1" s="1"/>
  <c r="O74" i="1" s="1"/>
  <c r="K352" i="1"/>
  <c r="L352" i="1" s="1"/>
  <c r="M352" i="1" s="1"/>
  <c r="N352" i="1" s="1"/>
  <c r="O352" i="1" s="1"/>
  <c r="K14" i="1"/>
  <c r="L14" i="1" s="1"/>
  <c r="M14" i="1" s="1"/>
  <c r="N14" i="1" s="1"/>
  <c r="O14" i="1" s="1"/>
  <c r="K147" i="1"/>
  <c r="L147" i="1" s="1"/>
  <c r="M147" i="1" s="1"/>
  <c r="N147" i="1" s="1"/>
  <c r="O147" i="1" s="1"/>
  <c r="K164" i="1"/>
  <c r="L164" i="1" s="1"/>
  <c r="M164" i="1" s="1"/>
  <c r="N164" i="1" s="1"/>
  <c r="O164" i="1" s="1"/>
  <c r="K194" i="1"/>
  <c r="L194" i="1" s="1"/>
  <c r="M194" i="1" s="1"/>
  <c r="N194" i="1" s="1"/>
  <c r="O194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255" i="1"/>
  <c r="L255" i="1" s="1"/>
  <c r="M255" i="1" s="1"/>
  <c r="N255" i="1" s="1"/>
  <c r="O255" i="1" s="1"/>
  <c r="K338" i="1"/>
  <c r="L338" i="1" s="1"/>
  <c r="M338" i="1" s="1"/>
  <c r="N338" i="1" s="1"/>
  <c r="O338" i="1" s="1"/>
  <c r="K260" i="1"/>
  <c r="L260" i="1" s="1"/>
  <c r="M260" i="1" s="1"/>
  <c r="N260" i="1" s="1"/>
  <c r="O260" i="1" s="1"/>
  <c r="K46" i="1"/>
  <c r="L46" i="1" s="1"/>
  <c r="M46" i="1" s="1"/>
  <c r="N46" i="1" s="1"/>
  <c r="O46" i="1" s="1"/>
  <c r="K86" i="1"/>
  <c r="L86" i="1" s="1"/>
  <c r="M86" i="1" s="1"/>
  <c r="N86" i="1" s="1"/>
  <c r="O86" i="1" s="1"/>
  <c r="K34" i="1"/>
  <c r="L34" i="1" s="1"/>
  <c r="M34" i="1" s="1"/>
  <c r="N34" i="1" s="1"/>
  <c r="O34" i="1" s="1"/>
  <c r="K128" i="1"/>
  <c r="L128" i="1" s="1"/>
  <c r="M128" i="1" s="1"/>
  <c r="N128" i="1" s="1"/>
  <c r="O128" i="1" s="1"/>
  <c r="K227" i="1"/>
  <c r="L227" i="1" s="1"/>
  <c r="M227" i="1" s="1"/>
  <c r="N227" i="1" s="1"/>
  <c r="O227" i="1" s="1"/>
  <c r="K291" i="1"/>
  <c r="L291" i="1" s="1"/>
  <c r="M291" i="1" s="1"/>
  <c r="N291" i="1" s="1"/>
  <c r="O291" i="1" s="1"/>
  <c r="K49" i="1"/>
  <c r="L49" i="1" s="1"/>
  <c r="M49" i="1" s="1"/>
  <c r="N49" i="1" s="1"/>
  <c r="O49" i="1" s="1"/>
  <c r="K42" i="1"/>
  <c r="L42" i="1" s="1"/>
  <c r="M42" i="1" s="1"/>
  <c r="N42" i="1" s="1"/>
  <c r="O42" i="1" s="1"/>
  <c r="K335" i="1"/>
  <c r="L335" i="1" s="1"/>
  <c r="M335" i="1" s="1"/>
  <c r="N335" i="1" s="1"/>
  <c r="O335" i="1" s="1"/>
  <c r="K13" i="1"/>
  <c r="L13" i="1" s="1"/>
  <c r="M13" i="1" s="1"/>
  <c r="N13" i="1" s="1"/>
  <c r="O13" i="1" s="1"/>
  <c r="K231" i="1"/>
  <c r="L231" i="1" s="1"/>
  <c r="M231" i="1" s="1"/>
  <c r="N231" i="1" s="1"/>
  <c r="O231" i="1" s="1"/>
  <c r="K219" i="1"/>
  <c r="L219" i="1" s="1"/>
  <c r="M219" i="1" s="1"/>
  <c r="N219" i="1" s="1"/>
  <c r="O219" i="1" s="1"/>
  <c r="K114" i="1"/>
  <c r="L114" i="1" s="1"/>
  <c r="M114" i="1" s="1"/>
  <c r="N114" i="1" s="1"/>
  <c r="O114" i="1" s="1"/>
  <c r="K99" i="1"/>
  <c r="L99" i="1" s="1"/>
  <c r="M99" i="1" s="1"/>
  <c r="N99" i="1" s="1"/>
  <c r="O99" i="1" s="1"/>
  <c r="K223" i="1"/>
  <c r="L223" i="1" s="1"/>
  <c r="M223" i="1" s="1"/>
  <c r="N223" i="1" s="1"/>
  <c r="O223" i="1" s="1"/>
  <c r="K35" i="1"/>
  <c r="L35" i="1" s="1"/>
  <c r="M35" i="1" s="1"/>
  <c r="N35" i="1" s="1"/>
  <c r="O35" i="1" s="1"/>
  <c r="K354" i="1"/>
  <c r="L354" i="1" s="1"/>
  <c r="M354" i="1" s="1"/>
  <c r="N354" i="1" s="1"/>
  <c r="O354" i="1" s="1"/>
  <c r="K246" i="1"/>
  <c r="L246" i="1" s="1"/>
  <c r="M246" i="1" s="1"/>
  <c r="N246" i="1" s="1"/>
  <c r="O246" i="1" s="1"/>
  <c r="K222" i="1"/>
  <c r="L222" i="1" s="1"/>
  <c r="M222" i="1" s="1"/>
  <c r="N222" i="1" s="1"/>
  <c r="O222" i="1" s="1"/>
  <c r="K288" i="1"/>
  <c r="L288" i="1" s="1"/>
  <c r="M288" i="1" s="1"/>
  <c r="N288" i="1" s="1"/>
  <c r="O288" i="1" s="1"/>
  <c r="K176" i="1"/>
  <c r="L176" i="1" s="1"/>
  <c r="M176" i="1" s="1"/>
  <c r="N176" i="1" s="1"/>
  <c r="O176" i="1" s="1"/>
  <c r="K282" i="1"/>
  <c r="L282" i="1" s="1"/>
  <c r="M282" i="1" s="1"/>
  <c r="N282" i="1" s="1"/>
  <c r="O282" i="1" s="1"/>
  <c r="K225" i="1"/>
  <c r="L225" i="1" s="1"/>
  <c r="M225" i="1" s="1"/>
  <c r="N225" i="1" s="1"/>
  <c r="O225" i="1" s="1"/>
  <c r="K154" i="1"/>
  <c r="L154" i="1" s="1"/>
  <c r="M154" i="1" s="1"/>
  <c r="N154" i="1" s="1"/>
  <c r="O154" i="1" s="1"/>
  <c r="K290" i="1"/>
  <c r="L290" i="1" s="1"/>
  <c r="M290" i="1" s="1"/>
  <c r="N290" i="1" s="1"/>
  <c r="O290" i="1" s="1"/>
  <c r="K131" i="1"/>
  <c r="L131" i="1" s="1"/>
  <c r="M131" i="1" s="1"/>
  <c r="N131" i="1" s="1"/>
  <c r="O131" i="1" s="1"/>
  <c r="K274" i="1"/>
  <c r="L274" i="1" s="1"/>
  <c r="M274" i="1" s="1"/>
  <c r="N274" i="1" s="1"/>
  <c r="O274" i="1" s="1"/>
  <c r="K193" i="1"/>
  <c r="L193" i="1" s="1"/>
  <c r="M193" i="1" s="1"/>
  <c r="N193" i="1" s="1"/>
  <c r="O193" i="1" s="1"/>
  <c r="K327" i="1"/>
  <c r="L327" i="1" s="1"/>
  <c r="M327" i="1" s="1"/>
  <c r="N327" i="1" s="1"/>
  <c r="O327" i="1" s="1"/>
  <c r="K105" i="1"/>
  <c r="L105" i="1" s="1"/>
  <c r="M105" i="1" s="1"/>
  <c r="N105" i="1" s="1"/>
  <c r="O105" i="1" s="1"/>
  <c r="K258" i="1"/>
  <c r="L258" i="1" s="1"/>
  <c r="M258" i="1" s="1"/>
  <c r="N258" i="1" s="1"/>
  <c r="O258" i="1" s="1"/>
  <c r="K27" i="1"/>
  <c r="L27" i="1" s="1"/>
  <c r="M27" i="1" s="1"/>
  <c r="N27" i="1" s="1"/>
  <c r="O27" i="1" s="1"/>
  <c r="K300" i="1"/>
  <c r="L300" i="1" s="1"/>
  <c r="M300" i="1" s="1"/>
  <c r="N300" i="1" s="1"/>
  <c r="O300" i="1" s="1"/>
  <c r="K93" i="1"/>
  <c r="L93" i="1" s="1"/>
  <c r="M93" i="1" s="1"/>
  <c r="N93" i="1" s="1"/>
  <c r="O93" i="1" s="1"/>
  <c r="K25" i="1"/>
  <c r="L25" i="1" s="1"/>
  <c r="M25" i="1" s="1"/>
  <c r="N25" i="1" s="1"/>
  <c r="O25" i="1" s="1"/>
  <c r="K61" i="1"/>
  <c r="L61" i="1" s="1"/>
  <c r="M61" i="1" s="1"/>
  <c r="N61" i="1" s="1"/>
  <c r="O61" i="1" s="1"/>
  <c r="K270" i="1"/>
  <c r="L270" i="1" s="1"/>
  <c r="M270" i="1" s="1"/>
  <c r="N270" i="1" s="1"/>
  <c r="O270" i="1" s="1"/>
  <c r="K121" i="1"/>
  <c r="L121" i="1" s="1"/>
  <c r="M121" i="1" s="1"/>
  <c r="N121" i="1" s="1"/>
  <c r="O121" i="1" s="1"/>
  <c r="K337" i="1"/>
  <c r="L337" i="1" s="1"/>
  <c r="M337" i="1" s="1"/>
  <c r="N337" i="1" s="1"/>
  <c r="O337" i="1" s="1"/>
  <c r="K273" i="1"/>
  <c r="L273" i="1" s="1"/>
  <c r="M273" i="1" s="1"/>
  <c r="N273" i="1" s="1"/>
  <c r="O273" i="1" s="1"/>
  <c r="K307" i="1"/>
  <c r="L307" i="1" s="1"/>
  <c r="M307" i="1" s="1"/>
  <c r="N307" i="1" s="1"/>
  <c r="O307" i="1" s="1"/>
  <c r="K146" i="1"/>
  <c r="L146" i="1" s="1"/>
  <c r="M146" i="1" s="1"/>
  <c r="N146" i="1" s="1"/>
  <c r="O146" i="1" s="1"/>
  <c r="K119" i="1"/>
  <c r="L119" i="1" s="1"/>
  <c r="M119" i="1" s="1"/>
  <c r="N119" i="1" s="1"/>
  <c r="O119" i="1" s="1"/>
  <c r="K76" i="1"/>
  <c r="L76" i="1" s="1"/>
  <c r="M76" i="1" s="1"/>
  <c r="N76" i="1" s="1"/>
  <c r="O76" i="1" s="1"/>
  <c r="K144" i="1"/>
  <c r="L144" i="1" s="1"/>
  <c r="M144" i="1" s="1"/>
  <c r="N144" i="1" s="1"/>
  <c r="O144" i="1" s="1"/>
  <c r="K69" i="1"/>
  <c r="L69" i="1" s="1"/>
  <c r="M69" i="1" s="1"/>
  <c r="N69" i="1" s="1"/>
  <c r="O69" i="1" s="1"/>
  <c r="K145" i="1"/>
  <c r="L145" i="1" s="1"/>
  <c r="M145" i="1" s="1"/>
  <c r="N145" i="1" s="1"/>
  <c r="O145" i="1" s="1"/>
  <c r="K100" i="1"/>
  <c r="L100" i="1" s="1"/>
  <c r="M100" i="1" s="1"/>
  <c r="N100" i="1" s="1"/>
  <c r="O100" i="1" s="1"/>
  <c r="K201" i="1"/>
  <c r="L201" i="1" s="1"/>
  <c r="M201" i="1" s="1"/>
  <c r="N201" i="1" s="1"/>
  <c r="O201" i="1" s="1"/>
  <c r="K234" i="1"/>
  <c r="L234" i="1" s="1"/>
  <c r="M234" i="1" s="1"/>
  <c r="N234" i="1" s="1"/>
  <c r="O234" i="1" s="1"/>
  <c r="K83" i="1"/>
  <c r="L83" i="1" s="1"/>
  <c r="M83" i="1" s="1"/>
  <c r="N83" i="1" s="1"/>
  <c r="O83" i="1" s="1"/>
  <c r="K320" i="1"/>
  <c r="L320" i="1" s="1"/>
  <c r="M320" i="1" s="1"/>
  <c r="N320" i="1" s="1"/>
  <c r="O320" i="1" s="1"/>
  <c r="K109" i="1"/>
  <c r="L109" i="1" s="1"/>
  <c r="M109" i="1" s="1"/>
  <c r="N109" i="1" s="1"/>
  <c r="O109" i="1" s="1"/>
  <c r="K15" i="1"/>
  <c r="L15" i="1" s="1"/>
  <c r="M15" i="1" s="1"/>
  <c r="N15" i="1" s="1"/>
  <c r="O15" i="1" s="1"/>
  <c r="K90" i="1"/>
  <c r="L90" i="1" s="1"/>
  <c r="M90" i="1" s="1"/>
  <c r="N90" i="1" s="1"/>
  <c r="O90" i="1" s="1"/>
  <c r="K276" i="1"/>
  <c r="L276" i="1" s="1"/>
  <c r="M276" i="1" s="1"/>
  <c r="N276" i="1" s="1"/>
  <c r="O276" i="1" s="1"/>
  <c r="K240" i="1"/>
  <c r="L240" i="1" s="1"/>
  <c r="M240" i="1" s="1"/>
  <c r="N240" i="1" s="1"/>
  <c r="O240" i="1" s="1"/>
  <c r="K118" i="1"/>
  <c r="L118" i="1" s="1"/>
  <c r="M118" i="1" s="1"/>
  <c r="N118" i="1" s="1"/>
  <c r="O118" i="1" s="1"/>
  <c r="K166" i="1"/>
  <c r="L166" i="1" s="1"/>
  <c r="M166" i="1" s="1"/>
  <c r="N166" i="1" s="1"/>
  <c r="O166" i="1" s="1"/>
  <c r="K140" i="1"/>
  <c r="L140" i="1" s="1"/>
  <c r="M140" i="1" s="1"/>
  <c r="N140" i="1" s="1"/>
  <c r="O140" i="1" s="1"/>
  <c r="K305" i="1"/>
  <c r="L305" i="1" s="1"/>
  <c r="M305" i="1" s="1"/>
  <c r="N305" i="1" s="1"/>
  <c r="O305" i="1" s="1"/>
  <c r="K238" i="1"/>
  <c r="L238" i="1" s="1"/>
  <c r="M238" i="1" s="1"/>
  <c r="N238" i="1" s="1"/>
  <c r="O238" i="1" s="1"/>
  <c r="K322" i="1"/>
  <c r="L322" i="1" s="1"/>
  <c r="M322" i="1" s="1"/>
  <c r="N322" i="1" s="1"/>
  <c r="O322" i="1" s="1"/>
  <c r="K203" i="1"/>
  <c r="L203" i="1" s="1"/>
  <c r="M203" i="1" s="1"/>
  <c r="N203" i="1" s="1"/>
  <c r="O203" i="1" s="1"/>
  <c r="K323" i="1"/>
  <c r="L323" i="1" s="1"/>
  <c r="M323" i="1" s="1"/>
  <c r="N323" i="1" s="1"/>
  <c r="O323" i="1" s="1"/>
  <c r="K214" i="1"/>
  <c r="L214" i="1" s="1"/>
  <c r="M214" i="1" s="1"/>
  <c r="N214" i="1" s="1"/>
  <c r="O214" i="1" s="1"/>
  <c r="K32" i="1"/>
  <c r="L32" i="1" s="1"/>
  <c r="M32" i="1" s="1"/>
  <c r="N32" i="1" s="1"/>
  <c r="O32" i="1" s="1"/>
  <c r="K283" i="1"/>
  <c r="L283" i="1" s="1"/>
  <c r="M283" i="1" s="1"/>
  <c r="N283" i="1" s="1"/>
  <c r="O283" i="1" s="1"/>
  <c r="K253" i="1"/>
  <c r="L253" i="1" s="1"/>
  <c r="M253" i="1" s="1"/>
  <c r="N253" i="1" s="1"/>
  <c r="O253" i="1" s="1"/>
  <c r="K243" i="1"/>
  <c r="L243" i="1" s="1"/>
  <c r="M243" i="1" s="1"/>
  <c r="N243" i="1" s="1"/>
  <c r="O243" i="1" s="1"/>
  <c r="K94" i="1"/>
  <c r="L94" i="1" s="1"/>
  <c r="M94" i="1" s="1"/>
  <c r="N94" i="1" s="1"/>
  <c r="O94" i="1" s="1"/>
  <c r="K333" i="1"/>
  <c r="L333" i="1" s="1"/>
  <c r="M333" i="1" s="1"/>
  <c r="N333" i="1" s="1"/>
  <c r="O333" i="1" s="1"/>
  <c r="K122" i="1"/>
  <c r="L122" i="1" s="1"/>
  <c r="M122" i="1" s="1"/>
  <c r="N122" i="1" s="1"/>
  <c r="O122" i="1" s="1"/>
  <c r="K132" i="1"/>
  <c r="L132" i="1" s="1"/>
  <c r="M132" i="1" s="1"/>
  <c r="N132" i="1" s="1"/>
  <c r="O132" i="1" s="1"/>
  <c r="K353" i="1"/>
  <c r="L353" i="1" s="1"/>
  <c r="M353" i="1" s="1"/>
  <c r="N353" i="1" s="1"/>
  <c r="O353" i="1" s="1"/>
  <c r="K65" i="1"/>
  <c r="L65" i="1" s="1"/>
  <c r="M65" i="1" s="1"/>
  <c r="N65" i="1" s="1"/>
  <c r="O65" i="1" s="1"/>
  <c r="K106" i="1"/>
  <c r="L106" i="1" s="1"/>
  <c r="M106" i="1" s="1"/>
  <c r="N106" i="1" s="1"/>
  <c r="O106" i="1" s="1"/>
  <c r="K217" i="1"/>
  <c r="L217" i="1" s="1"/>
  <c r="M217" i="1" s="1"/>
  <c r="N217" i="1" s="1"/>
  <c r="O217" i="1" s="1"/>
  <c r="K7" i="1"/>
  <c r="L7" i="1" s="1"/>
  <c r="K103" i="1"/>
  <c r="L103" i="1" s="1"/>
  <c r="M103" i="1" s="1"/>
  <c r="N103" i="1" s="1"/>
  <c r="O103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216" i="1"/>
  <c r="L216" i="1" s="1"/>
  <c r="M216" i="1" s="1"/>
  <c r="N216" i="1" s="1"/>
  <c r="O216" i="1" s="1"/>
  <c r="K220" i="1"/>
  <c r="L220" i="1" s="1"/>
  <c r="M220" i="1" s="1"/>
  <c r="N220" i="1" s="1"/>
  <c r="O220" i="1" s="1"/>
  <c r="K248" i="1"/>
  <c r="L248" i="1" s="1"/>
  <c r="M248" i="1" s="1"/>
  <c r="N248" i="1" s="1"/>
  <c r="O248" i="1" s="1"/>
  <c r="K330" i="1"/>
  <c r="L330" i="1" s="1"/>
  <c r="M330" i="1" s="1"/>
  <c r="N330" i="1" s="1"/>
  <c r="O330" i="1" s="1"/>
  <c r="K207" i="1"/>
  <c r="L207" i="1" s="1"/>
  <c r="M207" i="1" s="1"/>
  <c r="N207" i="1" s="1"/>
  <c r="O207" i="1" s="1"/>
  <c r="K287" i="1"/>
  <c r="L287" i="1" s="1"/>
  <c r="M287" i="1" s="1"/>
  <c r="N287" i="1" s="1"/>
  <c r="O287" i="1" s="1"/>
  <c r="K54" i="1"/>
  <c r="L54" i="1" s="1"/>
  <c r="M54" i="1" s="1"/>
  <c r="N54" i="1" s="1"/>
  <c r="O54" i="1" s="1"/>
  <c r="K78" i="1"/>
  <c r="L78" i="1" s="1"/>
  <c r="M78" i="1" s="1"/>
  <c r="N78" i="1" s="1"/>
  <c r="O78" i="1" s="1"/>
  <c r="K168" i="1"/>
  <c r="L168" i="1" s="1"/>
  <c r="M168" i="1" s="1"/>
  <c r="N168" i="1" s="1"/>
  <c r="O168" i="1" s="1"/>
  <c r="K293" i="1"/>
  <c r="L293" i="1" s="1"/>
  <c r="M293" i="1" s="1"/>
  <c r="N293" i="1" s="1"/>
  <c r="O293" i="1" s="1"/>
  <c r="K101" i="1"/>
  <c r="L101" i="1" s="1"/>
  <c r="M101" i="1" s="1"/>
  <c r="N101" i="1" s="1"/>
  <c r="O101" i="1" s="1"/>
  <c r="K268" i="1"/>
  <c r="L268" i="1" s="1"/>
  <c r="M268" i="1" s="1"/>
  <c r="N268" i="1" s="1"/>
  <c r="O268" i="1" s="1"/>
  <c r="K233" i="1"/>
  <c r="L233" i="1" s="1"/>
  <c r="M233" i="1" s="1"/>
  <c r="N233" i="1" s="1"/>
  <c r="O233" i="1" s="1"/>
  <c r="K266" i="1"/>
  <c r="L266" i="1" s="1"/>
  <c r="M266" i="1" s="1"/>
  <c r="N266" i="1" s="1"/>
  <c r="O266" i="1" s="1"/>
  <c r="K171" i="1"/>
  <c r="L171" i="1" s="1"/>
  <c r="M171" i="1" s="1"/>
  <c r="N171" i="1" s="1"/>
  <c r="O171" i="1" s="1"/>
  <c r="K341" i="1"/>
  <c r="L341" i="1" s="1"/>
  <c r="M341" i="1" s="1"/>
  <c r="N341" i="1" s="1"/>
  <c r="O341" i="1" s="1"/>
  <c r="K142" i="1"/>
  <c r="L142" i="1" s="1"/>
  <c r="M142" i="1" s="1"/>
  <c r="N142" i="1" s="1"/>
  <c r="O142" i="1" s="1"/>
  <c r="K189" i="1"/>
  <c r="L189" i="1" s="1"/>
  <c r="M189" i="1" s="1"/>
  <c r="N189" i="1" s="1"/>
  <c r="O189" i="1" s="1"/>
  <c r="K112" i="1"/>
  <c r="L112" i="1" s="1"/>
  <c r="M112" i="1" s="1"/>
  <c r="N112" i="1" s="1"/>
  <c r="O112" i="1" s="1"/>
  <c r="K295" i="1"/>
  <c r="L295" i="1" s="1"/>
  <c r="M295" i="1" s="1"/>
  <c r="N295" i="1" s="1"/>
  <c r="O295" i="1" s="1"/>
  <c r="K311" i="1"/>
  <c r="L311" i="1" s="1"/>
  <c r="M311" i="1" s="1"/>
  <c r="N311" i="1" s="1"/>
  <c r="O311" i="1" s="1"/>
  <c r="K102" i="1"/>
  <c r="L102" i="1" s="1"/>
  <c r="M102" i="1" s="1"/>
  <c r="N102" i="1" s="1"/>
  <c r="O102" i="1" s="1"/>
  <c r="K130" i="1"/>
  <c r="L130" i="1" s="1"/>
  <c r="M130" i="1" s="1"/>
  <c r="N130" i="1" s="1"/>
  <c r="O130" i="1" s="1"/>
  <c r="K115" i="1"/>
  <c r="L115" i="1" s="1"/>
  <c r="M115" i="1" s="1"/>
  <c r="N115" i="1" s="1"/>
  <c r="O115" i="1" s="1"/>
  <c r="K108" i="1"/>
  <c r="L108" i="1" s="1"/>
  <c r="M108" i="1" s="1"/>
  <c r="N108" i="1" s="1"/>
  <c r="O108" i="1" s="1"/>
  <c r="K325" i="1"/>
  <c r="L325" i="1" s="1"/>
  <c r="M325" i="1" s="1"/>
  <c r="N325" i="1" s="1"/>
  <c r="O325" i="1" s="1"/>
  <c r="K92" i="1"/>
  <c r="L92" i="1" s="1"/>
  <c r="M92" i="1" s="1"/>
  <c r="N92" i="1" s="1"/>
  <c r="O92" i="1" s="1"/>
  <c r="K351" i="1"/>
  <c r="L351" i="1" s="1"/>
  <c r="M351" i="1" s="1"/>
  <c r="N351" i="1" s="1"/>
  <c r="O351" i="1" s="1"/>
  <c r="K72" i="1"/>
  <c r="L72" i="1" s="1"/>
  <c r="M72" i="1" s="1"/>
  <c r="N72" i="1" s="1"/>
  <c r="O72" i="1" s="1"/>
  <c r="K221" i="1"/>
  <c r="L221" i="1" s="1"/>
  <c r="M221" i="1" s="1"/>
  <c r="N221" i="1" s="1"/>
  <c r="O221" i="1" s="1"/>
  <c r="K129" i="1"/>
  <c r="L129" i="1" s="1"/>
  <c r="M129" i="1" s="1"/>
  <c r="N129" i="1" s="1"/>
  <c r="O129" i="1" s="1"/>
  <c r="K48" i="1"/>
  <c r="L48" i="1" s="1"/>
  <c r="M48" i="1" s="1"/>
  <c r="N48" i="1" s="1"/>
  <c r="O48" i="1" s="1"/>
  <c r="K215" i="1"/>
  <c r="L215" i="1" s="1"/>
  <c r="M215" i="1" s="1"/>
  <c r="N215" i="1" s="1"/>
  <c r="O215" i="1" s="1"/>
  <c r="K277" i="1"/>
  <c r="L277" i="1" s="1"/>
  <c r="M277" i="1" s="1"/>
  <c r="N277" i="1" s="1"/>
  <c r="O277" i="1" s="1"/>
  <c r="K113" i="1"/>
  <c r="L113" i="1" s="1"/>
  <c r="M113" i="1" s="1"/>
  <c r="N113" i="1" s="1"/>
  <c r="O113" i="1" s="1"/>
  <c r="K259" i="1"/>
  <c r="L259" i="1" s="1"/>
  <c r="M259" i="1" s="1"/>
  <c r="N259" i="1" s="1"/>
  <c r="O259" i="1" s="1"/>
  <c r="K97" i="1"/>
  <c r="L97" i="1" s="1"/>
  <c r="M97" i="1" s="1"/>
  <c r="N97" i="1" s="1"/>
  <c r="O97" i="1" s="1"/>
  <c r="K344" i="1"/>
  <c r="L344" i="1" s="1"/>
  <c r="M344" i="1" s="1"/>
  <c r="N344" i="1" s="1"/>
  <c r="O344" i="1" s="1"/>
  <c r="K343" i="1"/>
  <c r="L343" i="1" s="1"/>
  <c r="M343" i="1" s="1"/>
  <c r="N343" i="1" s="1"/>
  <c r="O343" i="1" s="1"/>
  <c r="K26" i="1"/>
  <c r="L26" i="1" s="1"/>
  <c r="M26" i="1" s="1"/>
  <c r="N26" i="1" s="1"/>
  <c r="O26" i="1" s="1"/>
  <c r="K51" i="1"/>
  <c r="L51" i="1" s="1"/>
  <c r="M51" i="1" s="1"/>
  <c r="N51" i="1" s="1"/>
  <c r="O51" i="1" s="1"/>
  <c r="K81" i="1"/>
  <c r="L81" i="1" s="1"/>
  <c r="M81" i="1" s="1"/>
  <c r="N81" i="1" s="1"/>
  <c r="O81" i="1" s="1"/>
  <c r="K272" i="1"/>
  <c r="L272" i="1" s="1"/>
  <c r="M272" i="1" s="1"/>
  <c r="N272" i="1" s="1"/>
  <c r="O272" i="1" s="1"/>
  <c r="K303" i="1"/>
  <c r="L303" i="1" s="1"/>
  <c r="M303" i="1" s="1"/>
  <c r="N303" i="1" s="1"/>
  <c r="O303" i="1" s="1"/>
  <c r="K186" i="1"/>
  <c r="L186" i="1" s="1"/>
  <c r="M186" i="1" s="1"/>
  <c r="N186" i="1" s="1"/>
  <c r="O186" i="1" s="1"/>
  <c r="K179" i="1"/>
  <c r="L179" i="1" s="1"/>
  <c r="M179" i="1" s="1"/>
  <c r="N179" i="1" s="1"/>
  <c r="O179" i="1" s="1"/>
  <c r="K199" i="1"/>
  <c r="L199" i="1" s="1"/>
  <c r="M199" i="1" s="1"/>
  <c r="N199" i="1" s="1"/>
  <c r="O199" i="1" s="1"/>
  <c r="K58" i="1"/>
  <c r="L58" i="1" s="1"/>
  <c r="M58" i="1" s="1"/>
  <c r="N58" i="1" s="1"/>
  <c r="O58" i="1" s="1"/>
  <c r="K188" i="1"/>
  <c r="L188" i="1" s="1"/>
  <c r="M188" i="1" s="1"/>
  <c r="N188" i="1" s="1"/>
  <c r="O188" i="1" s="1"/>
  <c r="K200" i="1"/>
  <c r="L200" i="1" s="1"/>
  <c r="M200" i="1" s="1"/>
  <c r="N200" i="1" s="1"/>
  <c r="O200" i="1" s="1"/>
  <c r="K160" i="1"/>
  <c r="L160" i="1" s="1"/>
  <c r="M160" i="1" s="1"/>
  <c r="N160" i="1" s="1"/>
  <c r="O160" i="1" s="1"/>
  <c r="K162" i="1"/>
  <c r="L162" i="1" s="1"/>
  <c r="M162" i="1" s="1"/>
  <c r="N162" i="1" s="1"/>
  <c r="O162" i="1" s="1"/>
  <c r="K241" i="1"/>
  <c r="L241" i="1" s="1"/>
  <c r="M241" i="1" s="1"/>
  <c r="N241" i="1" s="1"/>
  <c r="O241" i="1" s="1"/>
  <c r="K89" i="1"/>
  <c r="L89" i="1" s="1"/>
  <c r="M89" i="1" s="1"/>
  <c r="N89" i="1" s="1"/>
  <c r="O89" i="1" s="1"/>
  <c r="K315" i="1"/>
  <c r="L315" i="1" s="1"/>
  <c r="M315" i="1" s="1"/>
  <c r="N315" i="1" s="1"/>
  <c r="O315" i="1" s="1"/>
  <c r="K271" i="1"/>
  <c r="L271" i="1" s="1"/>
  <c r="M271" i="1" s="1"/>
  <c r="N271" i="1" s="1"/>
  <c r="O271" i="1" s="1"/>
  <c r="K182" i="1"/>
  <c r="L182" i="1" s="1"/>
  <c r="M182" i="1" s="1"/>
  <c r="N182" i="1" s="1"/>
  <c r="O182" i="1" s="1"/>
  <c r="K56" i="1"/>
  <c r="L56" i="1" s="1"/>
  <c r="M56" i="1" s="1"/>
  <c r="N56" i="1" s="1"/>
  <c r="O56" i="1" s="1"/>
  <c r="K57" i="1"/>
  <c r="L57" i="1" s="1"/>
  <c r="M57" i="1" s="1"/>
  <c r="N57" i="1" s="1"/>
  <c r="O57" i="1" s="1"/>
  <c r="K63" i="1"/>
  <c r="L63" i="1" s="1"/>
  <c r="M63" i="1" s="1"/>
  <c r="N63" i="1" s="1"/>
  <c r="O63" i="1" s="1"/>
  <c r="K143" i="1"/>
  <c r="L143" i="1" s="1"/>
  <c r="M143" i="1" s="1"/>
  <c r="N143" i="1" s="1"/>
  <c r="O143" i="1" s="1"/>
  <c r="K292" i="1"/>
  <c r="L292" i="1" s="1"/>
  <c r="M292" i="1" s="1"/>
  <c r="N292" i="1" s="1"/>
  <c r="O292" i="1" s="1"/>
  <c r="K20" i="1"/>
  <c r="L20" i="1" s="1"/>
  <c r="M20" i="1" s="1"/>
  <c r="N20" i="1" s="1"/>
  <c r="O20" i="1" s="1"/>
  <c r="K257" i="1"/>
  <c r="L257" i="1" s="1"/>
  <c r="M257" i="1" s="1"/>
  <c r="N257" i="1" s="1"/>
  <c r="O257" i="1" s="1"/>
  <c r="K294" i="1"/>
  <c r="L294" i="1" s="1"/>
  <c r="M294" i="1" s="1"/>
  <c r="N294" i="1" s="1"/>
  <c r="O294" i="1" s="1"/>
  <c r="K67" i="1"/>
  <c r="L67" i="1" s="1"/>
  <c r="M67" i="1" s="1"/>
  <c r="N67" i="1" s="1"/>
  <c r="O67" i="1" s="1"/>
  <c r="K95" i="1"/>
  <c r="L95" i="1" s="1"/>
  <c r="M95" i="1" s="1"/>
  <c r="N95" i="1" s="1"/>
  <c r="O95" i="1" s="1"/>
  <c r="K47" i="1"/>
  <c r="L47" i="1" s="1"/>
  <c r="M47" i="1" s="1"/>
  <c r="N47" i="1" s="1"/>
  <c r="O47" i="1" s="1"/>
  <c r="K66" i="1"/>
  <c r="L66" i="1" s="1"/>
  <c r="M66" i="1" s="1"/>
  <c r="N66" i="1" s="1"/>
  <c r="O66" i="1" s="1"/>
  <c r="K301" i="1"/>
  <c r="L301" i="1" s="1"/>
  <c r="M301" i="1" s="1"/>
  <c r="N301" i="1" s="1"/>
  <c r="O301" i="1" s="1"/>
  <c r="K170" i="1"/>
  <c r="L170" i="1" s="1"/>
  <c r="M170" i="1" s="1"/>
  <c r="N170" i="1" s="1"/>
  <c r="O170" i="1" s="1"/>
  <c r="K281" i="1"/>
  <c r="L281" i="1" s="1"/>
  <c r="M281" i="1" s="1"/>
  <c r="N281" i="1" s="1"/>
  <c r="O281" i="1" s="1"/>
  <c r="K126" i="1"/>
  <c r="L126" i="1" s="1"/>
  <c r="M126" i="1" s="1"/>
  <c r="N126" i="1" s="1"/>
  <c r="O126" i="1" s="1"/>
  <c r="K232" i="1"/>
  <c r="L232" i="1" s="1"/>
  <c r="M232" i="1" s="1"/>
  <c r="N232" i="1" s="1"/>
  <c r="O232" i="1" s="1"/>
  <c r="K275" i="1"/>
  <c r="L275" i="1" s="1"/>
  <c r="M275" i="1" s="1"/>
  <c r="N275" i="1" s="1"/>
  <c r="O275" i="1" s="1"/>
  <c r="K138" i="1"/>
  <c r="L138" i="1" s="1"/>
  <c r="M138" i="1" s="1"/>
  <c r="N138" i="1" s="1"/>
  <c r="O138" i="1" s="1"/>
  <c r="K249" i="1"/>
  <c r="L249" i="1" s="1"/>
  <c r="M249" i="1" s="1"/>
  <c r="N249" i="1" s="1"/>
  <c r="O249" i="1" s="1"/>
  <c r="K30" i="1"/>
  <c r="L30" i="1" s="1"/>
  <c r="M30" i="1" s="1"/>
  <c r="N30" i="1" s="1"/>
  <c r="O30" i="1" s="1"/>
  <c r="K230" i="1"/>
  <c r="L230" i="1" s="1"/>
  <c r="M230" i="1" s="1"/>
  <c r="N230" i="1" s="1"/>
  <c r="O230" i="1" s="1"/>
  <c r="K16" i="1"/>
  <c r="L16" i="1" s="1"/>
  <c r="M16" i="1" s="1"/>
  <c r="N16" i="1" s="1"/>
  <c r="O16" i="1" s="1"/>
  <c r="K149" i="1"/>
  <c r="L149" i="1" s="1"/>
  <c r="M149" i="1" s="1"/>
  <c r="N149" i="1" s="1"/>
  <c r="O149" i="1" s="1"/>
  <c r="K340" i="1"/>
  <c r="L340" i="1" s="1"/>
  <c r="M340" i="1" s="1"/>
  <c r="N340" i="1" s="1"/>
  <c r="O340" i="1" s="1"/>
  <c r="K252" i="1"/>
  <c r="L252" i="1" s="1"/>
  <c r="M252" i="1" s="1"/>
  <c r="N252" i="1" s="1"/>
  <c r="O252" i="1" s="1"/>
  <c r="K304" i="1"/>
  <c r="L304" i="1" s="1"/>
  <c r="M304" i="1" s="1"/>
  <c r="N304" i="1" s="1"/>
  <c r="O304" i="1" s="1"/>
  <c r="K296" i="1"/>
  <c r="L296" i="1" s="1"/>
  <c r="M296" i="1" s="1"/>
  <c r="N296" i="1" s="1"/>
  <c r="O296" i="1" s="1"/>
  <c r="K192" i="1"/>
  <c r="L192" i="1" s="1"/>
  <c r="M192" i="1" s="1"/>
  <c r="N192" i="1" s="1"/>
  <c r="O192" i="1" s="1"/>
  <c r="K236" i="1"/>
  <c r="L236" i="1" s="1"/>
  <c r="M236" i="1" s="1"/>
  <c r="N236" i="1" s="1"/>
  <c r="O236" i="1" s="1"/>
  <c r="K53" i="1"/>
  <c r="L53" i="1" s="1"/>
  <c r="M53" i="1" s="1"/>
  <c r="N53" i="1" s="1"/>
  <c r="O53" i="1" s="1"/>
  <c r="K148" i="1"/>
  <c r="L148" i="1" s="1"/>
  <c r="M148" i="1" s="1"/>
  <c r="N148" i="1" s="1"/>
  <c r="O148" i="1" s="1"/>
  <c r="K339" i="1"/>
  <c r="L339" i="1" s="1"/>
  <c r="M339" i="1" s="1"/>
  <c r="N339" i="1" s="1"/>
  <c r="O339" i="1" s="1"/>
  <c r="K286" i="1"/>
  <c r="L286" i="1" s="1"/>
  <c r="M286" i="1" s="1"/>
  <c r="N286" i="1" s="1"/>
  <c r="O286" i="1" s="1"/>
  <c r="K361" i="1"/>
  <c r="L361" i="1" s="1"/>
  <c r="M361" i="1" s="1"/>
  <c r="N361" i="1" s="1"/>
  <c r="O361" i="1" s="1"/>
  <c r="K159" i="1"/>
  <c r="L159" i="1" s="1"/>
  <c r="M159" i="1" s="1"/>
  <c r="N159" i="1" s="1"/>
  <c r="O159" i="1" s="1"/>
  <c r="K21" i="1"/>
  <c r="L21" i="1" s="1"/>
  <c r="M21" i="1" s="1"/>
  <c r="N21" i="1" s="1"/>
  <c r="O21" i="1" s="1"/>
  <c r="K116" i="1"/>
  <c r="L116" i="1" s="1"/>
  <c r="M116" i="1" s="1"/>
  <c r="N116" i="1" s="1"/>
  <c r="O116" i="1" s="1"/>
  <c r="K329" i="1"/>
  <c r="L329" i="1" s="1"/>
  <c r="M329" i="1" s="1"/>
  <c r="N329" i="1" s="1"/>
  <c r="O329" i="1" s="1"/>
  <c r="K107" i="1"/>
  <c r="L107" i="1" s="1"/>
  <c r="M107" i="1" s="1"/>
  <c r="N107" i="1" s="1"/>
  <c r="O107" i="1" s="1"/>
  <c r="K75" i="1"/>
  <c r="L75" i="1" s="1"/>
  <c r="M75" i="1" s="1"/>
  <c r="N75" i="1" s="1"/>
  <c r="O75" i="1" s="1"/>
  <c r="K135" i="1"/>
  <c r="L135" i="1" s="1"/>
  <c r="M135" i="1" s="1"/>
  <c r="N135" i="1" s="1"/>
  <c r="O135" i="1" s="1"/>
  <c r="K177" i="1"/>
  <c r="L177" i="1" s="1"/>
  <c r="M177" i="1" s="1"/>
  <c r="N177" i="1" s="1"/>
  <c r="O177" i="1" s="1"/>
  <c r="K117" i="1"/>
  <c r="L117" i="1" s="1"/>
  <c r="M117" i="1" s="1"/>
  <c r="N117" i="1" s="1"/>
  <c r="O117" i="1" s="1"/>
  <c r="K218" i="1"/>
  <c r="L218" i="1" s="1"/>
  <c r="M218" i="1" s="1"/>
  <c r="N218" i="1" s="1"/>
  <c r="O218" i="1" s="1"/>
  <c r="K363" i="1"/>
  <c r="L363" i="1" s="1"/>
  <c r="M363" i="1" s="1"/>
  <c r="N363" i="1" s="1"/>
  <c r="O363" i="1" s="1"/>
  <c r="K195" i="1"/>
  <c r="L195" i="1" s="1"/>
  <c r="M195" i="1" s="1"/>
  <c r="N195" i="1" s="1"/>
  <c r="O195" i="1" s="1"/>
  <c r="K10" i="1"/>
  <c r="L10" i="1" s="1"/>
  <c r="M10" i="1" s="1"/>
  <c r="N10" i="1" s="1"/>
  <c r="O10" i="1" s="1"/>
  <c r="K36" i="1"/>
  <c r="L36" i="1" s="1"/>
  <c r="M36" i="1" s="1"/>
  <c r="N36" i="1" s="1"/>
  <c r="O36" i="1" s="1"/>
  <c r="K139" i="1"/>
  <c r="L139" i="1" s="1"/>
  <c r="M139" i="1" s="1"/>
  <c r="N139" i="1" s="1"/>
  <c r="O139" i="1" s="1"/>
  <c r="K155" i="1"/>
  <c r="L155" i="1" s="1"/>
  <c r="M155" i="1" s="1"/>
  <c r="N155" i="1" s="1"/>
  <c r="O155" i="1" s="1"/>
  <c r="K125" i="1"/>
  <c r="L125" i="1" s="1"/>
  <c r="M125" i="1" s="1"/>
  <c r="N125" i="1" s="1"/>
  <c r="O125" i="1" s="1"/>
  <c r="K197" i="1"/>
  <c r="L197" i="1" s="1"/>
  <c r="M197" i="1" s="1"/>
  <c r="N197" i="1" s="1"/>
  <c r="O197" i="1" s="1"/>
  <c r="K302" i="1"/>
  <c r="L302" i="1" s="1"/>
  <c r="M302" i="1" s="1"/>
  <c r="N302" i="1" s="1"/>
  <c r="O302" i="1" s="1"/>
  <c r="K64" i="1"/>
  <c r="L64" i="1" s="1"/>
  <c r="M64" i="1" s="1"/>
  <c r="N64" i="1" s="1"/>
  <c r="O64" i="1" s="1"/>
  <c r="K87" i="1"/>
  <c r="L87" i="1" s="1"/>
  <c r="M87" i="1" s="1"/>
  <c r="N87" i="1" s="1"/>
  <c r="O87" i="1" s="1"/>
  <c r="K120" i="1"/>
  <c r="L120" i="1" s="1"/>
  <c r="M120" i="1" s="1"/>
  <c r="N120" i="1" s="1"/>
  <c r="O120" i="1" s="1"/>
  <c r="K264" i="1"/>
  <c r="L264" i="1" s="1"/>
  <c r="M264" i="1" s="1"/>
  <c r="N264" i="1" s="1"/>
  <c r="O264" i="1" s="1"/>
  <c r="K347" i="1"/>
  <c r="L347" i="1" s="1"/>
  <c r="M347" i="1" s="1"/>
  <c r="N347" i="1" s="1"/>
  <c r="O347" i="1" s="1"/>
  <c r="K187" i="1"/>
  <c r="L187" i="1" s="1"/>
  <c r="M187" i="1" s="1"/>
  <c r="N187" i="1" s="1"/>
  <c r="O187" i="1" s="1"/>
  <c r="K212" i="1"/>
  <c r="L212" i="1" s="1"/>
  <c r="M212" i="1" s="1"/>
  <c r="N212" i="1" s="1"/>
  <c r="O212" i="1" s="1"/>
  <c r="K80" i="1"/>
  <c r="L80" i="1" s="1"/>
  <c r="M80" i="1" s="1"/>
  <c r="N80" i="1" s="1"/>
  <c r="O80" i="1" s="1"/>
  <c r="K345" i="1"/>
  <c r="L345" i="1" s="1"/>
  <c r="M345" i="1" s="1"/>
  <c r="N345" i="1" s="1"/>
  <c r="O345" i="1" s="1"/>
  <c r="K152" i="1"/>
  <c r="L152" i="1" s="1"/>
  <c r="M152" i="1" s="1"/>
  <c r="N152" i="1" s="1"/>
  <c r="O152" i="1" s="1"/>
  <c r="K262" i="1"/>
  <c r="L262" i="1" s="1"/>
  <c r="M262" i="1" s="1"/>
  <c r="N262" i="1" s="1"/>
  <c r="O262" i="1" s="1"/>
  <c r="K331" i="1"/>
  <c r="L331" i="1" s="1"/>
  <c r="M331" i="1" s="1"/>
  <c r="N331" i="1" s="1"/>
  <c r="O331" i="1" s="1"/>
  <c r="K247" i="1"/>
  <c r="L247" i="1" s="1"/>
  <c r="M247" i="1" s="1"/>
  <c r="N247" i="1" s="1"/>
  <c r="O247" i="1" s="1"/>
  <c r="K180" i="1"/>
  <c r="L180" i="1" s="1"/>
  <c r="M180" i="1" s="1"/>
  <c r="N180" i="1" s="1"/>
  <c r="O180" i="1" s="1"/>
  <c r="K24" i="1"/>
  <c r="L24" i="1" s="1"/>
  <c r="M24" i="1" s="1"/>
  <c r="N24" i="1" s="1"/>
  <c r="O24" i="1" s="1"/>
  <c r="K190" i="1"/>
  <c r="L190" i="1" s="1"/>
  <c r="M190" i="1" s="1"/>
  <c r="N190" i="1" s="1"/>
  <c r="O190" i="1" s="1"/>
  <c r="K17" i="1"/>
  <c r="L17" i="1" s="1"/>
  <c r="M17" i="1" s="1"/>
  <c r="N17" i="1" s="1"/>
  <c r="O17" i="1" s="1"/>
  <c r="K181" i="1"/>
  <c r="L181" i="1" s="1"/>
  <c r="M181" i="1" s="1"/>
  <c r="N181" i="1" s="1"/>
  <c r="O181" i="1" s="1"/>
  <c r="K350" i="1"/>
  <c r="L350" i="1" s="1"/>
  <c r="M350" i="1" s="1"/>
  <c r="N350" i="1" s="1"/>
  <c r="O350" i="1" s="1"/>
  <c r="K235" i="1"/>
  <c r="L235" i="1" s="1"/>
  <c r="M235" i="1" s="1"/>
  <c r="N235" i="1" s="1"/>
  <c r="O235" i="1" s="1"/>
  <c r="K174" i="1"/>
  <c r="L174" i="1" s="1"/>
  <c r="M174" i="1" s="1"/>
  <c r="N174" i="1" s="1"/>
  <c r="O174" i="1" s="1"/>
  <c r="K362" i="1"/>
  <c r="L362" i="1" s="1"/>
  <c r="M362" i="1" s="1"/>
  <c r="N362" i="1" s="1"/>
  <c r="O362" i="1" s="1"/>
  <c r="K29" i="1"/>
  <c r="L29" i="1" s="1"/>
  <c r="M29" i="1" s="1"/>
  <c r="N29" i="1" s="1"/>
  <c r="O29" i="1" s="1"/>
  <c r="K280" i="1"/>
  <c r="L280" i="1" s="1"/>
  <c r="M280" i="1" s="1"/>
  <c r="N280" i="1" s="1"/>
  <c r="O280" i="1" s="1"/>
  <c r="K196" i="1"/>
  <c r="L196" i="1" s="1"/>
  <c r="M196" i="1" s="1"/>
  <c r="N196" i="1" s="1"/>
  <c r="O196" i="1" s="1"/>
  <c r="K279" i="1"/>
  <c r="L279" i="1" s="1"/>
  <c r="M279" i="1" s="1"/>
  <c r="N279" i="1" s="1"/>
  <c r="O279" i="1" s="1"/>
  <c r="K124" i="1"/>
  <c r="L124" i="1" s="1"/>
  <c r="M124" i="1" s="1"/>
  <c r="N124" i="1" s="1"/>
  <c r="O124" i="1" s="1"/>
  <c r="K88" i="1"/>
  <c r="L88" i="1" s="1"/>
  <c r="M88" i="1" s="1"/>
  <c r="N88" i="1" s="1"/>
  <c r="O88" i="1" s="1"/>
  <c r="K104" i="1"/>
  <c r="L104" i="1" s="1"/>
  <c r="M104" i="1" s="1"/>
  <c r="N104" i="1" s="1"/>
  <c r="O104" i="1" s="1"/>
  <c r="K68" i="1"/>
  <c r="L68" i="1" s="1"/>
  <c r="M68" i="1" s="1"/>
  <c r="N68" i="1" s="1"/>
  <c r="O68" i="1" s="1"/>
  <c r="K319" i="1"/>
  <c r="L319" i="1" s="1"/>
  <c r="M319" i="1" s="1"/>
  <c r="N319" i="1" s="1"/>
  <c r="O319" i="1" s="1"/>
  <c r="K91" i="1"/>
  <c r="L91" i="1" s="1"/>
  <c r="M91" i="1" s="1"/>
  <c r="N91" i="1" s="1"/>
  <c r="O91" i="1" s="1"/>
  <c r="K82" i="1"/>
  <c r="L82" i="1" s="1"/>
  <c r="M82" i="1" s="1"/>
  <c r="N82" i="1" s="1"/>
  <c r="O82" i="1" s="1"/>
  <c r="K208" i="1"/>
  <c r="L208" i="1" s="1"/>
  <c r="M208" i="1" s="1"/>
  <c r="N208" i="1" s="1"/>
  <c r="O208" i="1" s="1"/>
  <c r="K198" i="1"/>
  <c r="L198" i="1" s="1"/>
  <c r="M198" i="1" s="1"/>
  <c r="N198" i="1" s="1"/>
  <c r="O198" i="1" s="1"/>
  <c r="K77" i="1"/>
  <c r="L77" i="1" s="1"/>
  <c r="M77" i="1" s="1"/>
  <c r="N77" i="1" s="1"/>
  <c r="O77" i="1" s="1"/>
  <c r="K157" i="1"/>
  <c r="L157" i="1" s="1"/>
  <c r="M157" i="1" s="1"/>
  <c r="N157" i="1" s="1"/>
  <c r="O157" i="1" s="1"/>
  <c r="K324" i="1"/>
  <c r="L324" i="1" s="1"/>
  <c r="M324" i="1" s="1"/>
  <c r="N324" i="1" s="1"/>
  <c r="O324" i="1" s="1"/>
  <c r="K244" i="1"/>
  <c r="L244" i="1" s="1"/>
  <c r="M244" i="1" s="1"/>
  <c r="N244" i="1" s="1"/>
  <c r="O244" i="1" s="1"/>
  <c r="K184" i="1"/>
  <c r="L184" i="1" s="1"/>
  <c r="M184" i="1" s="1"/>
  <c r="N184" i="1" s="1"/>
  <c r="O184" i="1" s="1"/>
  <c r="K355" i="1"/>
  <c r="L355" i="1" s="1"/>
  <c r="M355" i="1" s="1"/>
  <c r="N355" i="1" s="1"/>
  <c r="O355" i="1" s="1"/>
  <c r="K110" i="1"/>
  <c r="L110" i="1" s="1"/>
  <c r="M110" i="1" s="1"/>
  <c r="N110" i="1" s="1"/>
  <c r="O110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183" i="1"/>
  <c r="L183" i="1" s="1"/>
  <c r="M183" i="1" s="1"/>
  <c r="N183" i="1" s="1"/>
  <c r="O183" i="1" s="1"/>
  <c r="K328" i="1"/>
  <c r="L328" i="1" s="1"/>
  <c r="M328" i="1" s="1"/>
  <c r="N328" i="1" s="1"/>
  <c r="O328" i="1" s="1"/>
  <c r="K229" i="1"/>
  <c r="L229" i="1" s="1"/>
  <c r="M229" i="1" s="1"/>
  <c r="N229" i="1" s="1"/>
  <c r="O229" i="1" s="1"/>
  <c r="K59" i="1"/>
  <c r="L59" i="1" s="1"/>
  <c r="M59" i="1" s="1"/>
  <c r="N59" i="1" s="1"/>
  <c r="O59" i="1" s="1"/>
  <c r="K224" i="1"/>
  <c r="L224" i="1" s="1"/>
  <c r="M224" i="1" s="1"/>
  <c r="N224" i="1" s="1"/>
  <c r="O224" i="1" s="1"/>
  <c r="K172" i="1"/>
  <c r="L172" i="1" s="1"/>
  <c r="M172" i="1" s="1"/>
  <c r="N172" i="1" s="1"/>
  <c r="O172" i="1" s="1"/>
  <c r="K263" i="1"/>
  <c r="L263" i="1" s="1"/>
  <c r="M263" i="1" s="1"/>
  <c r="N263" i="1" s="1"/>
  <c r="O263" i="1" s="1"/>
  <c r="K306" i="1"/>
  <c r="L306" i="1" s="1"/>
  <c r="M306" i="1" s="1"/>
  <c r="N306" i="1" s="1"/>
  <c r="O306" i="1" s="1"/>
  <c r="K299" i="1"/>
  <c r="L299" i="1" s="1"/>
  <c r="M299" i="1" s="1"/>
  <c r="N299" i="1" s="1"/>
  <c r="O299" i="1" s="1"/>
  <c r="K71" i="1"/>
  <c r="L71" i="1" s="1"/>
  <c r="M71" i="1" s="1"/>
  <c r="N71" i="1" s="1"/>
  <c r="O71" i="1" s="1"/>
  <c r="K356" i="1"/>
  <c r="L356" i="1" s="1"/>
  <c r="M356" i="1" s="1"/>
  <c r="N356" i="1" s="1"/>
  <c r="O356" i="1" s="1"/>
  <c r="K349" i="1"/>
  <c r="L349" i="1" s="1"/>
  <c r="M349" i="1" s="1"/>
  <c r="N349" i="1" s="1"/>
  <c r="O349" i="1" s="1"/>
  <c r="K261" i="1"/>
  <c r="L261" i="1" s="1"/>
  <c r="M261" i="1" s="1"/>
  <c r="N261" i="1" s="1"/>
  <c r="O261" i="1" s="1"/>
  <c r="K239" i="1"/>
  <c r="L239" i="1" s="1"/>
  <c r="M239" i="1" s="1"/>
  <c r="N239" i="1" s="1"/>
  <c r="O239" i="1" s="1"/>
  <c r="K11" i="1"/>
  <c r="L11" i="1" s="1"/>
  <c r="M11" i="1" s="1"/>
  <c r="N11" i="1" s="1"/>
  <c r="O11" i="1" s="1"/>
  <c r="K285" i="1"/>
  <c r="L285" i="1" s="1"/>
  <c r="M285" i="1" s="1"/>
  <c r="N285" i="1" s="1"/>
  <c r="O285" i="1" s="1"/>
  <c r="K254" i="1"/>
  <c r="L254" i="1" s="1"/>
  <c r="M254" i="1" s="1"/>
  <c r="N254" i="1" s="1"/>
  <c r="O254" i="1" s="1"/>
  <c r="K19" i="1"/>
  <c r="L19" i="1" s="1"/>
  <c r="M19" i="1" s="1"/>
  <c r="N19" i="1" s="1"/>
  <c r="O19" i="1" s="1"/>
  <c r="K251" i="1"/>
  <c r="L251" i="1" s="1"/>
  <c r="M251" i="1" s="1"/>
  <c r="N251" i="1" s="1"/>
  <c r="O251" i="1" s="1"/>
  <c r="K165" i="1"/>
  <c r="L165" i="1" s="1"/>
  <c r="M165" i="1" s="1"/>
  <c r="N165" i="1" s="1"/>
  <c r="O165" i="1" s="1"/>
  <c r="K308" i="1"/>
  <c r="L308" i="1" s="1"/>
  <c r="M308" i="1" s="1"/>
  <c r="N308" i="1" s="1"/>
  <c r="O308" i="1" s="1"/>
  <c r="K346" i="1"/>
  <c r="L346" i="1" s="1"/>
  <c r="M346" i="1" s="1"/>
  <c r="N346" i="1" s="1"/>
  <c r="O346" i="1" s="1"/>
  <c r="K173" i="1"/>
  <c r="L173" i="1" s="1"/>
  <c r="M173" i="1" s="1"/>
  <c r="N173" i="1" s="1"/>
  <c r="O173" i="1" s="1"/>
  <c r="K150" i="1"/>
  <c r="L150" i="1" s="1"/>
  <c r="M150" i="1" s="1"/>
  <c r="N150" i="1" s="1"/>
  <c r="O150" i="1" s="1"/>
  <c r="K269" i="1"/>
  <c r="L269" i="1" s="1"/>
  <c r="M269" i="1" s="1"/>
  <c r="N269" i="1" s="1"/>
  <c r="O269" i="1" s="1"/>
  <c r="K267" i="1"/>
  <c r="L267" i="1" s="1"/>
  <c r="M267" i="1" s="1"/>
  <c r="N267" i="1" s="1"/>
  <c r="O267" i="1" s="1"/>
  <c r="K310" i="1"/>
  <c r="L310" i="1" s="1"/>
  <c r="M310" i="1" s="1"/>
  <c r="N310" i="1" s="1"/>
  <c r="O310" i="1" s="1"/>
  <c r="K127" i="1"/>
  <c r="L127" i="1" s="1"/>
  <c r="M127" i="1" s="1"/>
  <c r="N127" i="1" s="1"/>
  <c r="O127" i="1" s="1"/>
  <c r="K136" i="1"/>
  <c r="L136" i="1" s="1"/>
  <c r="M136" i="1" s="1"/>
  <c r="N136" i="1" s="1"/>
  <c r="O136" i="1" s="1"/>
  <c r="K45" i="1"/>
  <c r="L45" i="1" s="1"/>
  <c r="M45" i="1" s="1"/>
  <c r="N45" i="1" s="1"/>
  <c r="O45" i="1" s="1"/>
  <c r="K111" i="1"/>
  <c r="L111" i="1" s="1"/>
  <c r="M111" i="1" s="1"/>
  <c r="N111" i="1" s="1"/>
  <c r="O111" i="1" s="1"/>
  <c r="K52" i="1"/>
  <c r="L52" i="1" s="1"/>
  <c r="M52" i="1" s="1"/>
  <c r="N52" i="1" s="1"/>
  <c r="O52" i="1" s="1"/>
  <c r="K245" i="1"/>
  <c r="L245" i="1" s="1"/>
  <c r="M245" i="1" s="1"/>
  <c r="N245" i="1" s="1"/>
  <c r="O245" i="1" s="1"/>
  <c r="K289" i="1"/>
  <c r="L289" i="1" s="1"/>
  <c r="M289" i="1" s="1"/>
  <c r="N289" i="1" s="1"/>
  <c r="O289" i="1" s="1"/>
  <c r="K37" i="1"/>
  <c r="L37" i="1" s="1"/>
  <c r="M37" i="1" s="1"/>
  <c r="N37" i="1" s="1"/>
  <c r="O37" i="1" s="1"/>
  <c r="K39" i="1"/>
  <c r="L39" i="1" s="1"/>
  <c r="M39" i="1" s="1"/>
  <c r="N39" i="1" s="1"/>
  <c r="O39" i="1" s="1"/>
  <c r="K12" i="1"/>
  <c r="L12" i="1" s="1"/>
  <c r="M12" i="1" s="1"/>
  <c r="N12" i="1" s="1"/>
  <c r="O12" i="1" s="1"/>
  <c r="K169" i="1"/>
  <c r="L169" i="1" s="1"/>
  <c r="M169" i="1" s="1"/>
  <c r="N169" i="1" s="1"/>
  <c r="O169" i="1" s="1"/>
  <c r="K202" i="1"/>
  <c r="L202" i="1" s="1"/>
  <c r="M202" i="1" s="1"/>
  <c r="N202" i="1" s="1"/>
  <c r="O202" i="1" s="1"/>
  <c r="K313" i="1"/>
  <c r="L313" i="1" s="1"/>
  <c r="M313" i="1" s="1"/>
  <c r="N313" i="1" s="1"/>
  <c r="O313" i="1" s="1"/>
  <c r="K9" i="1"/>
  <c r="L9" i="1" s="1"/>
  <c r="M9" i="1" s="1"/>
  <c r="N9" i="1" s="1"/>
  <c r="O9" i="1" s="1"/>
  <c r="K206" i="1"/>
  <c r="L206" i="1" s="1"/>
  <c r="M206" i="1" s="1"/>
  <c r="N206" i="1" s="1"/>
  <c r="O206" i="1" s="1"/>
  <c r="K205" i="1"/>
  <c r="L205" i="1" s="1"/>
  <c r="M205" i="1" s="1"/>
  <c r="N205" i="1" s="1"/>
  <c r="O205" i="1" s="1"/>
  <c r="K22" i="1"/>
  <c r="L22" i="1" s="1"/>
  <c r="M22" i="1" s="1"/>
  <c r="N22" i="1" s="1"/>
  <c r="O22" i="1" s="1"/>
  <c r="K133" i="1"/>
  <c r="L133" i="1" s="1"/>
  <c r="M133" i="1" s="1"/>
  <c r="N133" i="1" s="1"/>
  <c r="O133" i="1" s="1"/>
  <c r="K158" i="1"/>
  <c r="L158" i="1" s="1"/>
  <c r="M158" i="1" s="1"/>
  <c r="N158" i="1" s="1"/>
  <c r="O158" i="1" s="1"/>
  <c r="K18" i="1"/>
  <c r="L18" i="1" s="1"/>
  <c r="M18" i="1" s="1"/>
  <c r="N18" i="1" s="1"/>
  <c r="O18" i="1" s="1"/>
  <c r="K213" i="1"/>
  <c r="L213" i="1" s="1"/>
  <c r="M213" i="1" s="1"/>
  <c r="N213" i="1" s="1"/>
  <c r="O213" i="1" s="1"/>
  <c r="K359" i="1"/>
  <c r="L359" i="1" s="1"/>
  <c r="M359" i="1" s="1"/>
  <c r="N359" i="1" s="1"/>
  <c r="O359" i="1" s="1"/>
  <c r="K151" i="1"/>
  <c r="L151" i="1" s="1"/>
  <c r="M151" i="1" s="1"/>
  <c r="N151" i="1" s="1"/>
  <c r="O151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31" i="1"/>
  <c r="L31" i="1" s="1"/>
  <c r="M31" i="1" s="1"/>
  <c r="N31" i="1" s="1"/>
  <c r="O31" i="1" s="1"/>
  <c r="K44" i="1"/>
  <c r="L44" i="1" s="1"/>
  <c r="M44" i="1" s="1"/>
  <c r="N44" i="1" s="1"/>
  <c r="O44" i="1" s="1"/>
  <c r="K191" i="1"/>
  <c r="L191" i="1" s="1"/>
  <c r="M191" i="1" s="1"/>
  <c r="N191" i="1" s="1"/>
  <c r="O191" i="1" s="1"/>
  <c r="K210" i="1"/>
  <c r="L210" i="1" s="1"/>
  <c r="M210" i="1" s="1"/>
  <c r="N210" i="1" s="1"/>
  <c r="O210" i="1" s="1"/>
  <c r="K185" i="1"/>
  <c r="L185" i="1" s="1"/>
  <c r="M185" i="1" s="1"/>
  <c r="N185" i="1" s="1"/>
  <c r="O185" i="1" s="1"/>
  <c r="K357" i="1"/>
  <c r="L357" i="1" s="1"/>
  <c r="M357" i="1" s="1"/>
  <c r="N357" i="1" s="1"/>
  <c r="O357" i="1" s="1"/>
  <c r="K167" i="1"/>
  <c r="L167" i="1" s="1"/>
  <c r="M167" i="1" s="1"/>
  <c r="N167" i="1" s="1"/>
  <c r="O167" i="1" s="1"/>
  <c r="K178" i="1"/>
  <c r="L178" i="1" s="1"/>
  <c r="M178" i="1" s="1"/>
  <c r="N178" i="1" s="1"/>
  <c r="O178" i="1" s="1"/>
  <c r="K298" i="1"/>
  <c r="L298" i="1" s="1"/>
  <c r="M298" i="1" s="1"/>
  <c r="N298" i="1" s="1"/>
  <c r="O298" i="1" s="1"/>
  <c r="K163" i="1"/>
  <c r="L163" i="1" s="1"/>
  <c r="M163" i="1" s="1"/>
  <c r="N163" i="1" s="1"/>
  <c r="O163" i="1" s="1"/>
  <c r="K316" i="1"/>
  <c r="L316" i="1" s="1"/>
  <c r="M316" i="1" s="1"/>
  <c r="N316" i="1" s="1"/>
  <c r="O316" i="1" s="1"/>
  <c r="K137" i="1"/>
  <c r="L137" i="1" s="1"/>
  <c r="M137" i="1" s="1"/>
  <c r="N137" i="1" s="1"/>
  <c r="O137" i="1" s="1"/>
  <c r="K84" i="1"/>
  <c r="L84" i="1" s="1"/>
  <c r="M84" i="1" s="1"/>
  <c r="N84" i="1" s="1"/>
  <c r="O84" i="1" s="1"/>
  <c r="K321" i="1"/>
  <c r="L321" i="1" s="1"/>
  <c r="M321" i="1" s="1"/>
  <c r="N321" i="1" s="1"/>
  <c r="O321" i="1" s="1"/>
  <c r="K156" i="1"/>
  <c r="L156" i="1" s="1"/>
  <c r="M156" i="1" s="1"/>
  <c r="N156" i="1" s="1"/>
  <c r="O156" i="1" s="1"/>
  <c r="L365" i="1" l="1"/>
  <c r="M7" i="1"/>
  <c r="N7" i="1" l="1"/>
  <c r="M365" i="1"/>
  <c r="N365" i="1" l="1"/>
  <c r="O365" i="1" s="1"/>
  <c r="O7" i="1"/>
  <c r="P7" i="1" l="1"/>
  <c r="P365" i="1"/>
  <c r="P213" i="1"/>
  <c r="P224" i="1"/>
  <c r="P329" i="1"/>
  <c r="P48" i="1"/>
  <c r="P234" i="1"/>
  <c r="P70" i="1"/>
  <c r="P91" i="1"/>
  <c r="P230" i="1"/>
  <c r="P171" i="1"/>
  <c r="P300" i="1"/>
  <c r="P60" i="1"/>
  <c r="P205" i="1"/>
  <c r="P29" i="1"/>
  <c r="P301" i="1"/>
  <c r="P287" i="1"/>
  <c r="P154" i="1"/>
  <c r="P141" i="1"/>
  <c r="P328" i="1"/>
  <c r="P159" i="1"/>
  <c r="P72" i="1"/>
  <c r="P90" i="1"/>
  <c r="P352" i="1"/>
  <c r="P357" i="1"/>
  <c r="P254" i="1"/>
  <c r="P155" i="1"/>
  <c r="P303" i="1"/>
  <c r="P238" i="1"/>
  <c r="P255" i="1"/>
  <c r="P52" i="1"/>
  <c r="P331" i="1"/>
  <c r="P57" i="1"/>
  <c r="P106" i="1"/>
  <c r="P114" i="1"/>
  <c r="P334" i="1"/>
  <c r="P111" i="1"/>
  <c r="P262" i="1"/>
  <c r="P56" i="1"/>
  <c r="P65" i="1"/>
  <c r="P219" i="1"/>
  <c r="P342" i="1"/>
  <c r="P239" i="1"/>
  <c r="P10" i="1"/>
  <c r="P51" i="1"/>
  <c r="P166" i="1"/>
  <c r="P194" i="1"/>
  <c r="P316" i="1"/>
  <c r="P314" i="1"/>
  <c r="P134" i="1"/>
  <c r="P298" i="1"/>
  <c r="P355" i="1"/>
  <c r="P53" i="1"/>
  <c r="P115" i="1"/>
  <c r="P146" i="1"/>
  <c r="P38" i="1"/>
  <c r="P280" i="1"/>
  <c r="P170" i="1"/>
  <c r="P54" i="1"/>
  <c r="P290" i="1"/>
  <c r="P98" i="1"/>
  <c r="P37" i="1"/>
  <c r="P24" i="1"/>
  <c r="P292" i="1"/>
  <c r="P103" i="1"/>
  <c r="P35" i="1"/>
  <c r="P204" i="1"/>
  <c r="P324" i="1"/>
  <c r="P296" i="1"/>
  <c r="P311" i="1"/>
  <c r="P145" i="1"/>
  <c r="P123" i="1"/>
  <c r="P206" i="1"/>
  <c r="P299" i="1"/>
  <c r="P177" i="1"/>
  <c r="P259" i="1"/>
  <c r="P15" i="1"/>
  <c r="P74" i="1"/>
  <c r="P150" i="1"/>
  <c r="P264" i="1"/>
  <c r="P160" i="1"/>
  <c r="P253" i="1"/>
  <c r="P227" i="1"/>
  <c r="P22" i="1"/>
  <c r="P173" i="1"/>
  <c r="P120" i="1"/>
  <c r="P200" i="1"/>
  <c r="P283" i="1"/>
  <c r="P128" i="1"/>
  <c r="P210" i="1"/>
  <c r="P172" i="1"/>
  <c r="P107" i="1"/>
  <c r="P215" i="1"/>
  <c r="P83" i="1"/>
  <c r="P175" i="1"/>
  <c r="P144" i="1"/>
  <c r="P339" i="1"/>
  <c r="P126" i="1"/>
  <c r="P31" i="1"/>
  <c r="P82" i="1"/>
  <c r="P16" i="1"/>
  <c r="P341" i="1"/>
  <c r="P93" i="1"/>
  <c r="P336" i="1"/>
  <c r="P190" i="1"/>
  <c r="P20" i="1"/>
  <c r="P209" i="1"/>
  <c r="P354" i="1"/>
  <c r="P318" i="1"/>
  <c r="P310" i="1"/>
  <c r="P212" i="1"/>
  <c r="P89" i="1"/>
  <c r="P333" i="1"/>
  <c r="P42" i="1"/>
  <c r="P321" i="1"/>
  <c r="P68" i="1"/>
  <c r="P249" i="1"/>
  <c r="P233" i="1"/>
  <c r="P337" i="1"/>
  <c r="P28" i="1"/>
  <c r="P84" i="1"/>
  <c r="P183" i="1"/>
  <c r="P361" i="1"/>
  <c r="P351" i="1"/>
  <c r="P69" i="1"/>
  <c r="P161" i="1"/>
  <c r="P285" i="1"/>
  <c r="P139" i="1"/>
  <c r="P272" i="1"/>
  <c r="P305" i="1"/>
  <c r="P153" i="1"/>
  <c r="P137" i="1"/>
  <c r="P11" i="1"/>
  <c r="P36" i="1"/>
  <c r="P81" i="1"/>
  <c r="P140" i="1"/>
  <c r="P265" i="1"/>
  <c r="P163" i="1"/>
  <c r="P110" i="1"/>
  <c r="P148" i="1"/>
  <c r="P108" i="1"/>
  <c r="P119" i="1"/>
  <c r="P332" i="1"/>
  <c r="P242" i="1"/>
  <c r="P158" i="1"/>
  <c r="P231" i="1"/>
  <c r="P133" i="1"/>
  <c r="P196" i="1"/>
  <c r="P281" i="1"/>
  <c r="P78" i="1"/>
  <c r="P131" i="1"/>
  <c r="P312" i="1"/>
  <c r="P80" i="1"/>
  <c r="P315" i="1"/>
  <c r="P122" i="1"/>
  <c r="P335" i="1"/>
  <c r="P39" i="1"/>
  <c r="P251" i="1"/>
  <c r="P197" i="1"/>
  <c r="P179" i="1"/>
  <c r="P203" i="1"/>
  <c r="P260" i="1"/>
  <c r="P151" i="1"/>
  <c r="P362" i="1"/>
  <c r="P66" i="1"/>
  <c r="P207" i="1"/>
  <c r="P258" i="1"/>
  <c r="P55" i="1"/>
  <c r="P185" i="1"/>
  <c r="P157" i="1"/>
  <c r="P304" i="1"/>
  <c r="P295" i="1"/>
  <c r="P121" i="1"/>
  <c r="P237" i="1"/>
  <c r="P306" i="1"/>
  <c r="P135" i="1"/>
  <c r="P113" i="1"/>
  <c r="P109" i="1"/>
  <c r="P297" i="1"/>
  <c r="P313" i="1"/>
  <c r="P263" i="1"/>
  <c r="P75" i="1"/>
  <c r="P277" i="1"/>
  <c r="P320" i="1"/>
  <c r="P226" i="1"/>
  <c r="P44" i="1"/>
  <c r="P208" i="1"/>
  <c r="P149" i="1"/>
  <c r="P142" i="1"/>
  <c r="P25" i="1"/>
  <c r="P40" i="1"/>
  <c r="P105" i="1"/>
  <c r="P279" i="1"/>
  <c r="P12" i="1"/>
  <c r="P17" i="1"/>
  <c r="P257" i="1"/>
  <c r="P41" i="1"/>
  <c r="P246" i="1"/>
  <c r="P23" i="1"/>
  <c r="P302" i="1"/>
  <c r="P199" i="1"/>
  <c r="P323" i="1"/>
  <c r="P46" i="1"/>
  <c r="P165" i="1"/>
  <c r="P356" i="1"/>
  <c r="P218" i="1"/>
  <c r="P344" i="1"/>
  <c r="P276" i="1"/>
  <c r="P14" i="1"/>
  <c r="P289" i="1"/>
  <c r="P180" i="1"/>
  <c r="P143" i="1"/>
  <c r="P225" i="1"/>
  <c r="P43" i="1"/>
  <c r="P359" i="1"/>
  <c r="P104" i="1"/>
  <c r="P138" i="1"/>
  <c r="P268" i="1"/>
  <c r="P33" i="1"/>
  <c r="P256" i="1"/>
  <c r="P92" i="1"/>
  <c r="P211" i="1"/>
  <c r="P76" i="1"/>
  <c r="P168" i="1"/>
  <c r="P136" i="1"/>
  <c r="P345" i="1"/>
  <c r="P271" i="1"/>
  <c r="P132" i="1"/>
  <c r="P13" i="1"/>
  <c r="P349" i="1"/>
  <c r="P363" i="1"/>
  <c r="P343" i="1"/>
  <c r="P240" i="1"/>
  <c r="P147" i="1"/>
  <c r="P156" i="1"/>
  <c r="P229" i="1"/>
  <c r="P21" i="1"/>
  <c r="P221" i="1"/>
  <c r="P100" i="1"/>
  <c r="P309" i="1"/>
  <c r="P267" i="1"/>
  <c r="P187" i="1"/>
  <c r="P241" i="1"/>
  <c r="P223" i="1"/>
  <c r="P358" i="1"/>
  <c r="P9" i="1"/>
  <c r="P174" i="1"/>
  <c r="P47" i="1"/>
  <c r="P330" i="1"/>
  <c r="P282" i="1"/>
  <c r="P228" i="1"/>
  <c r="P77" i="1"/>
  <c r="P252" i="1"/>
  <c r="P112" i="1"/>
  <c r="P270" i="1"/>
  <c r="P284" i="1"/>
  <c r="P191" i="1"/>
  <c r="P198" i="1"/>
  <c r="P340" i="1"/>
  <c r="P189" i="1"/>
  <c r="P61" i="1"/>
  <c r="P278" i="1"/>
  <c r="P169" i="1"/>
  <c r="P181" i="1"/>
  <c r="P294" i="1"/>
  <c r="P216" i="1"/>
  <c r="P222" i="1"/>
  <c r="P317" i="1"/>
  <c r="P73" i="1"/>
  <c r="P152" i="1"/>
  <c r="P353" i="1"/>
  <c r="P308" i="1"/>
  <c r="P64" i="1"/>
  <c r="P58" i="1"/>
  <c r="P214" i="1"/>
  <c r="P86" i="1"/>
  <c r="P59" i="1"/>
  <c r="P116" i="1"/>
  <c r="P129" i="1"/>
  <c r="P201" i="1"/>
  <c r="P360" i="1"/>
  <c r="P167" i="1"/>
  <c r="P244" i="1"/>
  <c r="P192" i="1"/>
  <c r="P102" i="1"/>
  <c r="P273" i="1"/>
  <c r="P348" i="1"/>
  <c r="P19" i="1"/>
  <c r="P125" i="1"/>
  <c r="P186" i="1"/>
  <c r="P94" i="1"/>
  <c r="P49" i="1"/>
  <c r="P62" i="1"/>
  <c r="P245" i="1"/>
  <c r="P247" i="1"/>
  <c r="P63" i="1"/>
  <c r="P217" i="1"/>
  <c r="P99" i="1"/>
  <c r="P326" i="1"/>
  <c r="P88" i="1"/>
  <c r="P275" i="1"/>
  <c r="P101" i="1"/>
  <c r="P327" i="1"/>
  <c r="P250" i="1"/>
  <c r="P18" i="1"/>
  <c r="P124" i="1"/>
  <c r="P232" i="1"/>
  <c r="P293" i="1"/>
  <c r="P193" i="1"/>
  <c r="P45" i="1"/>
  <c r="P182" i="1"/>
  <c r="P261" i="1"/>
  <c r="P195" i="1"/>
  <c r="P26" i="1"/>
  <c r="P118" i="1"/>
  <c r="P164" i="1"/>
  <c r="P184" i="1"/>
  <c r="P236" i="1"/>
  <c r="P130" i="1"/>
  <c r="P307" i="1"/>
  <c r="P8" i="1"/>
  <c r="P85" i="1"/>
  <c r="P319" i="1"/>
  <c r="P30" i="1"/>
  <c r="P266" i="1"/>
  <c r="P27" i="1"/>
  <c r="P50" i="1"/>
  <c r="P71" i="1"/>
  <c r="P117" i="1"/>
  <c r="P97" i="1"/>
  <c r="P322" i="1"/>
  <c r="P338" i="1"/>
  <c r="P127" i="1"/>
  <c r="P269" i="1"/>
  <c r="P347" i="1"/>
  <c r="P162" i="1"/>
  <c r="P243" i="1"/>
  <c r="P291" i="1"/>
  <c r="P178" i="1"/>
  <c r="P235" i="1"/>
  <c r="P95" i="1"/>
  <c r="P248" i="1"/>
  <c r="P176" i="1"/>
  <c r="P96" i="1"/>
  <c r="P202" i="1"/>
  <c r="P350" i="1"/>
  <c r="P67" i="1"/>
  <c r="P220" i="1"/>
  <c r="P288" i="1"/>
  <c r="P79" i="1"/>
  <c r="P346" i="1"/>
  <c r="P87" i="1"/>
  <c r="P188" i="1"/>
  <c r="P32" i="1"/>
  <c r="P34" i="1"/>
  <c r="P286" i="1"/>
  <c r="P325" i="1"/>
  <c r="P274" i="1"/>
  <c r="Q365" i="1" l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<sst xmlns="http://schemas.openxmlformats.org/spreadsheetml/2006/main" count="499" uniqueCount="449">
  <si>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</si>
  <si>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</si>
  <si>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</si>
  <si>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</si>
  <si>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</si>
  <si>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</si>
  <si>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</si>
  <si>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</si>
  <si>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</si>
  <si>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</si>
  <si>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</si>
  <si>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</si>
  <si>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</si>
  <si>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</si>
  <si>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</si>
  <si>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</si>
  <si>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</si>
  <si>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</si>
  <si>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</si>
  <si>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</si>
  <si>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</si>
  <si>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</si>
  <si>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</si>
  <si>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</si>
  <si>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</si>
  <si>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</si>
  <si>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</si>
  <si>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</si>
  <si>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</si>
  <si>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</si>
  <si>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</si>
  <si>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</si>
  <si>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</si>
  <si>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</si>
  <si>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</si>
  <si>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</si>
  <si>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</si>
  <si>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</si>
  <si>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</si>
  <si>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</si>
  <si>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</si>
  <si>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</si>
  <si>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</si>
  <si>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</si>
  <si>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</si>
  <si>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</si>
  <si>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</si>
  <si>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</si>
  <si>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</si>
  <si>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</si>
  <si>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</si>
  <si>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</si>
  <si>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</si>
  <si>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</si>
  <si>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</si>
  <si>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</si>
  <si>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</si>
  <si>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</si>
  <si>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</si>
  <si>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</si>
  <si>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</si>
  <si>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</si>
  <si>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</si>
  <si>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</si>
  <si>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</si>
  <si>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</si>
  <si>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</si>
  <si>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</si>
  <si>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</si>
  <si>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</si>
  <si>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</si>
  <si>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</si>
  <si>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</si>
  <si>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</si>
  <si>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</si>
  <si>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</si>
  <si>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</si>
  <si>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</si>
  <si>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</si>
  <si>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</si>
  <si>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</si>
  <si>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</si>
  <si>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</si>
  <si>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</si>
  <si>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</si>
  <si>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</si>
  <si>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</si>
  <si>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</si>
  <si>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</si>
  <si>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</si>
  <si>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</si>
  <si>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</si>
  <si>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</si>
  <si>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</si>
  <si>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</si>
  <si>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</si>
  <si>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</si>
  <si>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</si>
  <si>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</si>
  <si>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</si>
  <si>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</si>
  <si>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</si>
  <si>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</si>
  <si>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</si>
  <si>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</si>
  <si>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</si>
  <si>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</si>
  <si>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</si>
  <si>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</si>
  <si>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</si>
  <si>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</si>
  <si>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</si>
  <si>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</si>
  <si>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</si>
  <si>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</si>
  <si>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</si>
  <si>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</si>
  <si>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</si>
  <si>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</si>
  <si>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</si>
  <si>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</si>
  <si>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</si>
  <si>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</si>
  <si>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</si>
  <si>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</si>
  <si>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</si>
  <si>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</si>
  <si>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</si>
  <si>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</si>
  <si>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</si>
  <si>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</si>
  <si>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</si>
  <si>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</si>
  <si>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</si>
  <si>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</si>
  <si>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</si>
  <si>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</si>
  <si>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</si>
  <si>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</si>
  <si>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</si>
  <si>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</si>
  <si>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</si>
  <si>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</si>
  <si>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</si>
  <si>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</si>
  <si>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</si>
  <si>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</si>
  <si>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</si>
  <si>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</si>
  <si>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</si>
  <si>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</si>
  <si>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</si>
  <si>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</si>
  <si>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</si>
  <si>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</si>
  <si>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</si>
  <si>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</si>
  <si>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</si>
  <si>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</si>
  <si>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</si>
  <si>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</si>
  <si>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</si>
  <si>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</si>
  <si>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</si>
  <si>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</si>
  <si>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</si>
  <si>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</si>
  <si>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</si>
  <si>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</si>
  <si>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</si>
  <si>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</si>
  <si>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</si>
  <si>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</si>
  <si>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</si>
  <si>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</si>
  <si>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</si>
  <si>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</si>
  <si>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</si>
  <si>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</si>
  <si>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</si>
  <si>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</si>
  <si>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</si>
  <si>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</si>
  <si>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</si>
  <si>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</si>
  <si>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</si>
  <si>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</si>
  <si>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</si>
  <si>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</si>
  <si>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</si>
  <si>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</si>
  <si>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</si>
  <si>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</si>
  <si>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</si>
  <si>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</si>
  <si>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</si>
  <si>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</si>
  <si>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</si>
  <si>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</si>
  <si>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</si>
  <si>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</si>
  <si>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</si>
  <si>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</si>
  <si>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</si>
  <si>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</si>
  <si>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</si>
  <si>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</si>
  <si>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</si>
  <si>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</si>
  <si>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</si>
  <si>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</si>
  <si>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</si>
  <si>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</si>
  <si>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</si>
  <si>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</si>
  <si>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</si>
  <si>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</si>
  <si>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</si>
  <si>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</si>
  <si>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</si>
  <si>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</si>
  <si>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</si>
  <si>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</si>
  <si>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</si>
  <si>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</si>
  <si>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</si>
  <si>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</si>
  <si>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</si>
  <si>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</si>
  <si>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</si>
  <si>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</si>
  <si>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</si>
  <si>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</si>
  <si>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</si>
  <si>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</si>
  <si>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</si>
  <si>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</si>
  <si>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</si>
  <si>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</si>
  <si>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</si>
  <si>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</si>
  <si>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</si>
  <si>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</si>
  <si>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</si>
  <si>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</si>
  <si>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</si>
  <si>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</si>
  <si>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</si>
  <si>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</si>
  <si>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</si>
  <si>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</si>
  <si>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</si>
  <si>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</si>
  <si>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</si>
  <si>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</si>
  <si>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</si>
  <si>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</si>
  <si>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</si>
  <si>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</si>
  <si>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</si>
  <si>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</si>
  <si>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</si>
  <si>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</si>
  <si>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</si>
  <si>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</si>
  <si>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</si>
  <si>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</si>
  <si>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</si>
  <si>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</si>
  <si>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</si>
  <si>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</si>
  <si>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</si>
  <si>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</si>
  <si>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</si>
  <si>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</si>
  <si>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</si>
  <si>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</si>
  <si>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</si>
  <si>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</si>
  <si>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</si>
  <si>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</si>
  <si>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</si>
  <si>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</si>
  <si>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</si>
  <si>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</si>
  <si>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</si>
  <si>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</si>
  <si>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</si>
  <si>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</si>
  <si>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</si>
  <si>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</si>
  <si>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</si>
  <si>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</si>
  <si>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</si>
  <si>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</si>
  <si>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</si>
  <si>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</si>
  <si>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</si>
  <si>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</si>
  <si>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</si>
  <si>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</si>
  <si>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</si>
  <si>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</si>
  <si>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</si>
  <si>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</si>
  <si>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</si>
  <si>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</si>
  <si>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</si>
  <si>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</si>
  <si>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</si>
  <si>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</si>
  <si>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</si>
  <si>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</si>
  <si>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</si>
  <si>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</si>
  <si>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</si>
  <si>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</si>
  <si>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</si>
  <si>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</si>
  <si>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</si>
  <si>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</si>
  <si>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</si>
  <si>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</si>
  <si>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</si>
  <si>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</si>
  <si>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</si>
  <si>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</si>
  <si>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</si>
  <si>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</si>
  <si>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</si>
  <si>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</si>
  <si>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</si>
  <si>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</si>
  <si>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</si>
  <si>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</si>
  <si>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</si>
  <si>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</si>
  <si>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</si>
  <si>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</si>
  <si>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</si>
  <si>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</si>
  <si>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</si>
  <si>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</si>
  <si>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</si>
  <si>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</si>
  <si>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</si>
  <si>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</si>
  <si>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</si>
  <si>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</si>
  <si>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</si>
  <si>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</si>
  <si>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</si>
  <si>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</si>
  <si>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</si>
  <si>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</si>
  <si>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</si>
  <si>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</si>
  <si>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</si>
  <si>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</si>
  <si>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</si>
  <si>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</si>
  <si>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</si>
  <si>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</si>
  <si>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</si>
  <si>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</si>
  <si>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</si>
  <si>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</si>
  <si>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</si>
  <si>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</si>
  <si>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</si>
  <si>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</si>
  <si>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</si>
  <si>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</si>
  <si>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</si>
  <si>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</si>
  <si>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</si>
  <si>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</si>
  <si>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</si>
  <si>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</si>
  <si>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</si>
  <si>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</si>
  <si>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</si>
  <si>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</si>
  <si>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</si>
  <si>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</si>
  <si>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</si>
  <si>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</si>
  <si>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</si>
  <si>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</si>
  <si>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</si>
  <si>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</si>
  <si>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</si>
  <si>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</si>
  <si>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</si>
  <si>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</si>
  <si>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</si>
  <si>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</si>
  <si>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</si>
  <si>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</si>
  <si>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</si>
  <si>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</si>
  <si>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</si>
  <si>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</si>
  <si>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</si>
  <si>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</si>
  <si>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</si>
  <si>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</si>
  <si>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</si>
  <si>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</si>
  <si>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</si>
  <si>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</si>
  <si>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</si>
  <si>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</si>
  <si>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</si>
  <si>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</si>
  <si>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</si>
  <si>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</si>
  <si>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</si>
  <si>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</si>
  <si>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</si>
  <si>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</si>
  <si>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</si>
  <si>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</si>
  <si>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</si>
  <si>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</si>
  <si>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</si>
  <si>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</si>
  <si>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</si>
  <si>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</si>
  <si>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 2024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</si>
  <si>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</si>
  <si>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Ålesund*</t>
  </si>
  <si>
    <t>Haram*</t>
  </si>
  <si>
    <t>2023-</t>
  </si>
  <si>
    <t>endring 24-25</t>
  </si>
  <si>
    <t>Skatter 2025</t>
  </si>
  <si>
    <t>Netto utjevn. 25</t>
  </si>
  <si>
    <t>2025   2)</t>
  </si>
  <si>
    <t>Endring fra 2024</t>
  </si>
  <si>
    <t>Skatt og netto skatteutjevning 2025</t>
  </si>
  <si>
    <t>Skatt 2025</t>
  </si>
  <si>
    <t>Anslag SB2025</t>
  </si>
  <si>
    <t>Anslag RNB2025</t>
  </si>
  <si>
    <t>Anslag NB2026</t>
  </si>
  <si>
    <t>1.1.2025</t>
  </si>
  <si>
    <t>Folketall 1.1.2025</t>
  </si>
  <si>
    <t>(trekk/komp 62%)</t>
  </si>
  <si>
    <t>Feb</t>
  </si>
  <si>
    <t>Utbetales/trekkes ved 4. termin rammetilskudd i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</si>
</sst>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8"/>
      <color rgb="FFFF0000"/>
      <name val="Calibri Light"/>
      <family val="2"/>
      <scheme val="major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64" fontId="44" fillId="0" borderId="0" xfId="7" applyNumberFormat="1" applyFont="1" applyFill="1" applyBorder="1" applyProtection="1"/>
    <xf numFmtId="164" fontId="45" fillId="0" borderId="0" xfId="1" applyNumberFormat="1" applyFont="1" applyFill="1" applyBorder="1"/>
    <xf numFmtId="164" fontId="45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6" fillId="0" borderId="0" xfId="11" applyNumberFormat="1" applyFont="1" applyBorder="1"/>
    <xf numFmtId="164" fontId="6" fillId="0" borderId="3" xfId="1" applyNumberFormat="1" applyFont="1" applyBorder="1"/>
    <xf numFmtId="3" fontId="6" fillId="0" borderId="3" xfId="11" applyNumberFormat="1" applyFont="1" applyFill="1" applyBorder="1"/>
    <xf numFmtId="164" fontId="19" fillId="0" borderId="13" xfId="1" applyNumberFormat="1" applyFont="1" applyBorder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0.88101813486572023</c:v>
                </c:pt>
                <c:pt idx="1">
                  <c:v>0.9729992296667086</c:v>
                </c:pt>
                <c:pt idx="2">
                  <c:v>1.0450833328160172</c:v>
                </c:pt>
                <c:pt idx="3">
                  <c:v>0.95354070338472774</c:v>
                </c:pt>
                <c:pt idx="4">
                  <c:v>1.048476615563807</c:v>
                </c:pt>
                <c:pt idx="5">
                  <c:v>1.4009532517621357</c:v>
                </c:pt>
                <c:pt idx="6">
                  <c:v>1.0171069770159944</c:v>
                </c:pt>
                <c:pt idx="7">
                  <c:v>0.86257748311347138</c:v>
                </c:pt>
                <c:pt idx="8">
                  <c:v>0.88727225571075174</c:v>
                </c:pt>
                <c:pt idx="9">
                  <c:v>0.95897872180195998</c:v>
                </c:pt>
                <c:pt idx="10">
                  <c:v>0.85965558746642001</c:v>
                </c:pt>
                <c:pt idx="11">
                  <c:v>0.93256243617685153</c:v>
                </c:pt>
                <c:pt idx="12">
                  <c:v>1.1534731701105945</c:v>
                </c:pt>
                <c:pt idx="13">
                  <c:v>0.95657441889815731</c:v>
                </c:pt>
                <c:pt idx="14">
                  <c:v>0.89698292859122974</c:v>
                </c:pt>
                <c:pt idx="15">
                  <c:v>1.0280905156424462</c:v>
                </c:pt>
                <c:pt idx="16">
                  <c:v>0.9662720860863182</c:v>
                </c:pt>
                <c:pt idx="17">
                  <c:v>0.79240241133858202</c:v>
                </c:pt>
                <c:pt idx="18">
                  <c:v>0.82478177818054366</c:v>
                </c:pt>
                <c:pt idx="19">
                  <c:v>1.129240894487783</c:v>
                </c:pt>
                <c:pt idx="20">
                  <c:v>0.87017838547833626</c:v>
                </c:pt>
                <c:pt idx="21">
                  <c:v>1.0247974479181579</c:v>
                </c:pt>
                <c:pt idx="22">
                  <c:v>0.92452632941851209</c:v>
                </c:pt>
                <c:pt idx="23">
                  <c:v>0.81528682249200835</c:v>
                </c:pt>
                <c:pt idx="24">
                  <c:v>1.1853880951905702</c:v>
                </c:pt>
                <c:pt idx="25">
                  <c:v>0.85443013694579006</c:v>
                </c:pt>
                <c:pt idx="26">
                  <c:v>0.92993910483987829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0.95119106277923138</c:v>
                </c:pt>
                <c:pt idx="1">
                  <c:v>0.97946654919880016</c:v>
                </c:pt>
                <c:pt idx="2">
                  <c:v>1.0068585083955377</c:v>
                </c:pt>
                <c:pt idx="3">
                  <c:v>0.97207230921164745</c:v>
                </c:pt>
                <c:pt idx="4">
                  <c:v>0.97735575272567032</c:v>
                </c:pt>
                <c:pt idx="5">
                  <c:v>1.1420890775950625</c:v>
                </c:pt>
                <c:pt idx="6">
                  <c:v>0.99622749319152881</c:v>
                </c:pt>
                <c:pt idx="7">
                  <c:v>0.950637843226664</c:v>
                </c:pt>
                <c:pt idx="8">
                  <c:v>0.95137868640458245</c:v>
                </c:pt>
                <c:pt idx="9">
                  <c:v>0.97413875621019586</c:v>
                </c:pt>
                <c:pt idx="10">
                  <c:v>0.95055018635725252</c:v>
                </c:pt>
                <c:pt idx="11">
                  <c:v>0.96410056767265451</c:v>
                </c:pt>
                <c:pt idx="12">
                  <c:v>1.0480466465674769</c:v>
                </c:pt>
                <c:pt idx="13">
                  <c:v>0.97322512110675075</c:v>
                </c:pt>
                <c:pt idx="14">
                  <c:v>0.95167000659099654</c:v>
                </c:pt>
                <c:pt idx="15">
                  <c:v>1.0004012378695808</c:v>
                </c:pt>
                <c:pt idx="16">
                  <c:v>0.97691023463825188</c:v>
                </c:pt>
                <c:pt idx="17">
                  <c:v>0.94853259107341714</c:v>
                </c:pt>
                <c:pt idx="18">
                  <c:v>0.94950397207867587</c:v>
                </c:pt>
                <c:pt idx="19">
                  <c:v>1.0388383818308082</c:v>
                </c:pt>
                <c:pt idx="20">
                  <c:v>0.95086587029760983</c:v>
                </c:pt>
                <c:pt idx="21">
                  <c:v>0.99914987213435091</c:v>
                </c:pt>
                <c:pt idx="22">
                  <c:v>0.96104684710448562</c:v>
                </c:pt>
                <c:pt idx="23">
                  <c:v>0.94921912340801995</c:v>
                </c:pt>
                <c:pt idx="24">
                  <c:v>1.0601743180978676</c:v>
                </c:pt>
                <c:pt idx="25">
                  <c:v>0.95039342284163331</c:v>
                </c:pt>
                <c:pt idx="26">
                  <c:v>0.9631037017646048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1.0117441280515369</c:v>
                </c:pt>
                <c:pt idx="1">
                  <c:v>1.1773440632707441</c:v>
                </c:pt>
                <c:pt idx="2">
                  <c:v>1.0148968819920938</c:v>
                </c:pt>
                <c:pt idx="3">
                  <c:v>0.99259784162042997</c:v>
                </c:pt>
                <c:pt idx="4">
                  <c:v>0.86974377633037592</c:v>
                </c:pt>
                <c:pt idx="5">
                  <c:v>0.84942969042514771</c:v>
                </c:pt>
                <c:pt idx="6">
                  <c:v>0.8052348408241794</c:v>
                </c:pt>
                <c:pt idx="7">
                  <c:v>0.8028708167271229</c:v>
                </c:pt>
                <c:pt idx="8">
                  <c:v>0.90606993732332664</c:v>
                </c:pt>
                <c:pt idx="9">
                  <c:v>0.93238317702619133</c:v>
                </c:pt>
                <c:pt idx="10">
                  <c:v>0.86381266348969143</c:v>
                </c:pt>
                <c:pt idx="11">
                  <c:v>1.2071480621746702</c:v>
                </c:pt>
                <c:pt idx="12">
                  <c:v>1.0247949456066472</c:v>
                </c:pt>
                <c:pt idx="13">
                  <c:v>0.88042905839575603</c:v>
                </c:pt>
                <c:pt idx="14">
                  <c:v>1.6698743731939851</c:v>
                </c:pt>
                <c:pt idx="15">
                  <c:v>2.1107359211595895</c:v>
                </c:pt>
                <c:pt idx="16">
                  <c:v>1.2319980778573074</c:v>
                </c:pt>
                <c:pt idx="17">
                  <c:v>0.94426009183121506</c:v>
                </c:pt>
                <c:pt idx="18">
                  <c:v>1.0689309045896809</c:v>
                </c:pt>
                <c:pt idx="19">
                  <c:v>0.92225811454626383</c:v>
                </c:pt>
                <c:pt idx="20">
                  <c:v>0.91331730290246216</c:v>
                </c:pt>
                <c:pt idx="21">
                  <c:v>1.1720372632896838</c:v>
                </c:pt>
                <c:pt idx="22">
                  <c:v>1.0307998803630627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0.99418961058503497</c:v>
                </c:pt>
                <c:pt idx="1">
                  <c:v>1.0571175859683337</c:v>
                </c:pt>
                <c:pt idx="2">
                  <c:v>0.99538765708244648</c:v>
                </c:pt>
                <c:pt idx="3">
                  <c:v>0.98691402174121423</c:v>
                </c:pt>
                <c:pt idx="4">
                  <c:v>0.95085283202317084</c:v>
                </c:pt>
                <c:pt idx="5">
                  <c:v>0.95024340944601415</c:v>
                </c:pt>
                <c:pt idx="6">
                  <c:v>0.9489175639579851</c:v>
                </c:pt>
                <c:pt idx="7">
                  <c:v>0.94884664323507339</c:v>
                </c:pt>
                <c:pt idx="8">
                  <c:v>0.95403341810831532</c:v>
                </c:pt>
                <c:pt idx="9">
                  <c:v>0.96403244919540354</c:v>
                </c:pt>
                <c:pt idx="10">
                  <c:v>0.95067489863795052</c:v>
                </c:pt>
                <c:pt idx="11">
                  <c:v>1.0684431055518255</c:v>
                </c:pt>
                <c:pt idx="12">
                  <c:v>0.99914892125597687</c:v>
                </c:pt>
                <c:pt idx="13">
                  <c:v>0.9511733904851325</c:v>
                </c:pt>
                <c:pt idx="14">
                  <c:v>1.2442791037391652</c:v>
                </c:pt>
                <c:pt idx="15">
                  <c:v>1.4118064919660946</c:v>
                </c:pt>
                <c:pt idx="16">
                  <c:v>1.0778861115112277</c:v>
                </c:pt>
                <c:pt idx="17">
                  <c:v>0.96854567682131287</c:v>
                </c:pt>
                <c:pt idx="18">
                  <c:v>1.0159205856695295</c:v>
                </c:pt>
                <c:pt idx="19">
                  <c:v>0.96018492545303114</c:v>
                </c:pt>
                <c:pt idx="20">
                  <c:v>0.95678741702838666</c:v>
                </c:pt>
                <c:pt idx="21">
                  <c:v>1.0551010019755307</c:v>
                </c:pt>
                <c:pt idx="22">
                  <c:v>1.0014307964634146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1.0029741890427086</c:v>
                </c:pt>
                <c:pt idx="1">
                  <c:v>0.98811222987208958</c:v>
                </c:pt>
                <c:pt idx="2">
                  <c:v>1.2078881792161109</c:v>
                </c:pt>
                <c:pt idx="3">
                  <c:v>0.75226562716490863</c:v>
                </c:pt>
                <c:pt idx="4">
                  <c:v>0.83673972035058497</c:v>
                </c:pt>
                <c:pt idx="5">
                  <c:v>0.73011812651687136</c:v>
                </c:pt>
                <c:pt idx="6">
                  <c:v>0.7182063754999779</c:v>
                </c:pt>
                <c:pt idx="7">
                  <c:v>0.9302054304756574</c:v>
                </c:pt>
                <c:pt idx="8">
                  <c:v>0.8683222777666304</c:v>
                </c:pt>
                <c:pt idx="9">
                  <c:v>0.72077090279847034</c:v>
                </c:pt>
                <c:pt idx="10">
                  <c:v>0.86586155483420335</c:v>
                </c:pt>
                <c:pt idx="11">
                  <c:v>0.92566525269311617</c:v>
                </c:pt>
                <c:pt idx="12">
                  <c:v>0.91026798668658826</c:v>
                </c:pt>
                <c:pt idx="13">
                  <c:v>0.90135585088641634</c:v>
                </c:pt>
                <c:pt idx="14">
                  <c:v>0.80539866781027758</c:v>
                </c:pt>
                <c:pt idx="15">
                  <c:v>1.5300577414791039</c:v>
                </c:pt>
                <c:pt idx="16">
                  <c:v>0.99728556864701745</c:v>
                </c:pt>
                <c:pt idx="17">
                  <c:v>1.1681849030086118</c:v>
                </c:pt>
                <c:pt idx="18">
                  <c:v>0.99103827705515446</c:v>
                </c:pt>
                <c:pt idx="19">
                  <c:v>0.84209448681483856</c:v>
                </c:pt>
                <c:pt idx="20">
                  <c:v>1.3440419759353521</c:v>
                </c:pt>
                <c:pt idx="21">
                  <c:v>1.0534120544958181</c:v>
                </c:pt>
                <c:pt idx="22">
                  <c:v>1.2046367371598963</c:v>
                </c:pt>
                <c:pt idx="23">
                  <c:v>0.80086216020569057</c:v>
                </c:pt>
                <c:pt idx="24">
                  <c:v>0.9784545107989624</c:v>
                </c:pt>
                <c:pt idx="25">
                  <c:v>1.7314250548165671</c:v>
                </c:pt>
                <c:pt idx="26">
                  <c:v>0.85097558692865005</c:v>
                </c:pt>
                <c:pt idx="27">
                  <c:v>0.85219772081082312</c:v>
                </c:pt>
                <c:pt idx="28">
                  <c:v>0.92385891815369314</c:v>
                </c:pt>
                <c:pt idx="29">
                  <c:v>0.8484397569237615</c:v>
                </c:pt>
                <c:pt idx="30">
                  <c:v>1.017852375496912</c:v>
                </c:pt>
                <c:pt idx="31">
                  <c:v>0.96896274048795306</c:v>
                </c:pt>
                <c:pt idx="32">
                  <c:v>0.93515653429437351</c:v>
                </c:pt>
                <c:pt idx="33">
                  <c:v>0.96592222857174392</c:v>
                </c:pt>
                <c:pt idx="34">
                  <c:v>0.95514349378183361</c:v>
                </c:pt>
                <c:pt idx="35">
                  <c:v>0.89416017859795394</c:v>
                </c:pt>
                <c:pt idx="36">
                  <c:v>0.98612856341160826</c:v>
                </c:pt>
                <c:pt idx="37">
                  <c:v>0.91628351909751993</c:v>
                </c:pt>
                <c:pt idx="38">
                  <c:v>0.9060500765850058</c:v>
                </c:pt>
                <c:pt idx="39">
                  <c:v>1.0586512692464338</c:v>
                </c:pt>
                <c:pt idx="40">
                  <c:v>1.1131338846016043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0.99085703376168033</c:v>
                </c:pt>
                <c:pt idx="1">
                  <c:v>0.98520948927684504</c:v>
                </c:pt>
                <c:pt idx="2">
                  <c:v>1.0687243500275732</c:v>
                </c:pt>
                <c:pt idx="3">
                  <c:v>0.9473284875482072</c:v>
                </c:pt>
                <c:pt idx="4">
                  <c:v>0.94986271034377723</c:v>
                </c:pt>
                <c:pt idx="5">
                  <c:v>0.94666406252876578</c:v>
                </c:pt>
                <c:pt idx="6">
                  <c:v>0.94630670999825917</c:v>
                </c:pt>
                <c:pt idx="7">
                  <c:v>0.96320490550620075</c:v>
                </c:pt>
                <c:pt idx="8">
                  <c:v>0.95081018706625864</c:v>
                </c:pt>
                <c:pt idx="9">
                  <c:v>0.9463836458172139</c:v>
                </c:pt>
                <c:pt idx="10">
                  <c:v>0.95073636537828587</c:v>
                </c:pt>
                <c:pt idx="11">
                  <c:v>0.96147963794883495</c:v>
                </c:pt>
                <c:pt idx="12">
                  <c:v>0.95562867686635444</c:v>
                </c:pt>
                <c:pt idx="13">
                  <c:v>0.95224206526228905</c:v>
                </c:pt>
                <c:pt idx="14">
                  <c:v>0.94892247876756819</c:v>
                </c:pt>
                <c:pt idx="15">
                  <c:v>1.1911487836875103</c:v>
                </c:pt>
                <c:pt idx="16">
                  <c:v>0.98869535801131758</c:v>
                </c:pt>
                <c:pt idx="17">
                  <c:v>1.0536371050687234</c:v>
                </c:pt>
                <c:pt idx="18">
                  <c:v>0.98632138720640983</c:v>
                </c:pt>
                <c:pt idx="19">
                  <c:v>0.95002335333770505</c:v>
                </c:pt>
                <c:pt idx="20">
                  <c:v>1.1204627927808848</c:v>
                </c:pt>
                <c:pt idx="21">
                  <c:v>1.010023422633862</c:v>
                </c:pt>
                <c:pt idx="22">
                  <c:v>1.0674888020462114</c:v>
                </c:pt>
                <c:pt idx="23">
                  <c:v>0.94878638353943034</c:v>
                </c:pt>
                <c:pt idx="24">
                  <c:v>0.9815395560290564</c:v>
                </c:pt>
                <c:pt idx="25">
                  <c:v>1.2676683627557461</c:v>
                </c:pt>
                <c:pt idx="26">
                  <c:v>0.95028978634111916</c:v>
                </c:pt>
                <c:pt idx="27">
                  <c:v>0.95032645035758456</c:v>
                </c:pt>
                <c:pt idx="28">
                  <c:v>0.96079323082385448</c:v>
                </c:pt>
                <c:pt idx="29">
                  <c:v>0.95021371144097277</c:v>
                </c:pt>
                <c:pt idx="30">
                  <c:v>0.99651074461427747</c:v>
                </c:pt>
                <c:pt idx="31">
                  <c:v>0.97793268331087313</c:v>
                </c:pt>
                <c:pt idx="32">
                  <c:v>0.96508632495731284</c:v>
                </c:pt>
                <c:pt idx="33">
                  <c:v>0.97677728878271375</c:v>
                </c:pt>
                <c:pt idx="34">
                  <c:v>0.97268136956254758</c:v>
                </c:pt>
                <c:pt idx="35">
                  <c:v>0.83646259153086255</c:v>
                </c:pt>
                <c:pt idx="36">
                  <c:v>0.98445569602186223</c:v>
                </c:pt>
                <c:pt idx="37">
                  <c:v>0.95791457918250844</c:v>
                </c:pt>
                <c:pt idx="38">
                  <c:v>0.95402587102775305</c:v>
                </c:pt>
                <c:pt idx="39">
                  <c:v>1.0120143242390958</c:v>
                </c:pt>
                <c:pt idx="40">
                  <c:v>1.0327177180740603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0.75982856372290952</c:v>
                </c:pt>
                <c:pt idx="1">
                  <c:v>0.8539229219418345</c:v>
                </c:pt>
                <c:pt idx="2">
                  <c:v>0.77738468845380171</c:v>
                </c:pt>
                <c:pt idx="3">
                  <c:v>0.8048264918220146</c:v>
                </c:pt>
                <c:pt idx="4">
                  <c:v>0.94655313000742747</c:v>
                </c:pt>
                <c:pt idx="5">
                  <c:v>0.85921816879313462</c:v>
                </c:pt>
                <c:pt idx="6">
                  <c:v>0.80258091761909556</c:v>
                </c:pt>
                <c:pt idx="7">
                  <c:v>0.902212826400002</c:v>
                </c:pt>
                <c:pt idx="8">
                  <c:v>0.83026726935357986</c:v>
                </c:pt>
                <c:pt idx="9">
                  <c:v>0.77561237339933764</c:v>
                </c:pt>
                <c:pt idx="10">
                  <c:v>0.73584714422045261</c:v>
                </c:pt>
                <c:pt idx="11">
                  <c:v>0.74077189793486564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0.94755537564494707</c:v>
                </c:pt>
                <c:pt idx="1">
                  <c:v>0.95037820639151471</c:v>
                </c:pt>
                <c:pt idx="2">
                  <c:v>0.94808205938687395</c:v>
                </c:pt>
                <c:pt idx="3">
                  <c:v>0.94890531348792018</c:v>
                </c:pt>
                <c:pt idx="4">
                  <c:v>0.9694170313282735</c:v>
                </c:pt>
                <c:pt idx="5">
                  <c:v>0.95053706379705383</c:v>
                </c:pt>
                <c:pt idx="6">
                  <c:v>0.9488379462618326</c:v>
                </c:pt>
                <c:pt idx="7">
                  <c:v>0.95256771595745182</c:v>
                </c:pt>
                <c:pt idx="8">
                  <c:v>0.94966853681386731</c:v>
                </c:pt>
                <c:pt idx="9">
                  <c:v>0.94802888993523993</c:v>
                </c:pt>
                <c:pt idx="10">
                  <c:v>0.94683593305987335</c:v>
                </c:pt>
                <c:pt idx="11">
                  <c:v>0.9469836756713057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0.82574011438513806</c:v>
                </c:pt>
                <c:pt idx="1">
                  <c:v>0.88780796072941159</c:v>
                </c:pt>
                <c:pt idx="2">
                  <c:v>0.90765778415105025</c:v>
                </c:pt>
                <c:pt idx="3">
                  <c:v>0.84180572142104038</c:v>
                </c:pt>
                <c:pt idx="4">
                  <c:v>0.83324479076125191</c:v>
                </c:pt>
                <c:pt idx="5">
                  <c:v>0.93489818284147774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0.9495327221648141</c:v>
                </c:pt>
                <c:pt idx="1">
                  <c:v>0.95139475755514225</c:v>
                </c:pt>
                <c:pt idx="2">
                  <c:v>0.95463679990285</c:v>
                </c:pt>
                <c:pt idx="3">
                  <c:v>0.95001469037589081</c:v>
                </c:pt>
                <c:pt idx="4">
                  <c:v>0.94975786245609739</c:v>
                </c:pt>
                <c:pt idx="5">
                  <c:v>0.96498815140521232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0.77475169470360128</c:v>
                </c:pt>
                <c:pt idx="1">
                  <c:v>0.88662218286270345</c:v>
                </c:pt>
                <c:pt idx="2">
                  <c:v>0.90395906667705472</c:v>
                </c:pt>
                <c:pt idx="3">
                  <c:v>0.81039699677930765</c:v>
                </c:pt>
                <c:pt idx="4">
                  <c:v>0.78965832538297709</c:v>
                </c:pt>
                <c:pt idx="5">
                  <c:v>0.70720879747674681</c:v>
                </c:pt>
                <c:pt idx="6">
                  <c:v>0.7677695495500042</c:v>
                </c:pt>
                <c:pt idx="7">
                  <c:v>0.70092105850806263</c:v>
                </c:pt>
                <c:pt idx="8">
                  <c:v>0.78319096744085603</c:v>
                </c:pt>
                <c:pt idx="9">
                  <c:v>0.68431440564766866</c:v>
                </c:pt>
                <c:pt idx="10">
                  <c:v>0.69511021210942281</c:v>
                </c:pt>
                <c:pt idx="11">
                  <c:v>0.66831023820857305</c:v>
                </c:pt>
                <c:pt idx="12">
                  <c:v>0.67023764428230015</c:v>
                </c:pt>
                <c:pt idx="13">
                  <c:v>0.78908647903844209</c:v>
                </c:pt>
                <c:pt idx="14">
                  <c:v>0.78626489542003297</c:v>
                </c:pt>
                <c:pt idx="15">
                  <c:v>0.87252873600949643</c:v>
                </c:pt>
                <c:pt idx="16">
                  <c:v>0.7625462724034705</c:v>
                </c:pt>
                <c:pt idx="17">
                  <c:v>0.94303268234157789</c:v>
                </c:pt>
                <c:pt idx="18">
                  <c:v>0.69620571223993555</c:v>
                </c:pt>
                <c:pt idx="19">
                  <c:v>0.72713646513372354</c:v>
                </c:pt>
                <c:pt idx="20">
                  <c:v>0.81949433611385769</c:v>
                </c:pt>
                <c:pt idx="21">
                  <c:v>1.0700932471284486</c:v>
                </c:pt>
                <c:pt idx="22">
                  <c:v>0.74252072669261071</c:v>
                </c:pt>
                <c:pt idx="23">
                  <c:v>0.76103436694173432</c:v>
                </c:pt>
                <c:pt idx="24">
                  <c:v>0.72603166138419961</c:v>
                </c:pt>
                <c:pt idx="25">
                  <c:v>0.86165813357643672</c:v>
                </c:pt>
                <c:pt idx="26">
                  <c:v>1.3102150823002545</c:v>
                </c:pt>
                <c:pt idx="27">
                  <c:v>0.91300432208698445</c:v>
                </c:pt>
                <c:pt idx="28">
                  <c:v>0.83183654196498102</c:v>
                </c:pt>
                <c:pt idx="29">
                  <c:v>1.0538205315630245</c:v>
                </c:pt>
                <c:pt idx="30">
                  <c:v>0.87695652885099318</c:v>
                </c:pt>
                <c:pt idx="31">
                  <c:v>0.99078199025209646</c:v>
                </c:pt>
                <c:pt idx="32">
                  <c:v>0.78584129974157413</c:v>
                </c:pt>
                <c:pt idx="33">
                  <c:v>0.923606340674483</c:v>
                </c:pt>
                <c:pt idx="34">
                  <c:v>0.81840383461596744</c:v>
                </c:pt>
                <c:pt idx="35">
                  <c:v>0.76295342976190395</c:v>
                </c:pt>
                <c:pt idx="36">
                  <c:v>0.78095599115812497</c:v>
                </c:pt>
                <c:pt idx="37">
                  <c:v>0.82082584988273977</c:v>
                </c:pt>
                <c:pt idx="38">
                  <c:v>0.70993994254837978</c:v>
                </c:pt>
                <c:pt idx="39">
                  <c:v>0.80369328362670689</c:v>
                </c:pt>
                <c:pt idx="40">
                  <c:v>0.88538970723820221</c:v>
                </c:pt>
                <c:pt idx="41">
                  <c:v>0.74053915813974158</c:v>
                </c:pt>
                <c:pt idx="42">
                  <c:v>0.91117459109910071</c:v>
                </c:pt>
                <c:pt idx="43">
                  <c:v>0.9210532730297788</c:v>
                </c:pt>
                <c:pt idx="44">
                  <c:v>0.94776347198598043</c:v>
                </c:pt>
                <c:pt idx="45">
                  <c:v>1.1675334522659926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0.94800306957436775</c:v>
                </c:pt>
                <c:pt idx="1">
                  <c:v>0.9513591842191409</c:v>
                </c:pt>
                <c:pt idx="2">
                  <c:v>0.95323128726273187</c:v>
                </c:pt>
                <c:pt idx="3">
                  <c:v>0.9490724286366391</c:v>
                </c:pt>
                <c:pt idx="4">
                  <c:v>0.948450268494749</c:v>
                </c:pt>
                <c:pt idx="5">
                  <c:v>0.94597678265756224</c:v>
                </c:pt>
                <c:pt idx="6">
                  <c:v>0.94779360521975986</c:v>
                </c:pt>
                <c:pt idx="7">
                  <c:v>0.94578815048850162</c:v>
                </c:pt>
                <c:pt idx="8">
                  <c:v>0.94825624775648565</c:v>
                </c:pt>
                <c:pt idx="9">
                  <c:v>0.94528995090268964</c:v>
                </c:pt>
                <c:pt idx="10">
                  <c:v>0.94561382509654246</c:v>
                </c:pt>
                <c:pt idx="11">
                  <c:v>0.9448098258795169</c:v>
                </c:pt>
                <c:pt idx="12">
                  <c:v>0.94486764806172885</c:v>
                </c:pt>
                <c:pt idx="13">
                  <c:v>0.94843311310441281</c:v>
                </c:pt>
                <c:pt idx="14">
                  <c:v>0.94834846559586083</c:v>
                </c:pt>
                <c:pt idx="15">
                  <c:v>0.95093638081354459</c:v>
                </c:pt>
                <c:pt idx="16">
                  <c:v>0.94763690690536384</c:v>
                </c:pt>
                <c:pt idx="17">
                  <c:v>0.96807926121525045</c:v>
                </c:pt>
                <c:pt idx="18">
                  <c:v>0.94564669010045777</c:v>
                </c:pt>
                <c:pt idx="19">
                  <c:v>0.9465746126872715</c:v>
                </c:pt>
                <c:pt idx="20">
                  <c:v>0.94934534881667554</c:v>
                </c:pt>
                <c:pt idx="21">
                  <c:v>1.0163622758342616</c:v>
                </c:pt>
                <c:pt idx="22">
                  <c:v>0.94703614053403817</c:v>
                </c:pt>
                <c:pt idx="23">
                  <c:v>0.94759154974151183</c:v>
                </c:pt>
                <c:pt idx="24">
                  <c:v>0.94654146857478572</c:v>
                </c:pt>
                <c:pt idx="25">
                  <c:v>0.9506102627405526</c:v>
                </c:pt>
                <c:pt idx="26">
                  <c:v>1.1076085731995475</c:v>
                </c:pt>
                <c:pt idx="27">
                  <c:v>0.95666848431850482</c:v>
                </c:pt>
                <c:pt idx="28">
                  <c:v>0.94971561499220913</c:v>
                </c:pt>
                <c:pt idx="29">
                  <c:v>1.0101786439194005</c:v>
                </c:pt>
                <c:pt idx="30">
                  <c:v>0.95106921459878968</c:v>
                </c:pt>
                <c:pt idx="31">
                  <c:v>0.98622399822124762</c:v>
                </c:pt>
                <c:pt idx="32">
                  <c:v>0.94833575772550693</c:v>
                </c:pt>
                <c:pt idx="33">
                  <c:v>0.96069725138175444</c:v>
                </c:pt>
                <c:pt idx="34">
                  <c:v>0.94931263377173891</c:v>
                </c:pt>
                <c:pt idx="35">
                  <c:v>0.94764912162611692</c:v>
                </c:pt>
                <c:pt idx="36">
                  <c:v>0.94818919846800342</c:v>
                </c:pt>
                <c:pt idx="37">
                  <c:v>0.94938529422974194</c:v>
                </c:pt>
                <c:pt idx="38">
                  <c:v>0.94605871700971111</c:v>
                </c:pt>
                <c:pt idx="39">
                  <c:v>0.94887131724206097</c:v>
                </c:pt>
                <c:pt idx="40">
                  <c:v>0.95132220995040595</c:v>
                </c:pt>
                <c:pt idx="41">
                  <c:v>0.94697669347745195</c:v>
                </c:pt>
                <c:pt idx="42">
                  <c:v>0.95597318654310925</c:v>
                </c:pt>
                <c:pt idx="43">
                  <c:v>0.95972708567676701</c:v>
                </c:pt>
                <c:pt idx="44">
                  <c:v>0.96987696128012357</c:v>
                </c:pt>
                <c:pt idx="45">
                  <c:v>1.0533895537865281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0.82036141823002406</c:v>
                </c:pt>
                <c:pt idx="1">
                  <c:v>0.83486927749876438</c:v>
                </c:pt>
                <c:pt idx="2">
                  <c:v>0.82243715147854246</c:v>
                </c:pt>
                <c:pt idx="3">
                  <c:v>0.82514884927533161</c:v>
                </c:pt>
                <c:pt idx="4">
                  <c:v>0.80700145846077342</c:v>
                </c:pt>
                <c:pt idx="5">
                  <c:v>0.83213023069194236</c:v>
                </c:pt>
                <c:pt idx="6">
                  <c:v>0.88405679844868035</c:v>
                </c:pt>
                <c:pt idx="7">
                  <c:v>0.70702153945195578</c:v>
                </c:pt>
                <c:pt idx="8">
                  <c:v>0.70053071850763571</c:v>
                </c:pt>
                <c:pt idx="9">
                  <c:v>0.78303411262105249</c:v>
                </c:pt>
                <c:pt idx="10">
                  <c:v>0.87997421592783598</c:v>
                </c:pt>
                <c:pt idx="11">
                  <c:v>0.888563198337601</c:v>
                </c:pt>
                <c:pt idx="12">
                  <c:v>0.74200305240408804</c:v>
                </c:pt>
                <c:pt idx="13">
                  <c:v>0.91805495436306483</c:v>
                </c:pt>
                <c:pt idx="14">
                  <c:v>1.0198503246741231</c:v>
                </c:pt>
                <c:pt idx="15">
                  <c:v>0.79140758437841108</c:v>
                </c:pt>
                <c:pt idx="16">
                  <c:v>1.087401620226558</c:v>
                </c:pt>
                <c:pt idx="17">
                  <c:v>2.1176975906248652</c:v>
                </c:pt>
                <c:pt idx="18">
                  <c:v>4.9138341065431046</c:v>
                </c:pt>
                <c:pt idx="19">
                  <c:v>0.77063486721508923</c:v>
                </c:pt>
                <c:pt idx="20">
                  <c:v>2.5388062477181945</c:v>
                </c:pt>
                <c:pt idx="21">
                  <c:v>0.75695270921996272</c:v>
                </c:pt>
                <c:pt idx="22">
                  <c:v>0.81224236322448806</c:v>
                </c:pt>
                <c:pt idx="23">
                  <c:v>1.1713618154207579</c:v>
                </c:pt>
                <c:pt idx="24">
                  <c:v>2.9913067639591175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0.94937136128016053</c:v>
                </c:pt>
                <c:pt idx="1">
                  <c:v>0.94980659705822257</c:v>
                </c:pt>
                <c:pt idx="2">
                  <c:v>0.9494336332776161</c:v>
                </c:pt>
                <c:pt idx="3">
                  <c:v>0.94951498421151947</c:v>
                </c:pt>
                <c:pt idx="4">
                  <c:v>0.94897056248708289</c:v>
                </c:pt>
                <c:pt idx="5">
                  <c:v>0.94972442565401793</c:v>
                </c:pt>
                <c:pt idx="6">
                  <c:v>0.95128222268672025</c:v>
                </c:pt>
                <c:pt idx="7">
                  <c:v>0.94597116491681854</c:v>
                </c:pt>
                <c:pt idx="8">
                  <c:v>0.94577644028848884</c:v>
                </c:pt>
                <c:pt idx="9">
                  <c:v>0.94825154211189133</c:v>
                </c:pt>
                <c:pt idx="10">
                  <c:v>0.9511597452110947</c:v>
                </c:pt>
                <c:pt idx="11">
                  <c:v>0.95141741468338792</c:v>
                </c:pt>
                <c:pt idx="12">
                  <c:v>0.94702061030538232</c:v>
                </c:pt>
                <c:pt idx="13">
                  <c:v>0.95858772458341546</c:v>
                </c:pt>
                <c:pt idx="14">
                  <c:v>0.99726996530161771</c:v>
                </c:pt>
                <c:pt idx="15">
                  <c:v>0.94850274626461206</c:v>
                </c:pt>
                <c:pt idx="16">
                  <c:v>1.0229394576115431</c:v>
                </c:pt>
                <c:pt idx="17">
                  <c:v>1.4144519263628994</c:v>
                </c:pt>
                <c:pt idx="18">
                  <c:v>2.47698380241183</c:v>
                </c:pt>
                <c:pt idx="19">
                  <c:v>0.94787956474971247</c:v>
                </c:pt>
                <c:pt idx="20">
                  <c:v>1.5744732160583645</c:v>
                </c:pt>
                <c:pt idx="21">
                  <c:v>0.94746910000985851</c:v>
                </c:pt>
                <c:pt idx="22">
                  <c:v>0.94912778962999422</c:v>
                </c:pt>
                <c:pt idx="23">
                  <c:v>1.0548443317853389</c:v>
                </c:pt>
                <c:pt idx="24">
                  <c:v>1.7464234122299158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1.0419046757127071</c:v>
                </c:pt>
                <c:pt idx="1">
                  <c:v>0.90620551257992998</c:v>
                </c:pt>
                <c:pt idx="2">
                  <c:v>0.93068933995399172</c:v>
                </c:pt>
                <c:pt idx="3">
                  <c:v>0.89323237631475538</c:v>
                </c:pt>
                <c:pt idx="4">
                  <c:v>1.0820025229774788</c:v>
                </c:pt>
                <c:pt idx="5">
                  <c:v>1.0732061407105129</c:v>
                </c:pt>
                <c:pt idx="6">
                  <c:v>0.91096916027106989</c:v>
                </c:pt>
                <c:pt idx="7">
                  <c:v>1.1504029177496109</c:v>
                </c:pt>
                <c:pt idx="8">
                  <c:v>1.1554667027313337</c:v>
                </c:pt>
                <c:pt idx="9">
                  <c:v>1.4172714903616224</c:v>
                </c:pt>
                <c:pt idx="10">
                  <c:v>3.6306471105303761</c:v>
                </c:pt>
                <c:pt idx="11">
                  <c:v>1.6289697670805874</c:v>
                </c:pt>
                <c:pt idx="12">
                  <c:v>0.9622269950781317</c:v>
                </c:pt>
                <c:pt idx="13">
                  <c:v>0.96498934614857645</c:v>
                </c:pt>
                <c:pt idx="14">
                  <c:v>1.003851742600449</c:v>
                </c:pt>
                <c:pt idx="15">
                  <c:v>0.96694546461265507</c:v>
                </c:pt>
                <c:pt idx="16">
                  <c:v>2.7779290109043564</c:v>
                </c:pt>
                <c:pt idx="17">
                  <c:v>0.97062164926373817</c:v>
                </c:pt>
                <c:pt idx="18">
                  <c:v>0.88764059931098471</c:v>
                </c:pt>
                <c:pt idx="19">
                  <c:v>1.1701784271205173</c:v>
                </c:pt>
                <c:pt idx="20">
                  <c:v>4.7136607264142025</c:v>
                </c:pt>
                <c:pt idx="21">
                  <c:v>0.83874317456775993</c:v>
                </c:pt>
                <c:pt idx="22">
                  <c:v>0.88016196263679691</c:v>
                </c:pt>
                <c:pt idx="23">
                  <c:v>1.276717563190132</c:v>
                </c:pt>
                <c:pt idx="24">
                  <c:v>0.98876002042333977</c:v>
                </c:pt>
                <c:pt idx="25">
                  <c:v>1.6081864737565437</c:v>
                </c:pt>
                <c:pt idx="26">
                  <c:v>1.1520637095954251</c:v>
                </c:pt>
                <c:pt idx="27">
                  <c:v>1.339742096005536</c:v>
                </c:pt>
                <c:pt idx="28">
                  <c:v>1.0086747027974821</c:v>
                </c:pt>
                <c:pt idx="29">
                  <c:v>1.3219812069391061</c:v>
                </c:pt>
                <c:pt idx="30">
                  <c:v>1.308903389454364</c:v>
                </c:pt>
                <c:pt idx="31">
                  <c:v>0.9260489296888238</c:v>
                </c:pt>
                <c:pt idx="32">
                  <c:v>2.5950295464747963</c:v>
                </c:pt>
                <c:pt idx="33">
                  <c:v>1.2309728941543081</c:v>
                </c:pt>
                <c:pt idx="34">
                  <c:v>1.3215500925610753</c:v>
                </c:pt>
                <c:pt idx="35">
                  <c:v>1.4264771523782076</c:v>
                </c:pt>
                <c:pt idx="36">
                  <c:v>1.0307827723002063</c:v>
                </c:pt>
                <c:pt idx="37">
                  <c:v>0.83379758474008503</c:v>
                </c:pt>
                <c:pt idx="38">
                  <c:v>0.99161330672489301</c:v>
                </c:pt>
                <c:pt idx="39">
                  <c:v>1.3228062060585977</c:v>
                </c:pt>
                <c:pt idx="40">
                  <c:v>0.91335039920600936</c:v>
                </c:pt>
                <c:pt idx="41">
                  <c:v>0.84115391402786222</c:v>
                </c:pt>
                <c:pt idx="42">
                  <c:v>0.81764690092210357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1.0056506186962797</c:v>
                </c:pt>
                <c:pt idx="1">
                  <c:v>0.95408493670582439</c:v>
                </c:pt>
                <c:pt idx="2">
                  <c:v>0.96338879110796782</c:v>
                </c:pt>
                <c:pt idx="3">
                  <c:v>0.95155749002270251</c:v>
                </c:pt>
                <c:pt idx="4">
                  <c:v>1.0208878006568929</c:v>
                </c:pt>
                <c:pt idx="5">
                  <c:v>1.0175451753954459</c:v>
                </c:pt>
                <c:pt idx="6">
                  <c:v>0.95589512282845757</c:v>
                </c:pt>
                <c:pt idx="7">
                  <c:v>1.046879950670303</c:v>
                </c:pt>
                <c:pt idx="8">
                  <c:v>1.0488041889633577</c:v>
                </c:pt>
                <c:pt idx="9">
                  <c:v>1.1482900082628673</c:v>
                </c:pt>
                <c:pt idx="10">
                  <c:v>1.9893727439269935</c:v>
                </c:pt>
                <c:pt idx="11">
                  <c:v>1.2287353534160741</c:v>
                </c:pt>
                <c:pt idx="12">
                  <c:v>0.97537310005514111</c:v>
                </c:pt>
                <c:pt idx="13">
                  <c:v>0.97642279346190997</c:v>
                </c:pt>
                <c:pt idx="14">
                  <c:v>0.99119050411362164</c:v>
                </c:pt>
                <c:pt idx="15">
                  <c:v>0.97716611847825985</c:v>
                </c:pt>
                <c:pt idx="16">
                  <c:v>1.6653398660691059</c:v>
                </c:pt>
                <c:pt idx="17">
                  <c:v>0.97856306864567155</c:v>
                </c:pt>
                <c:pt idx="18">
                  <c:v>0.95138973671258953</c:v>
                </c:pt>
                <c:pt idx="19">
                  <c:v>1.0543946442312475</c:v>
                </c:pt>
                <c:pt idx="20">
                  <c:v>2.4009179179628473</c:v>
                </c:pt>
                <c:pt idx="21">
                  <c:v>0.94992281397029255</c:v>
                </c:pt>
                <c:pt idx="22">
                  <c:v>0.95116537761236386</c:v>
                </c:pt>
                <c:pt idx="23">
                  <c:v>1.0948795159377009</c:v>
                </c:pt>
                <c:pt idx="24">
                  <c:v>0.98545564968632005</c:v>
                </c:pt>
                <c:pt idx="25">
                  <c:v>1.2208377019529373</c:v>
                </c:pt>
                <c:pt idx="26">
                  <c:v>1.0475110515717123</c:v>
                </c:pt>
                <c:pt idx="27">
                  <c:v>1.1188288384075546</c:v>
                </c:pt>
                <c:pt idx="28">
                  <c:v>0.99302322898849404</c:v>
                </c:pt>
                <c:pt idx="29">
                  <c:v>1.1120797005623111</c:v>
                </c:pt>
                <c:pt idx="30">
                  <c:v>1.1071101299181092</c:v>
                </c:pt>
                <c:pt idx="31">
                  <c:v>0.96162543520720389</c:v>
                </c:pt>
                <c:pt idx="32">
                  <c:v>1.5958380695858736</c:v>
                </c:pt>
                <c:pt idx="33">
                  <c:v>1.0774965417040878</c:v>
                </c:pt>
                <c:pt idx="34">
                  <c:v>1.1119158770986595</c:v>
                </c:pt>
                <c:pt idx="35">
                  <c:v>1.1517881598291697</c:v>
                </c:pt>
                <c:pt idx="36">
                  <c:v>1.0014242953995292</c:v>
                </c:pt>
                <c:pt idx="37">
                  <c:v>0.94977444627546259</c:v>
                </c:pt>
                <c:pt idx="38">
                  <c:v>0.98653989848091017</c:v>
                </c:pt>
                <c:pt idx="39">
                  <c:v>1.1123932002277179</c:v>
                </c:pt>
                <c:pt idx="40">
                  <c:v>0.95679999362373458</c:v>
                </c:pt>
                <c:pt idx="41">
                  <c:v>0.9499951361540957</c:v>
                </c:pt>
                <c:pt idx="42">
                  <c:v>0.94928992576092286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1.0073986246915252</c:v>
                </c:pt>
                <c:pt idx="1">
                  <c:v>0.7605715175273402</c:v>
                </c:pt>
                <c:pt idx="2">
                  <c:v>0.8361918111047586</c:v>
                </c:pt>
                <c:pt idx="3">
                  <c:v>4.5093252038559104</c:v>
                </c:pt>
                <c:pt idx="4">
                  <c:v>1.1581457810037366</c:v>
                </c:pt>
                <c:pt idx="5">
                  <c:v>0.8122708914654394</c:v>
                </c:pt>
                <c:pt idx="6">
                  <c:v>0.96089827392663163</c:v>
                </c:pt>
                <c:pt idx="7">
                  <c:v>0.86130219086229809</c:v>
                </c:pt>
                <c:pt idx="8">
                  <c:v>0.74372929932375587</c:v>
                </c:pt>
                <c:pt idx="9">
                  <c:v>0.7503247230393626</c:v>
                </c:pt>
                <c:pt idx="10">
                  <c:v>0.83443956420926368</c:v>
                </c:pt>
                <c:pt idx="11">
                  <c:v>0.82169048650977372</c:v>
                </c:pt>
                <c:pt idx="12">
                  <c:v>0.93508606036828978</c:v>
                </c:pt>
                <c:pt idx="13">
                  <c:v>0.86249973912012257</c:v>
                </c:pt>
                <c:pt idx="14">
                  <c:v>2.6584382716804789</c:v>
                </c:pt>
                <c:pt idx="15">
                  <c:v>0.9179386701812049</c:v>
                </c:pt>
                <c:pt idx="16">
                  <c:v>0.82168883817307314</c:v>
                </c:pt>
                <c:pt idx="17">
                  <c:v>0.71021183546704592</c:v>
                </c:pt>
                <c:pt idx="18">
                  <c:v>0.77697141007987203</c:v>
                </c:pt>
                <c:pt idx="19">
                  <c:v>0.77724628605537116</c:v>
                </c:pt>
                <c:pt idx="20">
                  <c:v>0.75864103377026182</c:v>
                </c:pt>
                <c:pt idx="21">
                  <c:v>0.92768579953067254</c:v>
                </c:pt>
                <c:pt idx="22">
                  <c:v>1.394143978354512</c:v>
                </c:pt>
                <c:pt idx="23">
                  <c:v>2.0975950265954681</c:v>
                </c:pt>
                <c:pt idx="24">
                  <c:v>0.94587484620783346</c:v>
                </c:pt>
                <c:pt idx="25">
                  <c:v>0.73668355488759329</c:v>
                </c:pt>
                <c:pt idx="26">
                  <c:v>0.79478520335864689</c:v>
                </c:pt>
                <c:pt idx="27">
                  <c:v>0.98519235965249419</c:v>
                </c:pt>
                <c:pt idx="28">
                  <c:v>0.86290316653455346</c:v>
                </c:pt>
                <c:pt idx="29">
                  <c:v>0.77875545797858925</c:v>
                </c:pt>
                <c:pt idx="30">
                  <c:v>0.7441976160996655</c:v>
                </c:pt>
                <c:pt idx="31">
                  <c:v>0.87797887555010512</c:v>
                </c:pt>
                <c:pt idx="32">
                  <c:v>0.97570246209021105</c:v>
                </c:pt>
                <c:pt idx="33">
                  <c:v>0.85831642780315809</c:v>
                </c:pt>
                <c:pt idx="34">
                  <c:v>0.88771708045656328</c:v>
                </c:pt>
                <c:pt idx="35">
                  <c:v>0.79150066669486341</c:v>
                </c:pt>
                <c:pt idx="36">
                  <c:v>1.1133173383630044</c:v>
                </c:pt>
                <c:pt idx="37">
                  <c:v>0.9000881516218473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0.99253831930823044</c:v>
                </c:pt>
                <c:pt idx="1">
                  <c:v>0.94757766425907985</c:v>
                </c:pt>
                <c:pt idx="2">
                  <c:v>0.94984627306640257</c:v>
                </c:pt>
                <c:pt idx="3">
                  <c:v>2.3232704193906959</c:v>
                </c:pt>
                <c:pt idx="4">
                  <c:v>1.0498222387068707</c:v>
                </c:pt>
                <c:pt idx="5">
                  <c:v>0.94912864547722287</c:v>
                </c:pt>
                <c:pt idx="6">
                  <c:v>0.97486818601757086</c:v>
                </c:pt>
                <c:pt idx="7">
                  <c:v>0.95059958445912873</c:v>
                </c:pt>
                <c:pt idx="8">
                  <c:v>0.94707239771297258</c:v>
                </c:pt>
                <c:pt idx="9">
                  <c:v>0.94727026042444062</c:v>
                </c:pt>
                <c:pt idx="10">
                  <c:v>0.94979370565953747</c:v>
                </c:pt>
                <c:pt idx="11">
                  <c:v>0.94941123332855315</c:v>
                </c:pt>
                <c:pt idx="12">
                  <c:v>0.96505954486540124</c:v>
                </c:pt>
                <c:pt idx="13">
                  <c:v>0.95063551090686327</c:v>
                </c:pt>
                <c:pt idx="14">
                  <c:v>1.6199333851640325</c:v>
                </c:pt>
                <c:pt idx="15">
                  <c:v>0.9585435365943088</c:v>
                </c:pt>
                <c:pt idx="16">
                  <c:v>0.94941118387845191</c:v>
                </c:pt>
                <c:pt idx="17">
                  <c:v>0.94606687379727117</c:v>
                </c:pt>
                <c:pt idx="18">
                  <c:v>0.94806966103565582</c:v>
                </c:pt>
                <c:pt idx="19">
                  <c:v>0.94807790731492103</c:v>
                </c:pt>
                <c:pt idx="20">
                  <c:v>0.94751974974636766</c:v>
                </c:pt>
                <c:pt idx="21">
                  <c:v>0.96224744574710641</c:v>
                </c:pt>
                <c:pt idx="22">
                  <c:v>1.1395015537001651</c:v>
                </c:pt>
                <c:pt idx="23">
                  <c:v>1.4068129520317292</c:v>
                </c:pt>
                <c:pt idx="24">
                  <c:v>0.96915928348442781</c:v>
                </c:pt>
                <c:pt idx="25">
                  <c:v>0.94686102537988748</c:v>
                </c:pt>
                <c:pt idx="26">
                  <c:v>0.94860407483401921</c:v>
                </c:pt>
                <c:pt idx="27">
                  <c:v>0.98409993859339884</c:v>
                </c:pt>
                <c:pt idx="28">
                  <c:v>0.9506476137292964</c:v>
                </c:pt>
                <c:pt idx="29">
                  <c:v>0.94812318247261751</c:v>
                </c:pt>
                <c:pt idx="30">
                  <c:v>0.94708644721624979</c:v>
                </c:pt>
                <c:pt idx="31">
                  <c:v>0.95109988499976306</c:v>
                </c:pt>
                <c:pt idx="32">
                  <c:v>0.9804937775197311</c:v>
                </c:pt>
                <c:pt idx="33">
                  <c:v>0.95051001156735448</c:v>
                </c:pt>
                <c:pt idx="34">
                  <c:v>0.9513920311469567</c:v>
                </c:pt>
                <c:pt idx="35">
                  <c:v>0.94850553873410581</c:v>
                </c:pt>
                <c:pt idx="36">
                  <c:v>1.0327874305033926</c:v>
                </c:pt>
                <c:pt idx="37">
                  <c:v>0.95176316328191501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0.99299956579122028</c:v>
                </c:pt>
                <c:pt idx="1">
                  <c:v>0.91679350165217055</c:v>
                </c:pt>
                <c:pt idx="2">
                  <c:v>0.79833069889750441</c:v>
                </c:pt>
                <c:pt idx="3">
                  <c:v>0.87107410711118249</c:v>
                </c:pt>
                <c:pt idx="4">
                  <c:v>0.93573567970545368</c:v>
                </c:pt>
                <c:pt idx="5">
                  <c:v>0.9665165357789528</c:v>
                </c:pt>
                <c:pt idx="6">
                  <c:v>0.66072563357547165</c:v>
                </c:pt>
                <c:pt idx="7">
                  <c:v>1.3046299425240326</c:v>
                </c:pt>
                <c:pt idx="8">
                  <c:v>0.79102689847992325</c:v>
                </c:pt>
                <c:pt idx="9">
                  <c:v>0.98755169674339882</c:v>
                </c:pt>
                <c:pt idx="10">
                  <c:v>0.89319609611427464</c:v>
                </c:pt>
                <c:pt idx="11">
                  <c:v>0.87873551951566675</c:v>
                </c:pt>
                <c:pt idx="12">
                  <c:v>0.97915755073222177</c:v>
                </c:pt>
                <c:pt idx="13">
                  <c:v>0.79050355261120897</c:v>
                </c:pt>
                <c:pt idx="14">
                  <c:v>0.84203857622733036</c:v>
                </c:pt>
                <c:pt idx="15">
                  <c:v>0.81404837138640751</c:v>
                </c:pt>
                <c:pt idx="16">
                  <c:v>1.0207719552617429</c:v>
                </c:pt>
                <c:pt idx="17">
                  <c:v>0.94245021410559415</c:v>
                </c:pt>
                <c:pt idx="18">
                  <c:v>0.91369462957504177</c:v>
                </c:pt>
                <c:pt idx="19">
                  <c:v>0.87758495894078059</c:v>
                </c:pt>
                <c:pt idx="20">
                  <c:v>1.469377355378956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0.98706667692611483</c:v>
                </c:pt>
                <c:pt idx="1">
                  <c:v>0.95810837255327586</c:v>
                </c:pt>
                <c:pt idx="2">
                  <c:v>0.94871043970018487</c:v>
                </c:pt>
                <c:pt idx="3">
                  <c:v>0.95089274194659523</c:v>
                </c:pt>
                <c:pt idx="4">
                  <c:v>0.96530640021352332</c:v>
                </c:pt>
                <c:pt idx="5">
                  <c:v>0.97700312552145285</c:v>
                </c:pt>
                <c:pt idx="6">
                  <c:v>0.94458228774052411</c:v>
                </c:pt>
                <c:pt idx="7">
                  <c:v>1.1054862200845834</c:v>
                </c:pt>
                <c:pt idx="8">
                  <c:v>0.94849132568765726</c:v>
                </c:pt>
                <c:pt idx="9">
                  <c:v>0.9849964866879426</c:v>
                </c:pt>
                <c:pt idx="10">
                  <c:v>0.95155640161668797</c:v>
                </c:pt>
                <c:pt idx="11">
                  <c:v>0.95112258431872976</c:v>
                </c:pt>
                <c:pt idx="12">
                  <c:v>0.98180671120369523</c:v>
                </c:pt>
                <c:pt idx="13">
                  <c:v>0.9484756253115959</c:v>
                </c:pt>
                <c:pt idx="14">
                  <c:v>0.9500216760200797</c:v>
                </c:pt>
                <c:pt idx="15">
                  <c:v>0.94918196987485204</c:v>
                </c:pt>
                <c:pt idx="16">
                  <c:v>0.99762018492491311</c:v>
                </c:pt>
                <c:pt idx="17">
                  <c:v>0.96785792328557685</c:v>
                </c:pt>
                <c:pt idx="18">
                  <c:v>0.95693080116396678</c:v>
                </c:pt>
                <c:pt idx="19">
                  <c:v>0.95108806750148311</c:v>
                </c:pt>
                <c:pt idx="20">
                  <c:v>1.1680902369694539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1.4426501870938611</c:v>
                </c:pt>
                <c:pt idx="1">
                  <c:v>1.2242716015271935</c:v>
                </c:pt>
                <c:pt idx="2">
                  <c:v>0.96795295353102806</c:v>
                </c:pt>
                <c:pt idx="3">
                  <c:v>1.0406124520861613</c:v>
                </c:pt>
                <c:pt idx="4">
                  <c:v>0.8504411848919522</c:v>
                </c:pt>
                <c:pt idx="5">
                  <c:v>0.97153537964563941</c:v>
                </c:pt>
                <c:pt idx="6">
                  <c:v>1.1068176441881281</c:v>
                </c:pt>
                <c:pt idx="7">
                  <c:v>0.88501627927170323</c:v>
                </c:pt>
                <c:pt idx="8">
                  <c:v>0.88769525685887785</c:v>
                </c:pt>
                <c:pt idx="9">
                  <c:v>0.83124285938674447</c:v>
                </c:pt>
                <c:pt idx="10">
                  <c:v>0.92170606890936502</c:v>
                </c:pt>
                <c:pt idx="11">
                  <c:v>0.94421363485416498</c:v>
                </c:pt>
                <c:pt idx="12">
                  <c:v>0.76371326786989013</c:v>
                </c:pt>
                <c:pt idx="13">
                  <c:v>0.82934821474250497</c:v>
                </c:pt>
                <c:pt idx="14">
                  <c:v>1.0133922560900641</c:v>
                </c:pt>
                <c:pt idx="15">
                  <c:v>1.0183356228802836</c:v>
                </c:pt>
                <c:pt idx="16">
                  <c:v>0.8418965740186114</c:v>
                </c:pt>
                <c:pt idx="17">
                  <c:v>0.79327043209992232</c:v>
                </c:pt>
                <c:pt idx="18">
                  <c:v>0.79965688076181074</c:v>
                </c:pt>
                <c:pt idx="19">
                  <c:v>0.79854024481497399</c:v>
                </c:pt>
                <c:pt idx="20">
                  <c:v>0.74946791032619597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1.1579339130211181</c:v>
                </c:pt>
                <c:pt idx="1">
                  <c:v>1.0749500505057843</c:v>
                </c:pt>
                <c:pt idx="2">
                  <c:v>0.97754896426724169</c:v>
                </c:pt>
                <c:pt idx="3">
                  <c:v>1.0051595737181922</c:v>
                </c:pt>
                <c:pt idx="4">
                  <c:v>0.95027375428001848</c:v>
                </c:pt>
                <c:pt idx="5">
                  <c:v>0.97891028619079401</c:v>
                </c:pt>
                <c:pt idx="6">
                  <c:v>1.0303175467169396</c:v>
                </c:pt>
                <c:pt idx="7">
                  <c:v>0.95131100711141092</c:v>
                </c:pt>
                <c:pt idx="8">
                  <c:v>0.95139137643902605</c:v>
                </c:pt>
                <c:pt idx="9">
                  <c:v>0.94969780451486208</c:v>
                </c:pt>
                <c:pt idx="10">
                  <c:v>0.9599751481110097</c:v>
                </c:pt>
                <c:pt idx="11">
                  <c:v>0.96852802317003361</c:v>
                </c:pt>
                <c:pt idx="12">
                  <c:v>0.94767191676935625</c:v>
                </c:pt>
                <c:pt idx="13">
                  <c:v>0.94964096517553487</c:v>
                </c:pt>
                <c:pt idx="14">
                  <c:v>0.99481589923967539</c:v>
                </c:pt>
                <c:pt idx="15">
                  <c:v>0.9966943786199588</c:v>
                </c:pt>
                <c:pt idx="16">
                  <c:v>0.95001741595381828</c:v>
                </c:pt>
                <c:pt idx="17">
                  <c:v>0.9485586316962572</c:v>
                </c:pt>
                <c:pt idx="18">
                  <c:v>0.94875022515611407</c:v>
                </c:pt>
                <c:pt idx="19">
                  <c:v>0.94871672607770907</c:v>
                </c:pt>
                <c:pt idx="20">
                  <c:v>0.94724455604304558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0.87916699268926024</c:v>
                </c:pt>
                <c:pt idx="1">
                  <c:v>1.0038134274387158</c:v>
                </c:pt>
                <c:pt idx="2">
                  <c:v>0.81622291156289306</c:v>
                </c:pt>
                <c:pt idx="3">
                  <c:v>0.96953352599949172</c:v>
                </c:pt>
                <c:pt idx="4">
                  <c:v>1.018350583518326</c:v>
                </c:pt>
                <c:pt idx="5">
                  <c:v>0.88251376471532206</c:v>
                </c:pt>
                <c:pt idx="6">
                  <c:v>0.85247858861142456</c:v>
                </c:pt>
                <c:pt idx="7">
                  <c:v>0.99135841436779926</c:v>
                </c:pt>
                <c:pt idx="8">
                  <c:v>1.0019540512161869</c:v>
                </c:pt>
                <c:pt idx="9">
                  <c:v>1.1988420596408138</c:v>
                </c:pt>
                <c:pt idx="10">
                  <c:v>1.0915520619750423</c:v>
                </c:pt>
                <c:pt idx="11">
                  <c:v>1.2258221921798929</c:v>
                </c:pt>
                <c:pt idx="12">
                  <c:v>1.2346042931286765</c:v>
                </c:pt>
                <c:pt idx="13">
                  <c:v>1.6914284823728953</c:v>
                </c:pt>
                <c:pt idx="14">
                  <c:v>0.91873628487394754</c:v>
                </c:pt>
                <c:pt idx="15">
                  <c:v>0.88418146147056131</c:v>
                </c:pt>
                <c:pt idx="16">
                  <c:v>1.0419689922375288</c:v>
                </c:pt>
                <c:pt idx="17">
                  <c:v>1.7707934396572753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0.95113552851393757</c:v>
                </c:pt>
                <c:pt idx="1">
                  <c:v>0.99117594435216283</c:v>
                </c:pt>
                <c:pt idx="2">
                  <c:v>0.94924720608014657</c:v>
                </c:pt>
                <c:pt idx="3">
                  <c:v>0.97814958180525768</c:v>
                </c:pt>
                <c:pt idx="4">
                  <c:v>0.99670006366241493</c:v>
                </c:pt>
                <c:pt idx="5">
                  <c:v>0.95123593167471943</c:v>
                </c:pt>
                <c:pt idx="6">
                  <c:v>0.95033487639160252</c:v>
                </c:pt>
                <c:pt idx="7">
                  <c:v>0.98644303938521483</c:v>
                </c:pt>
                <c:pt idx="8">
                  <c:v>0.99046938138760221</c:v>
                </c:pt>
                <c:pt idx="9">
                  <c:v>1.0652868245889602</c:v>
                </c:pt>
                <c:pt idx="10">
                  <c:v>1.024516625475967</c:v>
                </c:pt>
                <c:pt idx="11">
                  <c:v>1.07553927495381</c:v>
                </c:pt>
                <c:pt idx="12">
                  <c:v>1.0788764733143479</c:v>
                </c:pt>
                <c:pt idx="13">
                  <c:v>1.252469665227151</c:v>
                </c:pt>
                <c:pt idx="14">
                  <c:v>0.95884663017755112</c:v>
                </c:pt>
                <c:pt idx="15">
                  <c:v>0.95128596257737663</c:v>
                </c:pt>
                <c:pt idx="16">
                  <c:v>1.005675058975712</c:v>
                </c:pt>
                <c:pt idx="17">
                  <c:v>1.2826283489952155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0.8901273080549793</c:v>
                </c:pt>
                <c:pt idx="1">
                  <c:v>0.81797256061642754</c:v>
                </c:pt>
                <c:pt idx="2">
                  <c:v>0.86253841265221842</c:v>
                </c:pt>
                <c:pt idx="3">
                  <c:v>0.80471962316498391</c:v>
                </c:pt>
                <c:pt idx="4">
                  <c:v>0.87373696350717978</c:v>
                </c:pt>
                <c:pt idx="5">
                  <c:v>0.79815006402929412</c:v>
                </c:pt>
                <c:pt idx="6">
                  <c:v>0.75620218901103309</c:v>
                </c:pt>
                <c:pt idx="7">
                  <c:v>0.83322544550078492</c:v>
                </c:pt>
                <c:pt idx="8">
                  <c:v>0.72694055948528158</c:v>
                </c:pt>
                <c:pt idx="9">
                  <c:v>0.95771843821947478</c:v>
                </c:pt>
                <c:pt idx="10">
                  <c:v>1.125279384043556</c:v>
                </c:pt>
                <c:pt idx="11">
                  <c:v>1.7064186877464571</c:v>
                </c:pt>
                <c:pt idx="12">
                  <c:v>0.93246997409359078</c:v>
                </c:pt>
                <c:pt idx="13">
                  <c:v>1.1762621878013753</c:v>
                </c:pt>
                <c:pt idx="14">
                  <c:v>1.1877158293364822</c:v>
                </c:pt>
                <c:pt idx="15">
                  <c:v>1.8760977890524466</c:v>
                </c:pt>
                <c:pt idx="16">
                  <c:v>1.9060420896790304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0.95146433797490915</c:v>
                </c:pt>
                <c:pt idx="1">
                  <c:v>0.94929969555175286</c:v>
                </c:pt>
                <c:pt idx="2">
                  <c:v>0.95063667111282668</c:v>
                </c:pt>
                <c:pt idx="3">
                  <c:v>0.94890210742820924</c:v>
                </c:pt>
                <c:pt idx="4">
                  <c:v>0.95097262763847523</c:v>
                </c:pt>
                <c:pt idx="5">
                  <c:v>0.94870502065413853</c:v>
                </c:pt>
                <c:pt idx="6">
                  <c:v>0.94744658440359075</c:v>
                </c:pt>
                <c:pt idx="7">
                  <c:v>0.94975728209828325</c:v>
                </c:pt>
                <c:pt idx="8">
                  <c:v>0.94656873551781817</c:v>
                </c:pt>
                <c:pt idx="9">
                  <c:v>0.97365984844885156</c:v>
                </c:pt>
                <c:pt idx="10">
                  <c:v>1.0373330078620022</c:v>
                </c:pt>
                <c:pt idx="11">
                  <c:v>1.2581659432691044</c:v>
                </c:pt>
                <c:pt idx="12">
                  <c:v>0.96406543208101558</c:v>
                </c:pt>
                <c:pt idx="13">
                  <c:v>1.0567064732899736</c:v>
                </c:pt>
                <c:pt idx="14">
                  <c:v>1.0610588570733142</c:v>
                </c:pt>
                <c:pt idx="15">
                  <c:v>1.3226440017653804</c:v>
                </c:pt>
                <c:pt idx="16">
                  <c:v>1.3340228360034823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0.95187866375675378</c:v>
                </c:pt>
                <c:pt idx="1">
                  <c:v>1.0600520116019185</c:v>
                </c:pt>
                <c:pt idx="2">
                  <c:v>0.93062144903477617</c:v>
                </c:pt>
                <c:pt idx="3">
                  <c:v>0.88726380588772769</c:v>
                </c:pt>
                <c:pt idx="4">
                  <c:v>0.75999319019769096</c:v>
                </c:pt>
                <c:pt idx="5">
                  <c:v>0.6677606032667226</c:v>
                </c:pt>
                <c:pt idx="6">
                  <c:v>0.78817859982102201</c:v>
                </c:pt>
                <c:pt idx="7">
                  <c:v>0.81432727120258097</c:v>
                </c:pt>
                <c:pt idx="8">
                  <c:v>1.2334042440100015</c:v>
                </c:pt>
                <c:pt idx="9">
                  <c:v>0.99123268833468747</c:v>
                </c:pt>
                <c:pt idx="10">
                  <c:v>0.86964183115946292</c:v>
                </c:pt>
                <c:pt idx="11">
                  <c:v>1.0314420572271705</c:v>
                </c:pt>
                <c:pt idx="12">
                  <c:v>0.87316978549293356</c:v>
                </c:pt>
                <c:pt idx="13">
                  <c:v>0.81894878470141763</c:v>
                </c:pt>
                <c:pt idx="14">
                  <c:v>0.83340946066372124</c:v>
                </c:pt>
                <c:pt idx="15">
                  <c:v>0.97537188072385317</c:v>
                </c:pt>
                <c:pt idx="16">
                  <c:v>0.74080817989156744</c:v>
                </c:pt>
                <c:pt idx="17">
                  <c:v>0.90842219411823832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0.97144073415301735</c:v>
                </c:pt>
                <c:pt idx="1">
                  <c:v>1.0125466063341801</c:v>
                </c:pt>
                <c:pt idx="2">
                  <c:v>0.96336299255866575</c:v>
                </c:pt>
                <c:pt idx="3">
                  <c:v>0.95137843290989166</c:v>
                </c:pt>
                <c:pt idx="4">
                  <c:v>0.94756031443919053</c:v>
                </c:pt>
                <c:pt idx="5">
                  <c:v>0.94479333683126143</c:v>
                </c:pt>
                <c:pt idx="6">
                  <c:v>0.94840587672789034</c:v>
                </c:pt>
                <c:pt idx="7">
                  <c:v>0.94919033686933696</c:v>
                </c:pt>
                <c:pt idx="8">
                  <c:v>1.0784204546492513</c:v>
                </c:pt>
                <c:pt idx="9">
                  <c:v>0.98639526349263218</c:v>
                </c:pt>
                <c:pt idx="10">
                  <c:v>0.9508497736680438</c:v>
                </c:pt>
                <c:pt idx="11">
                  <c:v>1.0016748236717758</c:v>
                </c:pt>
                <c:pt idx="12">
                  <c:v>0.95095561229804759</c:v>
                </c:pt>
                <c:pt idx="13">
                  <c:v>0.94932898227430218</c:v>
                </c:pt>
                <c:pt idx="14">
                  <c:v>0.94976280255317147</c:v>
                </c:pt>
                <c:pt idx="15">
                  <c:v>0.98036815660051513</c:v>
                </c:pt>
                <c:pt idx="16">
                  <c:v>0.94698476413000687</c:v>
                </c:pt>
                <c:pt idx="17">
                  <c:v>0.95492727569038127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12">
                  <c:v>9.9772383842650969E-2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12">
                  <c:v>9.7626093335493089E-2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20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20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Q7" sqref="Q7"/>
    </sheetView>
  </sheetViews>
  <sheetFormatPr baseColWidth="10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36" t="s">
        <v>435</v>
      </c>
      <c r="E1" s="236"/>
      <c r="F1" s="236"/>
      <c r="G1" s="237" t="s">
        <v>377</v>
      </c>
      <c r="H1" s="237"/>
      <c r="I1" s="237" t="s">
        <v>2</v>
      </c>
      <c r="J1" s="237"/>
      <c r="K1" s="237"/>
      <c r="L1" s="237"/>
      <c r="M1" s="69" t="s">
        <v>436</v>
      </c>
      <c r="N1" s="238" t="s">
        <v>3</v>
      </c>
      <c r="O1" s="238"/>
      <c r="P1" s="238"/>
      <c r="Q1" s="70" t="s">
        <v>4</v>
      </c>
      <c r="R1" s="230" t="s">
        <v>438</v>
      </c>
      <c r="S1" s="230"/>
      <c r="T1" s="71" t="s">
        <v>5</v>
      </c>
      <c r="U1" s="72" t="s">
        <v>429</v>
      </c>
      <c r="V1" s="72" t="s">
        <v>429</v>
      </c>
      <c r="X1" t="s">
        <v>418</v>
      </c>
      <c r="Y1"/>
    </row>
    <row r="2" spans="2:27">
      <c r="B2" s="177" t="s">
        <v>8</v>
      </c>
      <c r="C2" s="178"/>
      <c r="D2" s="231" t="s">
        <v>447</v>
      </c>
      <c r="E2" s="232"/>
      <c r="F2" s="232"/>
      <c r="G2" s="233" t="s">
        <v>9</v>
      </c>
      <c r="H2" s="233"/>
      <c r="I2" s="179" t="s">
        <v>10</v>
      </c>
      <c r="J2" s="179"/>
      <c r="K2" s="179"/>
      <c r="L2" s="179"/>
      <c r="M2" s="180" t="str">
        <f>D2</f>
        <v>Feb</v>
      </c>
      <c r="N2" s="234" t="str">
        <f>D2</f>
        <v>Feb</v>
      </c>
      <c r="O2" s="235"/>
      <c r="P2" s="235"/>
      <c r="Q2" s="181" t="str">
        <f>RIGHT(N2,4)</f>
        <v>Feb</v>
      </c>
      <c r="R2" s="239" t="s">
        <v>379</v>
      </c>
      <c r="S2" s="239"/>
      <c r="T2" s="73" t="s">
        <v>11</v>
      </c>
      <c r="U2" s="76" t="str">
        <f>D2</f>
        <v>Feb</v>
      </c>
      <c r="V2" s="74" t="str">
        <f>U2</f>
        <v>Feb</v>
      </c>
      <c r="X2" t="s">
        <v>419</v>
      </c>
      <c r="Y2"/>
    </row>
    <row r="3" spans="2:27">
      <c r="B3" s="182" t="s">
        <v>12</v>
      </c>
      <c r="C3" s="183"/>
      <c r="D3" s="175"/>
      <c r="E3" s="175"/>
      <c r="F3" s="75" t="s">
        <v>13</v>
      </c>
      <c r="G3" s="235" t="s">
        <v>446</v>
      </c>
      <c r="H3" s="235"/>
      <c r="I3" s="179" t="s">
        <v>14</v>
      </c>
      <c r="J3" s="179"/>
      <c r="K3" s="179" t="s">
        <v>15</v>
      </c>
      <c r="L3" s="179"/>
      <c r="M3" s="180" t="s">
        <v>16</v>
      </c>
      <c r="N3" s="184" t="s">
        <v>17</v>
      </c>
      <c r="O3" s="179"/>
      <c r="P3" s="184" t="s">
        <v>18</v>
      </c>
      <c r="Q3" s="185" t="s">
        <v>437</v>
      </c>
      <c r="R3" s="176" t="s">
        <v>6</v>
      </c>
      <c r="S3" s="186" t="s">
        <v>7</v>
      </c>
      <c r="T3" s="165">
        <v>45658</v>
      </c>
      <c r="V3" s="74"/>
      <c r="X3" s="184"/>
      <c r="Y3" s="179"/>
    </row>
    <row r="4" spans="2:27">
      <c r="B4" s="183"/>
      <c r="C4" s="77">
        <f>J367</f>
        <v>-51.060564494098614</v>
      </c>
      <c r="D4" s="187" t="s">
        <v>19</v>
      </c>
      <c r="E4" s="175" t="s">
        <v>20</v>
      </c>
      <c r="F4" s="175" t="s">
        <v>21</v>
      </c>
      <c r="G4" s="184" t="s">
        <v>22</v>
      </c>
      <c r="H4" s="184" t="s">
        <v>19</v>
      </c>
      <c r="I4" s="184" t="s">
        <v>20</v>
      </c>
      <c r="J4" s="184" t="s">
        <v>19</v>
      </c>
      <c r="K4" s="184" t="s">
        <v>20</v>
      </c>
      <c r="L4" s="184" t="s">
        <v>19</v>
      </c>
      <c r="M4" s="181" t="s">
        <v>19</v>
      </c>
      <c r="N4" s="184" t="s">
        <v>19</v>
      </c>
      <c r="O4" s="184" t="s">
        <v>20</v>
      </c>
      <c r="P4" s="184" t="s">
        <v>23</v>
      </c>
      <c r="Q4" s="181" t="s">
        <v>19</v>
      </c>
      <c r="R4" s="186" t="s">
        <v>24</v>
      </c>
      <c r="S4" s="186" t="s">
        <v>20</v>
      </c>
      <c r="T4" s="188"/>
      <c r="U4" s="78" t="s">
        <v>19</v>
      </c>
      <c r="V4" s="187" t="s">
        <v>20</v>
      </c>
      <c r="X4" s="184" t="s">
        <v>19</v>
      </c>
      <c r="Y4" s="184" t="s">
        <v>20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1">
        <v>301</v>
      </c>
      <c r="C7" t="s">
        <v>25</v>
      </c>
      <c r="D7" s="1">
        <v>4482590</v>
      </c>
      <c r="E7" s="86">
        <f>D7/T7*1000</f>
        <v>6188.9436551657482</v>
      </c>
      <c r="F7" s="87">
        <f t="shared" ref="F7:F70" si="0">E7/E$365</f>
        <v>1.2532220945726353</v>
      </c>
      <c r="G7" s="189">
        <f>($E$365+$Y$365-E7-Y7)*0.62</f>
        <v>-774.99406046839613</v>
      </c>
      <c r="H7" s="189">
        <f>G7*T7/1000</f>
        <v>-561320.44805665454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-51.060564494098614</v>
      </c>
      <c r="L7" s="88">
        <f t="shared" ref="L7:L70" si="3">K7*T7/1000</f>
        <v>-36982.656257430688</v>
      </c>
      <c r="M7" s="89">
        <f>+H7+L7</f>
        <v>-598303.10431408521</v>
      </c>
      <c r="N7" s="89">
        <f>D7+M7</f>
        <v>3884286.8956859149</v>
      </c>
      <c r="O7" s="89">
        <f>N7/T7*1000</f>
        <v>5362.8890302032542</v>
      </c>
      <c r="P7" s="90">
        <f t="shared" ref="P7:P70" si="4">O7/O$365</f>
        <v>1.0859512378630525</v>
      </c>
      <c r="Q7" s="229">
        <v>33006.266144780326</v>
      </c>
      <c r="R7" s="90">
        <f>(D7-U7)/U7</f>
        <v>9.72746585681795E-5</v>
      </c>
      <c r="S7" s="90">
        <f>(E7-V7)/V7</f>
        <v>-8.9883679255533411E-3</v>
      </c>
      <c r="T7" s="92">
        <v>724290</v>
      </c>
      <c r="U7" s="1">
        <v>4482154</v>
      </c>
      <c r="V7" s="1">
        <v>6245.0767022892251</v>
      </c>
      <c r="W7" s="197"/>
      <c r="X7" s="89">
        <v>0</v>
      </c>
      <c r="Y7" s="89">
        <f>X7*1000/T7</f>
        <v>0</v>
      </c>
      <c r="Z7" s="1"/>
      <c r="AA7" s="1"/>
    </row>
    <row r="8" spans="2:27" ht="24.95" customHeight="1">
      <c r="B8" s="201">
        <v>1101</v>
      </c>
      <c r="C8" t="s">
        <v>26</v>
      </c>
      <c r="D8" s="1">
        <v>76820</v>
      </c>
      <c r="E8" s="86">
        <f t="shared" ref="E8:E71" si="5">D8/T8*1000</f>
        <v>4996.4227642276419</v>
      </c>
      <c r="F8" s="87">
        <f t="shared" si="0"/>
        <v>1.0117441280515369</v>
      </c>
      <c r="G8" s="189">
        <f t="shared" ref="G8:G71" si="6">($E$365+$Y$365-E8-Y8)*0.62</f>
        <v>-35.631108086770233</v>
      </c>
      <c r="H8" s="189">
        <f t="shared" ref="H8:H70" si="7">G8*T8/1000</f>
        <v>-547.8282868340923</v>
      </c>
      <c r="I8" s="189">
        <f t="shared" si="1"/>
        <v>0</v>
      </c>
      <c r="J8" s="88">
        <f t="shared" si="2"/>
        <v>0</v>
      </c>
      <c r="K8" s="189">
        <f t="shared" ref="K8:K71" si="8">I8+J$367</f>
        <v>-51.060564494098614</v>
      </c>
      <c r="L8" s="88">
        <f t="shared" si="3"/>
        <v>-785.05617909676619</v>
      </c>
      <c r="M8" s="89">
        <f t="shared" ref="M8:M71" si="9">+H8+L8</f>
        <v>-1332.8844659308584</v>
      </c>
      <c r="N8" s="89">
        <f t="shared" ref="N8:N71" si="10">D8+M8</f>
        <v>75487.115534069148</v>
      </c>
      <c r="O8" s="89">
        <f t="shared" ref="O8:O71" si="11">N8/T8*1000</f>
        <v>4909.7310916467732</v>
      </c>
      <c r="P8" s="90">
        <f t="shared" si="4"/>
        <v>0.99418961058503497</v>
      </c>
      <c r="Q8" s="195">
        <v>626.65366777698864</v>
      </c>
      <c r="R8" s="90">
        <f t="shared" ref="R8:S71" si="12">(D8-U8)/U8</f>
        <v>7.7479802513464993E-2</v>
      </c>
      <c r="S8" s="90">
        <f t="shared" si="12"/>
        <v>6.6687484491541368E-2</v>
      </c>
      <c r="T8" s="92">
        <v>15375</v>
      </c>
      <c r="U8" s="1">
        <v>71296</v>
      </c>
      <c r="V8" s="1">
        <v>4684.0549241179951</v>
      </c>
      <c r="W8" s="197"/>
      <c r="X8" s="89">
        <v>0</v>
      </c>
      <c r="Y8" s="89">
        <f t="shared" ref="Y8:Y71" si="13">X8*1000/T8</f>
        <v>0</v>
      </c>
    </row>
    <row r="9" spans="2:27">
      <c r="B9" s="201">
        <v>1103</v>
      </c>
      <c r="C9" t="s">
        <v>27</v>
      </c>
      <c r="D9" s="1">
        <v>872849</v>
      </c>
      <c r="E9" s="86">
        <f t="shared" si="5"/>
        <v>5814.2256682853395</v>
      </c>
      <c r="F9" s="87">
        <f t="shared" si="0"/>
        <v>1.1773440632707441</v>
      </c>
      <c r="G9" s="189">
        <f t="shared" si="6"/>
        <v>-542.66890860254273</v>
      </c>
      <c r="H9" s="189">
        <f t="shared" si="7"/>
        <v>-81467.084566139514</v>
      </c>
      <c r="I9" s="189">
        <f t="shared" si="1"/>
        <v>0</v>
      </c>
      <c r="J9" s="88">
        <f t="shared" si="2"/>
        <v>0</v>
      </c>
      <c r="K9" s="189">
        <f t="shared" si="8"/>
        <v>-51.060564494098614</v>
      </c>
      <c r="L9" s="88">
        <f t="shared" si="3"/>
        <v>-7665.3651235475663</v>
      </c>
      <c r="M9" s="89">
        <f t="shared" si="9"/>
        <v>-89132.449689687084</v>
      </c>
      <c r="N9" s="89">
        <f t="shared" si="10"/>
        <v>783716.55031031289</v>
      </c>
      <c r="O9" s="89">
        <f t="shared" si="11"/>
        <v>5220.496195188698</v>
      </c>
      <c r="P9" s="90">
        <f t="shared" si="4"/>
        <v>1.0571175859683337</v>
      </c>
      <c r="Q9" s="195">
        <v>12711.380309648346</v>
      </c>
      <c r="R9" s="93">
        <f t="shared" si="12"/>
        <v>1.0956822475153146E-2</v>
      </c>
      <c r="S9" s="93">
        <f t="shared" si="12"/>
        <v>3.7175681026668118E-3</v>
      </c>
      <c r="T9" s="92">
        <v>150123</v>
      </c>
      <c r="U9" s="1">
        <v>863389</v>
      </c>
      <c r="V9" s="1">
        <v>5792.6909451988613</v>
      </c>
      <c r="W9" s="197"/>
      <c r="X9" s="89">
        <v>0</v>
      </c>
      <c r="Y9" s="89">
        <f t="shared" si="13"/>
        <v>0</v>
      </c>
      <c r="Z9" s="1"/>
      <c r="AA9" s="1"/>
    </row>
    <row r="10" spans="2:27">
      <c r="B10" s="201">
        <v>1106</v>
      </c>
      <c r="C10" t="s">
        <v>28</v>
      </c>
      <c r="D10" s="1">
        <v>192666</v>
      </c>
      <c r="E10" s="86">
        <f>D10/T10*1000</f>
        <v>5011.9924039437064</v>
      </c>
      <c r="F10" s="87">
        <f t="shared" si="0"/>
        <v>1.0148968819920938</v>
      </c>
      <c r="G10" s="189">
        <f t="shared" si="6"/>
        <v>-45.284284710730262</v>
      </c>
      <c r="H10" s="189">
        <f t="shared" si="7"/>
        <v>-1740.773188565182</v>
      </c>
      <c r="I10" s="189">
        <f t="shared" si="1"/>
        <v>0</v>
      </c>
      <c r="J10" s="88">
        <f t="shared" si="2"/>
        <v>0</v>
      </c>
      <c r="K10" s="189">
        <f t="shared" si="8"/>
        <v>-51.060564494098614</v>
      </c>
      <c r="L10" s="88">
        <f t="shared" si="3"/>
        <v>-1962.8191597176449</v>
      </c>
      <c r="M10" s="89">
        <f t="shared" si="9"/>
        <v>-3703.5923482828266</v>
      </c>
      <c r="N10" s="89">
        <f t="shared" si="10"/>
        <v>188962.40765171716</v>
      </c>
      <c r="O10" s="89">
        <f t="shared" si="11"/>
        <v>4915.6475547388773</v>
      </c>
      <c r="P10" s="90">
        <f t="shared" si="4"/>
        <v>0.99538765708244648</v>
      </c>
      <c r="Q10" s="195">
        <v>3428.5754768282841</v>
      </c>
      <c r="R10" s="93">
        <f t="shared" si="12"/>
        <v>5.2480347865988562E-2</v>
      </c>
      <c r="S10" s="93">
        <f t="shared" si="12"/>
        <v>4.8400860552130186E-2</v>
      </c>
      <c r="T10" s="92">
        <v>38441</v>
      </c>
      <c r="U10" s="1">
        <v>183059</v>
      </c>
      <c r="V10" s="1">
        <v>4780.6069152825658</v>
      </c>
      <c r="W10" s="197"/>
      <c r="X10" s="89">
        <v>0</v>
      </c>
      <c r="Y10" s="89">
        <f t="shared" si="13"/>
        <v>0</v>
      </c>
      <c r="Z10" s="1"/>
    </row>
    <row r="11" spans="2:27">
      <c r="B11" s="201">
        <v>1108</v>
      </c>
      <c r="C11" t="s">
        <v>29</v>
      </c>
      <c r="D11" s="1">
        <v>416208</v>
      </c>
      <c r="E11" s="86">
        <f t="shared" si="5"/>
        <v>4901.8702595750692</v>
      </c>
      <c r="F11" s="87">
        <f t="shared" si="0"/>
        <v>0.99259784162042997</v>
      </c>
      <c r="G11" s="189">
        <f t="shared" si="6"/>
        <v>22.991444797824823</v>
      </c>
      <c r="H11" s="189">
        <f t="shared" si="7"/>
        <v>1952.15759489371</v>
      </c>
      <c r="I11" s="189">
        <f t="shared" si="1"/>
        <v>0</v>
      </c>
      <c r="J11" s="88">
        <f t="shared" si="2"/>
        <v>0</v>
      </c>
      <c r="K11" s="189">
        <f t="shared" si="8"/>
        <v>-51.060564494098614</v>
      </c>
      <c r="L11" s="88">
        <f t="shared" si="3"/>
        <v>-4335.4504100649256</v>
      </c>
      <c r="M11" s="89">
        <f t="shared" si="9"/>
        <v>-2383.2928151712158</v>
      </c>
      <c r="N11" s="89">
        <f t="shared" si="10"/>
        <v>413824.70718482876</v>
      </c>
      <c r="O11" s="89">
        <f t="shared" si="11"/>
        <v>4873.8011398787949</v>
      </c>
      <c r="P11" s="90">
        <f t="shared" si="4"/>
        <v>0.98691402174121423</v>
      </c>
      <c r="Q11" s="195">
        <v>1688.1530675751692</v>
      </c>
      <c r="R11" s="93">
        <f t="shared" si="12"/>
        <v>3.9431195822376058E-2</v>
      </c>
      <c r="S11" s="93">
        <f t="shared" si="12"/>
        <v>2.4667521938150885E-2</v>
      </c>
      <c r="T11" s="92">
        <v>84908</v>
      </c>
      <c r="U11" s="1">
        <v>400419</v>
      </c>
      <c r="V11" s="1">
        <v>4783.8641848462403</v>
      </c>
      <c r="W11" s="197"/>
      <c r="X11" s="89">
        <v>0</v>
      </c>
      <c r="Y11" s="89">
        <f t="shared" si="13"/>
        <v>0</v>
      </c>
      <c r="Z11" s="1"/>
      <c r="AA11" s="1"/>
    </row>
    <row r="12" spans="2:27">
      <c r="B12" s="201">
        <v>1111</v>
      </c>
      <c r="C12" t="s">
        <v>30</v>
      </c>
      <c r="D12" s="1">
        <v>14479</v>
      </c>
      <c r="E12" s="86">
        <f t="shared" si="5"/>
        <v>4295.1646395728276</v>
      </c>
      <c r="F12" s="87">
        <f t="shared" si="0"/>
        <v>0.86974377633037592</v>
      </c>
      <c r="G12" s="189">
        <f t="shared" si="6"/>
        <v>399.14892919921465</v>
      </c>
      <c r="H12" s="189">
        <f t="shared" si="7"/>
        <v>1345.5310403305525</v>
      </c>
      <c r="I12" s="189">
        <f t="shared" si="1"/>
        <v>52.46264519197134</v>
      </c>
      <c r="J12" s="88">
        <f t="shared" si="2"/>
        <v>176.85157694213538</v>
      </c>
      <c r="K12" s="189">
        <f t="shared" si="8"/>
        <v>1.4020806978727265</v>
      </c>
      <c r="L12" s="88">
        <f t="shared" si="3"/>
        <v>4.726414032528961</v>
      </c>
      <c r="M12" s="89">
        <f t="shared" si="9"/>
        <v>1350.2574543630815</v>
      </c>
      <c r="N12" s="89">
        <f t="shared" si="10"/>
        <v>15829.257454363082</v>
      </c>
      <c r="O12" s="89">
        <f t="shared" si="11"/>
        <v>4695.7156494699138</v>
      </c>
      <c r="P12" s="90">
        <f t="shared" si="4"/>
        <v>0.95085283202317084</v>
      </c>
      <c r="Q12" s="195">
        <v>392.62728551171722</v>
      </c>
      <c r="R12" s="93">
        <f t="shared" si="12"/>
        <v>-6.26658898167929E-2</v>
      </c>
      <c r="S12" s="93">
        <f t="shared" si="12"/>
        <v>-6.933928603287022E-2</v>
      </c>
      <c r="T12" s="92">
        <v>3371</v>
      </c>
      <c r="U12" s="1">
        <v>15447</v>
      </c>
      <c r="V12" s="1">
        <v>4615.1777711383329</v>
      </c>
      <c r="W12" s="197"/>
      <c r="X12" s="89">
        <v>0</v>
      </c>
      <c r="Y12" s="89">
        <f t="shared" si="13"/>
        <v>0</v>
      </c>
      <c r="Z12" s="1"/>
      <c r="AA12" s="1"/>
    </row>
    <row r="13" spans="2:27">
      <c r="B13" s="201">
        <v>1112</v>
      </c>
      <c r="C13" t="s">
        <v>31</v>
      </c>
      <c r="D13" s="1">
        <v>13671</v>
      </c>
      <c r="E13" s="86">
        <f t="shared" si="5"/>
        <v>4194.8450444921755</v>
      </c>
      <c r="F13" s="87">
        <f t="shared" si="0"/>
        <v>0.84942969042514771</v>
      </c>
      <c r="G13" s="189">
        <f t="shared" si="6"/>
        <v>461.34707814921893</v>
      </c>
      <c r="H13" s="189">
        <f t="shared" si="7"/>
        <v>1503.5301276883044</v>
      </c>
      <c r="I13" s="189">
        <f t="shared" si="1"/>
        <v>87.574503470199573</v>
      </c>
      <c r="J13" s="88">
        <f t="shared" si="2"/>
        <v>285.40530680938042</v>
      </c>
      <c r="K13" s="189">
        <f t="shared" si="8"/>
        <v>36.51393897610096</v>
      </c>
      <c r="L13" s="88">
        <f t="shared" si="3"/>
        <v>118.99892712311302</v>
      </c>
      <c r="M13" s="89">
        <f t="shared" si="9"/>
        <v>1622.5290548114174</v>
      </c>
      <c r="N13" s="89">
        <f t="shared" si="10"/>
        <v>15293.529054811417</v>
      </c>
      <c r="O13" s="89">
        <f t="shared" si="11"/>
        <v>4692.7060616174949</v>
      </c>
      <c r="P13" s="90">
        <f t="shared" si="4"/>
        <v>0.95024340944601415</v>
      </c>
      <c r="Q13" s="195">
        <v>-48.273910512402153</v>
      </c>
      <c r="R13" s="93">
        <f t="shared" si="12"/>
        <v>7.7899550579515892E-2</v>
      </c>
      <c r="S13" s="93">
        <f t="shared" si="12"/>
        <v>6.6984949422988105E-2</v>
      </c>
      <c r="T13" s="92">
        <v>3259</v>
      </c>
      <c r="U13" s="1">
        <v>12683</v>
      </c>
      <c r="V13" s="1">
        <v>3931.4941103533788</v>
      </c>
      <c r="W13" s="197"/>
      <c r="X13" s="89">
        <v>0</v>
      </c>
      <c r="Y13" s="89">
        <f t="shared" si="13"/>
        <v>0</v>
      </c>
      <c r="Z13" s="1"/>
      <c r="AA13" s="1"/>
    </row>
    <row r="14" spans="2:27">
      <c r="B14" s="201">
        <v>1114</v>
      </c>
      <c r="C14" t="s">
        <v>32</v>
      </c>
      <c r="D14" s="1">
        <v>11552</v>
      </c>
      <c r="E14" s="86">
        <f t="shared" si="5"/>
        <v>3976.5920826161791</v>
      </c>
      <c r="F14" s="87">
        <f t="shared" si="0"/>
        <v>0.8052348408241794</v>
      </c>
      <c r="G14" s="189">
        <f t="shared" si="6"/>
        <v>596.66391451233665</v>
      </c>
      <c r="H14" s="189">
        <f t="shared" si="7"/>
        <v>1733.308671658338</v>
      </c>
      <c r="I14" s="189">
        <f t="shared" si="1"/>
        <v>163.96304012679829</v>
      </c>
      <c r="J14" s="88">
        <f t="shared" si="2"/>
        <v>476.31263156834905</v>
      </c>
      <c r="K14" s="189">
        <f t="shared" si="8"/>
        <v>112.90247563269968</v>
      </c>
      <c r="L14" s="88">
        <f t="shared" si="3"/>
        <v>327.98169171299253</v>
      </c>
      <c r="M14" s="89">
        <f t="shared" si="9"/>
        <v>2061.2903633713304</v>
      </c>
      <c r="N14" s="89">
        <f t="shared" si="10"/>
        <v>13613.29036337133</v>
      </c>
      <c r="O14" s="89">
        <f t="shared" si="11"/>
        <v>4686.1584727612153</v>
      </c>
      <c r="P14" s="90">
        <f t="shared" si="4"/>
        <v>0.9489175639579851</v>
      </c>
      <c r="Q14" s="195">
        <v>424.75450812564372</v>
      </c>
      <c r="R14" s="93">
        <f t="shared" si="12"/>
        <v>1.6543470608940514E-2</v>
      </c>
      <c r="S14" s="93">
        <f t="shared" si="12"/>
        <v>1.1994394836852378E-2</v>
      </c>
      <c r="T14" s="92">
        <v>2905</v>
      </c>
      <c r="U14" s="1">
        <v>11364</v>
      </c>
      <c r="V14" s="1">
        <v>3929.460580912863</v>
      </c>
      <c r="W14" s="197"/>
      <c r="X14" s="89">
        <v>0</v>
      </c>
      <c r="Y14" s="89">
        <f t="shared" si="13"/>
        <v>0</v>
      </c>
      <c r="Z14" s="1"/>
      <c r="AA14" s="1"/>
    </row>
    <row r="15" spans="2:27">
      <c r="B15" s="201">
        <v>1119</v>
      </c>
      <c r="C15" t="s">
        <v>33</v>
      </c>
      <c r="D15" s="1">
        <v>79564</v>
      </c>
      <c r="E15" s="86">
        <f t="shared" si="5"/>
        <v>3964.9175262869389</v>
      </c>
      <c r="F15" s="87">
        <f t="shared" si="0"/>
        <v>0.8028708167271229</v>
      </c>
      <c r="G15" s="189">
        <f t="shared" si="6"/>
        <v>603.90213943646563</v>
      </c>
      <c r="H15" s="189">
        <f t="shared" si="7"/>
        <v>12118.504232071557</v>
      </c>
      <c r="I15" s="189">
        <f t="shared" si="1"/>
        <v>168.04913484203234</v>
      </c>
      <c r="J15" s="88">
        <f t="shared" si="2"/>
        <v>3372.2419888750633</v>
      </c>
      <c r="K15" s="189">
        <f t="shared" si="8"/>
        <v>116.98857034793373</v>
      </c>
      <c r="L15" s="88">
        <f t="shared" si="3"/>
        <v>2347.6096411719864</v>
      </c>
      <c r="M15" s="89">
        <f t="shared" si="9"/>
        <v>14466.113873243543</v>
      </c>
      <c r="N15" s="89">
        <f t="shared" si="10"/>
        <v>94030.113873243536</v>
      </c>
      <c r="O15" s="89">
        <f t="shared" si="11"/>
        <v>4685.8082360713379</v>
      </c>
      <c r="P15" s="90">
        <f t="shared" si="4"/>
        <v>0.94884664323507339</v>
      </c>
      <c r="Q15" s="195">
        <v>3153.3209656789277</v>
      </c>
      <c r="R15" s="93">
        <f t="shared" si="12"/>
        <v>3.7272668013819177E-2</v>
      </c>
      <c r="S15" s="93">
        <f t="shared" si="12"/>
        <v>2.4866955135794781E-2</v>
      </c>
      <c r="T15" s="92">
        <v>20067</v>
      </c>
      <c r="U15" s="1">
        <v>76705</v>
      </c>
      <c r="V15" s="1">
        <v>3868.7143793816513</v>
      </c>
      <c r="W15" s="197"/>
      <c r="X15" s="89">
        <v>0</v>
      </c>
      <c r="Y15" s="89">
        <f t="shared" si="13"/>
        <v>0</v>
      </c>
      <c r="Z15" s="1"/>
      <c r="AA15" s="1"/>
    </row>
    <row r="16" spans="2:27">
      <c r="B16" s="201">
        <v>1120</v>
      </c>
      <c r="C16" t="s">
        <v>34</v>
      </c>
      <c r="D16" s="1">
        <v>94798</v>
      </c>
      <c r="E16" s="86">
        <f t="shared" si="5"/>
        <v>4474.5586708203527</v>
      </c>
      <c r="F16" s="87">
        <f t="shared" si="0"/>
        <v>0.90606993732332664</v>
      </c>
      <c r="G16" s="189">
        <f t="shared" si="6"/>
        <v>287.92462982574904</v>
      </c>
      <c r="H16" s="189">
        <f t="shared" si="7"/>
        <v>6099.9712074883191</v>
      </c>
      <c r="I16" s="189">
        <f t="shared" si="1"/>
        <v>0</v>
      </c>
      <c r="J16" s="88">
        <f t="shared" si="2"/>
        <v>0</v>
      </c>
      <c r="K16" s="189">
        <f t="shared" si="8"/>
        <v>-51.060564494098614</v>
      </c>
      <c r="L16" s="88">
        <f t="shared" si="3"/>
        <v>-1081.7691193719731</v>
      </c>
      <c r="M16" s="89">
        <f t="shared" si="9"/>
        <v>5018.2020881163462</v>
      </c>
      <c r="N16" s="89">
        <f t="shared" si="10"/>
        <v>99816.202088116348</v>
      </c>
      <c r="O16" s="89">
        <f t="shared" si="11"/>
        <v>4711.4227361520043</v>
      </c>
      <c r="P16" s="90">
        <f t="shared" si="4"/>
        <v>0.95403341810831532</v>
      </c>
      <c r="Q16" s="195">
        <v>2454.1953446597308</v>
      </c>
      <c r="R16" s="93">
        <f t="shared" si="12"/>
        <v>4.4203337555763618E-2</v>
      </c>
      <c r="S16" s="93">
        <f t="shared" si="12"/>
        <v>3.0107134660410678E-2</v>
      </c>
      <c r="T16" s="92">
        <v>21186</v>
      </c>
      <c r="U16" s="1">
        <v>90785</v>
      </c>
      <c r="V16" s="1">
        <v>4343.7799043062196</v>
      </c>
      <c r="W16" s="197"/>
      <c r="X16" s="89">
        <v>0</v>
      </c>
      <c r="Y16" s="89">
        <f t="shared" si="13"/>
        <v>0</v>
      </c>
      <c r="Z16" s="1"/>
      <c r="AA16" s="1"/>
    </row>
    <row r="17" spans="2:27">
      <c r="B17" s="201">
        <v>1121</v>
      </c>
      <c r="C17" t="s">
        <v>35</v>
      </c>
      <c r="D17" s="1">
        <v>92813</v>
      </c>
      <c r="E17" s="86">
        <f t="shared" si="5"/>
        <v>4604.504638587091</v>
      </c>
      <c r="F17" s="87">
        <f t="shared" si="0"/>
        <v>0.93238317702619133</v>
      </c>
      <c r="G17" s="189">
        <f t="shared" si="6"/>
        <v>207.35812981037131</v>
      </c>
      <c r="H17" s="189">
        <f t="shared" si="7"/>
        <v>4179.7178225876542</v>
      </c>
      <c r="I17" s="189">
        <f t="shared" si="1"/>
        <v>0</v>
      </c>
      <c r="J17" s="88">
        <f t="shared" si="2"/>
        <v>0</v>
      </c>
      <c r="K17" s="189">
        <f t="shared" si="8"/>
        <v>-51.060564494098614</v>
      </c>
      <c r="L17" s="88">
        <f t="shared" si="3"/>
        <v>-1029.2277985075457</v>
      </c>
      <c r="M17" s="89">
        <f t="shared" si="9"/>
        <v>3150.4900240801085</v>
      </c>
      <c r="N17" s="89">
        <f t="shared" si="10"/>
        <v>95963.490024080107</v>
      </c>
      <c r="O17" s="89">
        <f t="shared" si="11"/>
        <v>4760.8022039033631</v>
      </c>
      <c r="P17" s="90">
        <f t="shared" si="4"/>
        <v>0.96403244919540354</v>
      </c>
      <c r="Q17" s="195">
        <v>1882.3839532240984</v>
      </c>
      <c r="R17" s="93">
        <f t="shared" si="12"/>
        <v>4.3511012671036506E-2</v>
      </c>
      <c r="S17" s="93">
        <f t="shared" si="12"/>
        <v>3.072402948257855E-2</v>
      </c>
      <c r="T17" s="92">
        <v>20157</v>
      </c>
      <c r="U17" s="1">
        <v>88943</v>
      </c>
      <c r="V17" s="1">
        <v>4467.2526368658964</v>
      </c>
      <c r="W17" s="197"/>
      <c r="X17" s="89">
        <v>0</v>
      </c>
      <c r="Y17" s="89">
        <f t="shared" si="13"/>
        <v>0</v>
      </c>
      <c r="Z17" s="1"/>
      <c r="AA17" s="1"/>
    </row>
    <row r="18" spans="2:27">
      <c r="B18" s="201">
        <v>1122</v>
      </c>
      <c r="C18" t="s">
        <v>36</v>
      </c>
      <c r="D18" s="1">
        <v>53477</v>
      </c>
      <c r="E18" s="86">
        <f t="shared" si="5"/>
        <v>4265.8742820676453</v>
      </c>
      <c r="F18" s="87">
        <f t="shared" si="0"/>
        <v>0.86381266348969143</v>
      </c>
      <c r="G18" s="189">
        <f t="shared" si="6"/>
        <v>417.3089508524277</v>
      </c>
      <c r="H18" s="189">
        <f t="shared" si="7"/>
        <v>5231.3850078860332</v>
      </c>
      <c r="I18" s="189">
        <f t="shared" si="1"/>
        <v>62.714270318785154</v>
      </c>
      <c r="J18" s="88">
        <f t="shared" si="2"/>
        <v>786.18609271629077</v>
      </c>
      <c r="K18" s="189">
        <f t="shared" si="8"/>
        <v>11.65370582468654</v>
      </c>
      <c r="L18" s="88">
        <f t="shared" si="3"/>
        <v>146.09085621827046</v>
      </c>
      <c r="M18" s="89">
        <f t="shared" si="9"/>
        <v>5377.4758641043036</v>
      </c>
      <c r="N18" s="89">
        <f t="shared" si="10"/>
        <v>58854.475864104301</v>
      </c>
      <c r="O18" s="89">
        <f t="shared" si="11"/>
        <v>4694.8369387447592</v>
      </c>
      <c r="P18" s="90">
        <f t="shared" si="4"/>
        <v>0.95067489863795052</v>
      </c>
      <c r="Q18" s="195">
        <v>579.3115321284331</v>
      </c>
      <c r="R18" s="93">
        <f t="shared" si="12"/>
        <v>5.3422633704323846E-2</v>
      </c>
      <c r="S18" s="93">
        <f t="shared" si="12"/>
        <v>3.8801100658332179E-2</v>
      </c>
      <c r="T18" s="92">
        <v>12536</v>
      </c>
      <c r="U18" s="1">
        <v>50765</v>
      </c>
      <c r="V18" s="1">
        <v>4106.5361591975407</v>
      </c>
      <c r="W18" s="197"/>
      <c r="X18" s="89">
        <v>0</v>
      </c>
      <c r="Y18" s="89">
        <f t="shared" si="13"/>
        <v>0</v>
      </c>
      <c r="Z18" s="1"/>
      <c r="AA18" s="1"/>
    </row>
    <row r="19" spans="2:27">
      <c r="B19" s="201">
        <v>1124</v>
      </c>
      <c r="C19" t="s">
        <v>37</v>
      </c>
      <c r="D19" s="1">
        <v>173793</v>
      </c>
      <c r="E19" s="86">
        <f t="shared" si="5"/>
        <v>5961.4104894865022</v>
      </c>
      <c r="F19" s="87">
        <f t="shared" si="0"/>
        <v>1.2071480621746702</v>
      </c>
      <c r="G19" s="189">
        <f t="shared" si="6"/>
        <v>-633.9234977472637</v>
      </c>
      <c r="H19" s="189">
        <f t="shared" si="7"/>
        <v>-18480.771729825978</v>
      </c>
      <c r="I19" s="189">
        <f t="shared" si="1"/>
        <v>0</v>
      </c>
      <c r="J19" s="88">
        <f t="shared" si="2"/>
        <v>0</v>
      </c>
      <c r="K19" s="189">
        <f t="shared" si="8"/>
        <v>-51.060564494098614</v>
      </c>
      <c r="L19" s="88">
        <f t="shared" si="3"/>
        <v>-1488.5686366964569</v>
      </c>
      <c r="M19" s="89">
        <f t="shared" si="9"/>
        <v>-19969.340366522436</v>
      </c>
      <c r="N19" s="89">
        <f t="shared" si="10"/>
        <v>153823.65963347757</v>
      </c>
      <c r="O19" s="89">
        <f t="shared" si="11"/>
        <v>5276.4264272451401</v>
      </c>
      <c r="P19" s="90">
        <f t="shared" si="4"/>
        <v>1.0684431055518255</v>
      </c>
      <c r="Q19" s="195">
        <v>1705.8266312170526</v>
      </c>
      <c r="R19" s="93">
        <f t="shared" si="12"/>
        <v>5.3571861587332383E-2</v>
      </c>
      <c r="S19" s="93">
        <f t="shared" si="12"/>
        <v>3.6658623456681284E-2</v>
      </c>
      <c r="T19" s="92">
        <v>29153</v>
      </c>
      <c r="U19" s="1">
        <v>164956</v>
      </c>
      <c r="V19" s="1">
        <v>5750.6013595956074</v>
      </c>
      <c r="W19" s="197"/>
      <c r="X19" s="89">
        <v>0</v>
      </c>
      <c r="Y19" s="89">
        <f t="shared" si="13"/>
        <v>0</v>
      </c>
      <c r="Z19" s="1"/>
      <c r="AA19" s="1"/>
    </row>
    <row r="20" spans="2:27">
      <c r="B20" s="201">
        <v>1127</v>
      </c>
      <c r="C20" t="s">
        <v>38</v>
      </c>
      <c r="D20" s="1">
        <v>59693</v>
      </c>
      <c r="E20" s="86">
        <f t="shared" si="5"/>
        <v>5060.8732513777022</v>
      </c>
      <c r="F20" s="87">
        <f t="shared" si="0"/>
        <v>1.0247949456066472</v>
      </c>
      <c r="G20" s="189">
        <f t="shared" si="6"/>
        <v>-75.590410119807643</v>
      </c>
      <c r="H20" s="189">
        <f t="shared" si="7"/>
        <v>-891.58888736313111</v>
      </c>
      <c r="I20" s="189">
        <f t="shared" si="1"/>
        <v>0</v>
      </c>
      <c r="J20" s="88">
        <f t="shared" si="2"/>
        <v>0</v>
      </c>
      <c r="K20" s="189">
        <f t="shared" si="8"/>
        <v>-51.060564494098614</v>
      </c>
      <c r="L20" s="88">
        <f t="shared" si="3"/>
        <v>-602.25935820789323</v>
      </c>
      <c r="M20" s="89">
        <f t="shared" si="9"/>
        <v>-1493.8482455710243</v>
      </c>
      <c r="N20" s="89">
        <f t="shared" si="10"/>
        <v>58199.151754428975</v>
      </c>
      <c r="O20" s="89">
        <f t="shared" si="11"/>
        <v>4934.2222767637959</v>
      </c>
      <c r="P20" s="90">
        <f t="shared" si="4"/>
        <v>0.99914892125597687</v>
      </c>
      <c r="Q20" s="195">
        <v>1050.8435702653344</v>
      </c>
      <c r="R20" s="93">
        <f t="shared" si="12"/>
        <v>1.2981944067336411E-2</v>
      </c>
      <c r="S20" s="93">
        <f t="shared" si="12"/>
        <v>8.4301811986997738E-3</v>
      </c>
      <c r="T20" s="92">
        <v>11795</v>
      </c>
      <c r="U20" s="1">
        <v>58928</v>
      </c>
      <c r="V20" s="1">
        <v>5018.5658320558678</v>
      </c>
      <c r="W20" s="197"/>
      <c r="X20" s="89">
        <v>0</v>
      </c>
      <c r="Y20" s="89">
        <f t="shared" si="13"/>
        <v>0</v>
      </c>
      <c r="Z20" s="1"/>
      <c r="AA20" s="1"/>
    </row>
    <row r="21" spans="2:27">
      <c r="B21" s="201">
        <v>1130</v>
      </c>
      <c r="C21" t="s">
        <v>39</v>
      </c>
      <c r="D21" s="1">
        <v>60058</v>
      </c>
      <c r="E21" s="86">
        <f t="shared" si="5"/>
        <v>4347.9331064938824</v>
      </c>
      <c r="F21" s="87">
        <f t="shared" si="0"/>
        <v>0.88042905839575603</v>
      </c>
      <c r="G21" s="189">
        <f t="shared" si="6"/>
        <v>366.43247970816066</v>
      </c>
      <c r="H21" s="189">
        <f t="shared" si="7"/>
        <v>5061.531842208823</v>
      </c>
      <c r="I21" s="189">
        <f t="shared" si="1"/>
        <v>33.993681769602148</v>
      </c>
      <c r="J21" s="88">
        <f t="shared" si="2"/>
        <v>469.55472628351447</v>
      </c>
      <c r="K21" s="189">
        <f t="shared" si="8"/>
        <v>-17.066882724496466</v>
      </c>
      <c r="L21" s="88">
        <f t="shared" si="3"/>
        <v>-235.74485107346968</v>
      </c>
      <c r="M21" s="89">
        <f t="shared" si="9"/>
        <v>4825.7869911353537</v>
      </c>
      <c r="N21" s="89">
        <f t="shared" si="10"/>
        <v>64883.786991135355</v>
      </c>
      <c r="O21" s="89">
        <f t="shared" si="11"/>
        <v>4697.298703477547</v>
      </c>
      <c r="P21" s="90">
        <f t="shared" si="4"/>
        <v>0.9511733904851325</v>
      </c>
      <c r="Q21" s="195">
        <v>1539.739803581956</v>
      </c>
      <c r="R21" s="93">
        <f t="shared" si="12"/>
        <v>5.4222471870666505E-2</v>
      </c>
      <c r="S21" s="94">
        <f t="shared" si="12"/>
        <v>4.5827157897903689E-2</v>
      </c>
      <c r="T21" s="92">
        <v>13813</v>
      </c>
      <c r="U21" s="1">
        <v>56969</v>
      </c>
      <c r="V21" s="1">
        <v>4157.4107859592787</v>
      </c>
      <c r="W21" s="197"/>
      <c r="X21" s="89">
        <v>0</v>
      </c>
      <c r="Y21" s="89">
        <f t="shared" si="13"/>
        <v>0</v>
      </c>
      <c r="Z21" s="1"/>
      <c r="AA21" s="1"/>
    </row>
    <row r="22" spans="2:27">
      <c r="B22" s="201">
        <v>1133</v>
      </c>
      <c r="C22" t="s">
        <v>40</v>
      </c>
      <c r="D22" s="1">
        <v>22109</v>
      </c>
      <c r="E22" s="86">
        <f t="shared" si="5"/>
        <v>8246.5497948526663</v>
      </c>
      <c r="F22" s="87">
        <f t="shared" si="0"/>
        <v>1.6698743731939851</v>
      </c>
      <c r="G22" s="189">
        <f t="shared" si="6"/>
        <v>-2050.7098670742853</v>
      </c>
      <c r="H22" s="189">
        <f t="shared" si="7"/>
        <v>-5497.9531536261584</v>
      </c>
      <c r="I22" s="189">
        <f t="shared" si="1"/>
        <v>0</v>
      </c>
      <c r="J22" s="88">
        <f t="shared" si="2"/>
        <v>0</v>
      </c>
      <c r="K22" s="189">
        <f t="shared" si="8"/>
        <v>-51.060564494098614</v>
      </c>
      <c r="L22" s="88">
        <f t="shared" si="3"/>
        <v>-136.8933734086784</v>
      </c>
      <c r="M22" s="89">
        <f t="shared" si="9"/>
        <v>-5634.846527034837</v>
      </c>
      <c r="N22" s="89">
        <f t="shared" si="10"/>
        <v>16474.153472965161</v>
      </c>
      <c r="O22" s="89">
        <f t="shared" si="11"/>
        <v>6144.7793632842822</v>
      </c>
      <c r="P22" s="90">
        <f t="shared" si="4"/>
        <v>1.2442791037391652</v>
      </c>
      <c r="Q22" s="195">
        <v>-6547.7355852254341</v>
      </c>
      <c r="R22" s="93">
        <f t="shared" si="12"/>
        <v>1.9458661871167057E-2</v>
      </c>
      <c r="S22" s="94">
        <f t="shared" si="12"/>
        <v>5.0090426428549481E-3</v>
      </c>
      <c r="T22" s="92">
        <v>2681</v>
      </c>
      <c r="U22" s="1">
        <v>21687</v>
      </c>
      <c r="V22" s="1">
        <v>8205.44835414302</v>
      </c>
      <c r="W22" s="197"/>
      <c r="X22" s="89">
        <v>0</v>
      </c>
      <c r="Y22" s="89">
        <f t="shared" si="13"/>
        <v>0</v>
      </c>
      <c r="Z22" s="1"/>
      <c r="AA22" s="1"/>
    </row>
    <row r="23" spans="2:27">
      <c r="B23" s="201">
        <v>1134</v>
      </c>
      <c r="C23" t="s">
        <v>41</v>
      </c>
      <c r="D23" s="1">
        <v>41059</v>
      </c>
      <c r="E23" s="86">
        <f t="shared" si="5"/>
        <v>10423.711601929424</v>
      </c>
      <c r="F23" s="87">
        <f t="shared" si="0"/>
        <v>2.1107359211595895</v>
      </c>
      <c r="G23" s="189">
        <f t="shared" si="6"/>
        <v>-3400.5501874618753</v>
      </c>
      <c r="H23" s="189">
        <f t="shared" si="7"/>
        <v>-13394.767188412327</v>
      </c>
      <c r="I23" s="189">
        <f t="shared" si="1"/>
        <v>0</v>
      </c>
      <c r="J23" s="88">
        <f t="shared" si="2"/>
        <v>0</v>
      </c>
      <c r="K23" s="189">
        <f t="shared" si="8"/>
        <v>-51.060564494098614</v>
      </c>
      <c r="L23" s="88">
        <f t="shared" si="3"/>
        <v>-201.12756354225445</v>
      </c>
      <c r="M23" s="89">
        <f t="shared" si="9"/>
        <v>-13595.894751954582</v>
      </c>
      <c r="N23" s="89">
        <f t="shared" si="10"/>
        <v>27463.105248045416</v>
      </c>
      <c r="O23" s="89">
        <f t="shared" si="11"/>
        <v>6972.1008499734489</v>
      </c>
      <c r="P23" s="90">
        <f t="shared" si="4"/>
        <v>1.4118064919660946</v>
      </c>
      <c r="Q23" s="195">
        <v>-14840.262201552776</v>
      </c>
      <c r="R23" s="93">
        <f t="shared" si="12"/>
        <v>1.6344652615144419E-3</v>
      </c>
      <c r="S23" s="93">
        <f t="shared" si="12"/>
        <v>-1.1079858999230809E-2</v>
      </c>
      <c r="T23" s="92">
        <v>3939</v>
      </c>
      <c r="U23" s="1">
        <v>40992</v>
      </c>
      <c r="V23" s="1">
        <v>10540.498842890203</v>
      </c>
      <c r="W23" s="197"/>
      <c r="X23" s="89">
        <v>0</v>
      </c>
      <c r="Y23" s="89">
        <f t="shared" si="13"/>
        <v>0</v>
      </c>
      <c r="Z23" s="1"/>
      <c r="AA23" s="1"/>
    </row>
    <row r="24" spans="2:27">
      <c r="B24" s="201">
        <v>1135</v>
      </c>
      <c r="C24" t="s">
        <v>42</v>
      </c>
      <c r="D24" s="1">
        <v>27987</v>
      </c>
      <c r="E24" s="86">
        <f t="shared" si="5"/>
        <v>6084.130434782609</v>
      </c>
      <c r="F24" s="87">
        <f t="shared" si="0"/>
        <v>1.2319980778573074</v>
      </c>
      <c r="G24" s="189">
        <f t="shared" si="6"/>
        <v>-710.00986383084978</v>
      </c>
      <c r="H24" s="189">
        <f t="shared" si="7"/>
        <v>-3266.0453736219088</v>
      </c>
      <c r="I24" s="189">
        <f t="shared" si="1"/>
        <v>0</v>
      </c>
      <c r="J24" s="88">
        <f t="shared" si="2"/>
        <v>0</v>
      </c>
      <c r="K24" s="189">
        <f t="shared" si="8"/>
        <v>-51.060564494098614</v>
      </c>
      <c r="L24" s="88">
        <f t="shared" si="3"/>
        <v>-234.87859667285363</v>
      </c>
      <c r="M24" s="89">
        <f t="shared" si="9"/>
        <v>-3500.9239702947625</v>
      </c>
      <c r="N24" s="89">
        <f t="shared" si="10"/>
        <v>24486.076029705237</v>
      </c>
      <c r="O24" s="89">
        <f t="shared" si="11"/>
        <v>5323.0600064576602</v>
      </c>
      <c r="P24" s="90">
        <f t="shared" si="4"/>
        <v>1.0778861115112277</v>
      </c>
      <c r="Q24" s="195">
        <v>-5212.7079080331996</v>
      </c>
      <c r="R24" s="93">
        <f t="shared" si="12"/>
        <v>-1.6053082191780821E-3</v>
      </c>
      <c r="S24" s="93">
        <f t="shared" si="12"/>
        <v>-7.6824932995830679E-3</v>
      </c>
      <c r="T24" s="92">
        <v>4600</v>
      </c>
      <c r="U24" s="1">
        <v>28032</v>
      </c>
      <c r="V24" s="1">
        <v>6131.2335958005251</v>
      </c>
      <c r="W24" s="197"/>
      <c r="X24" s="89">
        <v>0</v>
      </c>
      <c r="Y24" s="89">
        <f t="shared" si="13"/>
        <v>0</v>
      </c>
      <c r="Z24" s="1"/>
      <c r="AA24" s="1"/>
    </row>
    <row r="25" spans="2:27">
      <c r="B25" s="201">
        <v>1144</v>
      </c>
      <c r="C25" t="s">
        <v>43</v>
      </c>
      <c r="D25" s="1">
        <v>2658</v>
      </c>
      <c r="E25" s="86">
        <f t="shared" si="5"/>
        <v>4663.1578947368416</v>
      </c>
      <c r="F25" s="87">
        <f t="shared" si="0"/>
        <v>0.94426009183121506</v>
      </c>
      <c r="G25" s="189">
        <f t="shared" si="6"/>
        <v>170.99311099752592</v>
      </c>
      <c r="H25" s="189">
        <f t="shared" si="7"/>
        <v>97.466073268589767</v>
      </c>
      <c r="I25" s="189">
        <f t="shared" si="1"/>
        <v>0</v>
      </c>
      <c r="J25" s="88">
        <f t="shared" si="2"/>
        <v>0</v>
      </c>
      <c r="K25" s="189">
        <f t="shared" si="8"/>
        <v>-51.060564494098614</v>
      </c>
      <c r="L25" s="88">
        <f t="shared" si="3"/>
        <v>-29.10452176163621</v>
      </c>
      <c r="M25" s="89">
        <f t="shared" si="9"/>
        <v>68.36155150695356</v>
      </c>
      <c r="N25" s="89">
        <f t="shared" si="10"/>
        <v>2726.3615515069537</v>
      </c>
      <c r="O25" s="89">
        <f t="shared" si="11"/>
        <v>4783.0904412402697</v>
      </c>
      <c r="P25" s="90">
        <f t="shared" si="4"/>
        <v>0.96854567682131287</v>
      </c>
      <c r="Q25" s="195">
        <v>27.037285693195891</v>
      </c>
      <c r="R25" s="93">
        <f t="shared" si="12"/>
        <v>0.10888610763454318</v>
      </c>
      <c r="S25" s="93">
        <f t="shared" si="12"/>
        <v>5.8305337812616542E-2</v>
      </c>
      <c r="T25" s="92">
        <v>570</v>
      </c>
      <c r="U25" s="1">
        <v>2397</v>
      </c>
      <c r="V25" s="1">
        <v>4406.25</v>
      </c>
      <c r="W25" s="197"/>
      <c r="X25" s="89">
        <v>0</v>
      </c>
      <c r="Y25" s="89">
        <f t="shared" si="13"/>
        <v>0</v>
      </c>
      <c r="Z25" s="1"/>
      <c r="AA25" s="1"/>
    </row>
    <row r="26" spans="2:27">
      <c r="B26" s="201">
        <v>1145</v>
      </c>
      <c r="C26" t="s">
        <v>44</v>
      </c>
      <c r="D26" s="1">
        <v>4714</v>
      </c>
      <c r="E26" s="86">
        <f t="shared" si="5"/>
        <v>5278.8353863381863</v>
      </c>
      <c r="F26" s="87">
        <f t="shared" si="0"/>
        <v>1.0689309045896809</v>
      </c>
      <c r="G26" s="189">
        <f t="shared" si="6"/>
        <v>-210.72693379530773</v>
      </c>
      <c r="H26" s="189">
        <f t="shared" si="7"/>
        <v>-188.1791518792098</v>
      </c>
      <c r="I26" s="189">
        <f t="shared" si="1"/>
        <v>0</v>
      </c>
      <c r="J26" s="88">
        <f t="shared" si="2"/>
        <v>0</v>
      </c>
      <c r="K26" s="189">
        <f t="shared" si="8"/>
        <v>-51.060564494098614</v>
      </c>
      <c r="L26" s="88">
        <f t="shared" si="3"/>
        <v>-45.597084093230066</v>
      </c>
      <c r="M26" s="89">
        <f t="shared" si="9"/>
        <v>-233.77623597243985</v>
      </c>
      <c r="N26" s="89">
        <f t="shared" si="10"/>
        <v>4480.2237640275598</v>
      </c>
      <c r="O26" s="89">
        <f t="shared" si="11"/>
        <v>5017.047888048779</v>
      </c>
      <c r="P26" s="90">
        <f t="shared" si="4"/>
        <v>1.0159205856695295</v>
      </c>
      <c r="Q26" s="195">
        <v>106.55778158600674</v>
      </c>
      <c r="R26" s="93">
        <f t="shared" si="12"/>
        <v>6.6274598507125082E-2</v>
      </c>
      <c r="S26" s="93">
        <f t="shared" si="12"/>
        <v>5.4334233462252614E-2</v>
      </c>
      <c r="T26" s="92">
        <v>893</v>
      </c>
      <c r="U26" s="1">
        <v>4421</v>
      </c>
      <c r="V26" s="1">
        <v>5006.7950169875421</v>
      </c>
      <c r="W26" s="197"/>
      <c r="X26" s="89">
        <v>0</v>
      </c>
      <c r="Y26" s="89">
        <f t="shared" si="13"/>
        <v>0</v>
      </c>
      <c r="Z26" s="1"/>
      <c r="AA26" s="1"/>
    </row>
    <row r="27" spans="2:27">
      <c r="B27" s="201">
        <v>1146</v>
      </c>
      <c r="C27" t="s">
        <v>45</v>
      </c>
      <c r="D27" s="1">
        <v>53356</v>
      </c>
      <c r="E27" s="86">
        <f t="shared" si="5"/>
        <v>4554.5027742210841</v>
      </c>
      <c r="F27" s="87">
        <f t="shared" si="0"/>
        <v>0.92225811454626383</v>
      </c>
      <c r="G27" s="189">
        <f t="shared" si="6"/>
        <v>238.35928571729559</v>
      </c>
      <c r="H27" s="189">
        <f t="shared" si="7"/>
        <v>2792.379032178118</v>
      </c>
      <c r="I27" s="189">
        <f t="shared" si="1"/>
        <v>0</v>
      </c>
      <c r="J27" s="88">
        <f t="shared" si="2"/>
        <v>0</v>
      </c>
      <c r="K27" s="189">
        <f t="shared" si="8"/>
        <v>-51.060564494098614</v>
      </c>
      <c r="L27" s="88">
        <f t="shared" si="3"/>
        <v>-598.17451304836527</v>
      </c>
      <c r="M27" s="89">
        <f t="shared" si="9"/>
        <v>2194.204519129753</v>
      </c>
      <c r="N27" s="89">
        <f t="shared" si="10"/>
        <v>55550.204519129751</v>
      </c>
      <c r="O27" s="89">
        <f t="shared" si="11"/>
        <v>4741.8014954442806</v>
      </c>
      <c r="P27" s="90">
        <f t="shared" si="4"/>
        <v>0.96018492545303114</v>
      </c>
      <c r="Q27" s="195">
        <v>1177.8860385890946</v>
      </c>
      <c r="R27" s="93">
        <f t="shared" si="12"/>
        <v>8.0452787396472464E-2</v>
      </c>
      <c r="S27" s="93">
        <f t="shared" si="12"/>
        <v>6.7079705520886768E-2</v>
      </c>
      <c r="T27" s="92">
        <v>11715</v>
      </c>
      <c r="U27" s="1">
        <v>49383</v>
      </c>
      <c r="V27" s="1">
        <v>4268.1936041486597</v>
      </c>
      <c r="W27" s="197"/>
      <c r="X27" s="89">
        <v>0</v>
      </c>
      <c r="Y27" s="89">
        <f t="shared" si="13"/>
        <v>0</v>
      </c>
      <c r="Z27" s="1"/>
      <c r="AA27" s="1"/>
    </row>
    <row r="28" spans="2:27">
      <c r="B28" s="201">
        <v>1149</v>
      </c>
      <c r="C28" t="s">
        <v>46</v>
      </c>
      <c r="D28" s="1">
        <v>197206</v>
      </c>
      <c r="E28" s="86">
        <f t="shared" si="5"/>
        <v>4510.3492441049329</v>
      </c>
      <c r="F28" s="87">
        <f t="shared" si="0"/>
        <v>0.91331730290246216</v>
      </c>
      <c r="G28" s="189">
        <f t="shared" si="6"/>
        <v>265.7344743893093</v>
      </c>
      <c r="H28" s="189">
        <f t="shared" si="7"/>
        <v>11618.70842372377</v>
      </c>
      <c r="I28" s="189">
        <f t="shared" si="1"/>
        <v>0</v>
      </c>
      <c r="J28" s="88">
        <f t="shared" si="2"/>
        <v>0</v>
      </c>
      <c r="K28" s="189">
        <f t="shared" si="8"/>
        <v>-51.060564494098614</v>
      </c>
      <c r="L28" s="88">
        <f t="shared" si="3"/>
        <v>-2232.5210613754734</v>
      </c>
      <c r="M28" s="89">
        <f t="shared" si="9"/>
        <v>9386.187362348297</v>
      </c>
      <c r="N28" s="89">
        <f t="shared" si="10"/>
        <v>206592.18736234831</v>
      </c>
      <c r="O28" s="89">
        <f t="shared" si="11"/>
        <v>4725.0231540001441</v>
      </c>
      <c r="P28" s="90">
        <f t="shared" si="4"/>
        <v>0.95678741702838666</v>
      </c>
      <c r="Q28" s="195">
        <v>4637.0516602519074</v>
      </c>
      <c r="R28" s="93">
        <f t="shared" si="12"/>
        <v>6.3191093619430136E-2</v>
      </c>
      <c r="S28" s="93">
        <f t="shared" si="12"/>
        <v>5.3051105831782783E-2</v>
      </c>
      <c r="T28" s="92">
        <v>43723</v>
      </c>
      <c r="U28" s="1">
        <v>185485</v>
      </c>
      <c r="V28" s="1">
        <v>4283.1247402207546</v>
      </c>
      <c r="W28" s="197"/>
      <c r="X28" s="89">
        <v>0</v>
      </c>
      <c r="Y28" s="89">
        <f t="shared" si="13"/>
        <v>0</v>
      </c>
      <c r="Z28" s="1"/>
      <c r="AA28" s="1"/>
    </row>
    <row r="29" spans="2:27">
      <c r="B29" s="201">
        <v>1151</v>
      </c>
      <c r="C29" t="s">
        <v>47</v>
      </c>
      <c r="D29" s="1">
        <v>1256</v>
      </c>
      <c r="E29" s="86">
        <f t="shared" si="5"/>
        <v>5788.0184331797236</v>
      </c>
      <c r="F29" s="87">
        <f t="shared" si="0"/>
        <v>1.1720372632896838</v>
      </c>
      <c r="G29" s="189">
        <f t="shared" si="6"/>
        <v>-526.42042283706087</v>
      </c>
      <c r="H29" s="189">
        <f t="shared" si="7"/>
        <v>-114.23323175564221</v>
      </c>
      <c r="I29" s="189">
        <f t="shared" si="1"/>
        <v>0</v>
      </c>
      <c r="J29" s="88">
        <f t="shared" si="2"/>
        <v>0</v>
      </c>
      <c r="K29" s="189">
        <f t="shared" si="8"/>
        <v>-51.060564494098614</v>
      </c>
      <c r="L29" s="88">
        <f t="shared" si="3"/>
        <v>-11.0801424952194</v>
      </c>
      <c r="M29" s="89">
        <f t="shared" si="9"/>
        <v>-125.31337425086161</v>
      </c>
      <c r="N29" s="89">
        <f t="shared" si="10"/>
        <v>1130.6866257491383</v>
      </c>
      <c r="O29" s="89">
        <f t="shared" si="11"/>
        <v>5210.5374458485639</v>
      </c>
      <c r="P29" s="90">
        <f t="shared" si="4"/>
        <v>1.0551010019755307</v>
      </c>
      <c r="Q29" s="195">
        <v>10.378017921795532</v>
      </c>
      <c r="R29" s="93">
        <f t="shared" si="12"/>
        <v>-0.19124275595621379</v>
      </c>
      <c r="S29" s="93">
        <f t="shared" si="12"/>
        <v>-0.19869673977228555</v>
      </c>
      <c r="T29" s="92">
        <v>217</v>
      </c>
      <c r="U29" s="1">
        <v>1553</v>
      </c>
      <c r="V29" s="1">
        <v>7223.2558139534885</v>
      </c>
      <c r="W29" s="197"/>
      <c r="X29" s="89">
        <v>0</v>
      </c>
      <c r="Y29" s="89">
        <f t="shared" si="13"/>
        <v>0</v>
      </c>
      <c r="Z29" s="1"/>
      <c r="AA29" s="1"/>
    </row>
    <row r="30" spans="2:27">
      <c r="B30" s="201">
        <v>1160</v>
      </c>
      <c r="C30" t="s">
        <v>48</v>
      </c>
      <c r="D30" s="1">
        <v>46166</v>
      </c>
      <c r="E30" s="86">
        <f t="shared" si="5"/>
        <v>5090.5281728966811</v>
      </c>
      <c r="F30" s="87">
        <f t="shared" si="0"/>
        <v>1.0307998803630627</v>
      </c>
      <c r="G30" s="189">
        <f t="shared" si="6"/>
        <v>-93.976461461574544</v>
      </c>
      <c r="H30" s="189">
        <f t="shared" si="7"/>
        <v>-852.27252899501946</v>
      </c>
      <c r="I30" s="189">
        <f t="shared" si="1"/>
        <v>0</v>
      </c>
      <c r="J30" s="88">
        <f t="shared" si="2"/>
        <v>0</v>
      </c>
      <c r="K30" s="189">
        <f t="shared" si="8"/>
        <v>-51.060564494098614</v>
      </c>
      <c r="L30" s="88">
        <f t="shared" si="3"/>
        <v>-463.06825939698035</v>
      </c>
      <c r="M30" s="89">
        <f t="shared" si="9"/>
        <v>-1315.3407883919999</v>
      </c>
      <c r="N30" s="89">
        <f t="shared" si="10"/>
        <v>44850.659211607999</v>
      </c>
      <c r="O30" s="89">
        <f t="shared" si="11"/>
        <v>4945.4911469410072</v>
      </c>
      <c r="P30" s="90">
        <f t="shared" si="4"/>
        <v>1.0014307964634146</v>
      </c>
      <c r="Q30" s="195">
        <v>470.89411489752774</v>
      </c>
      <c r="R30" s="93">
        <f t="shared" si="12"/>
        <v>7.6255973889730738E-2</v>
      </c>
      <c r="S30" s="93">
        <f t="shared" si="12"/>
        <v>6.070965868633952E-2</v>
      </c>
      <c r="T30" s="92">
        <v>9069</v>
      </c>
      <c r="U30" s="1">
        <v>42895</v>
      </c>
      <c r="V30" s="1">
        <v>4799.1720742895504</v>
      </c>
      <c r="W30" s="197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1">
        <v>1505</v>
      </c>
      <c r="C31" t="s">
        <v>49</v>
      </c>
      <c r="D31" s="1">
        <v>106935</v>
      </c>
      <c r="E31" s="86">
        <f t="shared" si="5"/>
        <v>4350.8422166164864</v>
      </c>
      <c r="F31" s="87">
        <f t="shared" si="0"/>
        <v>0.88101813486572023</v>
      </c>
      <c r="G31" s="189">
        <f t="shared" si="6"/>
        <v>364.62883143214611</v>
      </c>
      <c r="H31" s="189">
        <f t="shared" si="7"/>
        <v>8961.8474189392873</v>
      </c>
      <c r="I31" s="189">
        <f t="shared" si="1"/>
        <v>32.975493226690737</v>
      </c>
      <c r="J31" s="88">
        <f t="shared" si="2"/>
        <v>810.47167252560496</v>
      </c>
      <c r="K31" s="189">
        <f t="shared" si="8"/>
        <v>-18.085071267407876</v>
      </c>
      <c r="L31" s="88">
        <f t="shared" si="3"/>
        <v>-444.49488161035077</v>
      </c>
      <c r="M31" s="89">
        <f t="shared" si="9"/>
        <v>8517.3525373289358</v>
      </c>
      <c r="N31" s="89">
        <f t="shared" si="10"/>
        <v>115452.35253732893</v>
      </c>
      <c r="O31" s="89">
        <f t="shared" si="11"/>
        <v>4697.3859767812246</v>
      </c>
      <c r="P31" s="90">
        <f t="shared" si="4"/>
        <v>0.95119106277923138</v>
      </c>
      <c r="Q31" s="195">
        <v>3021.18745225782</v>
      </c>
      <c r="R31" s="93">
        <f t="shared" si="12"/>
        <v>3.0311497364845987E-2</v>
      </c>
      <c r="S31" s="93">
        <f t="shared" si="12"/>
        <v>2.3017405065168153E-2</v>
      </c>
      <c r="T31" s="92">
        <v>24578</v>
      </c>
      <c r="U31" s="1">
        <v>103789</v>
      </c>
      <c r="V31" s="1">
        <v>4252.95033601049</v>
      </c>
      <c r="W31" s="197"/>
      <c r="X31" s="89">
        <v>0</v>
      </c>
      <c r="Y31" s="89">
        <f t="shared" si="13"/>
        <v>0</v>
      </c>
      <c r="Z31" s="1"/>
      <c r="AA31" s="1"/>
    </row>
    <row r="32" spans="2:27">
      <c r="B32" s="201">
        <v>1506</v>
      </c>
      <c r="C32" t="s">
        <v>50</v>
      </c>
      <c r="D32" s="1">
        <v>159351</v>
      </c>
      <c r="E32" s="86">
        <f t="shared" si="5"/>
        <v>4805.083979133371</v>
      </c>
      <c r="F32" s="87">
        <f t="shared" si="0"/>
        <v>0.9729992296667086</v>
      </c>
      <c r="G32" s="189">
        <f t="shared" si="6"/>
        <v>82.998938671677692</v>
      </c>
      <c r="H32" s="189">
        <f t="shared" si="7"/>
        <v>2752.4938031688471</v>
      </c>
      <c r="I32" s="189">
        <f t="shared" si="1"/>
        <v>0</v>
      </c>
      <c r="J32" s="88">
        <f t="shared" si="2"/>
        <v>0</v>
      </c>
      <c r="K32" s="189">
        <f t="shared" si="8"/>
        <v>-51.060564494098614</v>
      </c>
      <c r="L32" s="88">
        <f t="shared" si="3"/>
        <v>-1693.3215003177925</v>
      </c>
      <c r="M32" s="89">
        <f t="shared" si="9"/>
        <v>1059.1723028510546</v>
      </c>
      <c r="N32" s="89">
        <f t="shared" si="10"/>
        <v>160410.17230285105</v>
      </c>
      <c r="O32" s="89">
        <f t="shared" si="11"/>
        <v>4837.0223533109502</v>
      </c>
      <c r="P32" s="90">
        <f t="shared" si="4"/>
        <v>0.97946654919880016</v>
      </c>
      <c r="Q32" s="195">
        <v>-1534.6730410115065</v>
      </c>
      <c r="R32" s="93">
        <f t="shared" si="12"/>
        <v>8.5697829705627324E-3</v>
      </c>
      <c r="S32" s="93">
        <f t="shared" si="12"/>
        <v>-1.9833550052171666E-3</v>
      </c>
      <c r="T32" s="92">
        <v>33163</v>
      </c>
      <c r="U32" s="1">
        <v>157997</v>
      </c>
      <c r="V32" s="1">
        <v>4814.6331058020478</v>
      </c>
      <c r="W32" s="197"/>
      <c r="X32" s="89">
        <v>0</v>
      </c>
      <c r="Y32" s="89">
        <f t="shared" si="13"/>
        <v>0</v>
      </c>
      <c r="Z32" s="1"/>
      <c r="AA32" s="1"/>
    </row>
    <row r="33" spans="2:28">
      <c r="B33" s="201">
        <v>1508</v>
      </c>
      <c r="C33" s="223" t="s">
        <v>431</v>
      </c>
      <c r="D33" s="1">
        <v>305524.781242</v>
      </c>
      <c r="E33" s="86">
        <f t="shared" si="5"/>
        <v>5161.0659353694373</v>
      </c>
      <c r="F33" s="87">
        <f t="shared" si="0"/>
        <v>1.0450833328160172</v>
      </c>
      <c r="G33" s="189">
        <f t="shared" si="6"/>
        <v>-137.70987419468338</v>
      </c>
      <c r="H33" s="189">
        <f t="shared" si="7"/>
        <v>-8152.1491325768666</v>
      </c>
      <c r="I33" s="189">
        <f t="shared" si="1"/>
        <v>0</v>
      </c>
      <c r="J33" s="88">
        <f t="shared" si="2"/>
        <v>0</v>
      </c>
      <c r="K33" s="189">
        <f t="shared" si="8"/>
        <v>-51.060564494098614</v>
      </c>
      <c r="L33" s="88">
        <f t="shared" si="3"/>
        <v>-3022.6832969216498</v>
      </c>
      <c r="M33" s="89">
        <f t="shared" si="9"/>
        <v>-11174.832429498516</v>
      </c>
      <c r="N33" s="89">
        <f t="shared" si="10"/>
        <v>294349.94881250151</v>
      </c>
      <c r="O33" s="89">
        <f t="shared" si="11"/>
        <v>4972.2954966806565</v>
      </c>
      <c r="P33" s="90">
        <f t="shared" si="4"/>
        <v>1.0068585083955377</v>
      </c>
      <c r="Q33" s="195">
        <v>-396.14850241579552</v>
      </c>
      <c r="R33" s="93">
        <f t="shared" si="12"/>
        <v>3.0477725460161746E-2</v>
      </c>
      <c r="S33" s="93">
        <f t="shared" si="12"/>
        <v>1.8484091336676695E-2</v>
      </c>
      <c r="T33" s="92">
        <v>59198</v>
      </c>
      <c r="U33" s="1">
        <v>296488.48654692399</v>
      </c>
      <c r="V33" s="1">
        <v>5067.3996572651049</v>
      </c>
      <c r="W33" s="197"/>
      <c r="X33" s="89">
        <v>0</v>
      </c>
      <c r="Y33" s="89">
        <f t="shared" si="13"/>
        <v>0</v>
      </c>
      <c r="Z33" s="1"/>
      <c r="AA33" s="1"/>
    </row>
    <row r="34" spans="2:28">
      <c r="B34" s="201">
        <v>1511</v>
      </c>
      <c r="C34" t="s">
        <v>51</v>
      </c>
      <c r="D34" s="1">
        <v>14353</v>
      </c>
      <c r="E34" s="86">
        <f t="shared" si="5"/>
        <v>4708.989501312336</v>
      </c>
      <c r="F34" s="87">
        <f t="shared" si="0"/>
        <v>0.95354070338472774</v>
      </c>
      <c r="G34" s="189">
        <f t="shared" si="6"/>
        <v>142.57751492071944</v>
      </c>
      <c r="H34" s="189">
        <f t="shared" si="7"/>
        <v>434.57626547835287</v>
      </c>
      <c r="I34" s="189">
        <f t="shared" si="1"/>
        <v>0</v>
      </c>
      <c r="J34" s="88">
        <f t="shared" si="2"/>
        <v>0</v>
      </c>
      <c r="K34" s="189">
        <f t="shared" si="8"/>
        <v>-51.060564494098614</v>
      </c>
      <c r="L34" s="88">
        <f t="shared" si="3"/>
        <v>-155.63260057801259</v>
      </c>
      <c r="M34" s="89">
        <f t="shared" si="9"/>
        <v>278.94366490034031</v>
      </c>
      <c r="N34" s="89">
        <f t="shared" si="10"/>
        <v>14631.94366490034</v>
      </c>
      <c r="O34" s="89">
        <f t="shared" si="11"/>
        <v>4800.5064517389565</v>
      </c>
      <c r="P34" s="90">
        <f t="shared" si="4"/>
        <v>0.97207230921164745</v>
      </c>
      <c r="Q34" s="195">
        <v>-347.77268513533352</v>
      </c>
      <c r="R34" s="93">
        <f t="shared" si="12"/>
        <v>-3.3988423744783954E-2</v>
      </c>
      <c r="S34" s="93">
        <f t="shared" si="12"/>
        <v>-4.0960948245313662E-2</v>
      </c>
      <c r="T34" s="92">
        <v>3048</v>
      </c>
      <c r="U34" s="1">
        <v>14858</v>
      </c>
      <c r="V34" s="1">
        <v>4910.1123595505615</v>
      </c>
      <c r="W34" s="197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2">
        <v>1514</v>
      </c>
      <c r="C35" s="203" t="s">
        <v>52</v>
      </c>
      <c r="D35" s="214">
        <v>12608</v>
      </c>
      <c r="E35" s="215">
        <f t="shared" si="5"/>
        <v>5177.8234086242301</v>
      </c>
      <c r="F35" s="216">
        <f t="shared" si="0"/>
        <v>1.048476615563807</v>
      </c>
      <c r="G35" s="217">
        <f>($E$365+$Y$365-E35-Y35)*0.62</f>
        <v>-300.16450145249064</v>
      </c>
      <c r="H35" s="217">
        <f>G35*T35/1000</f>
        <v>-730.90056103681468</v>
      </c>
      <c r="I35" s="217">
        <f t="shared" si="1"/>
        <v>0</v>
      </c>
      <c r="J35" s="218">
        <f t="shared" si="2"/>
        <v>0</v>
      </c>
      <c r="K35" s="217">
        <f t="shared" si="8"/>
        <v>-51.060564494098614</v>
      </c>
      <c r="L35" s="218">
        <f t="shared" si="3"/>
        <v>-124.33247454313013</v>
      </c>
      <c r="M35" s="219">
        <f t="shared" si="9"/>
        <v>-855.23303557994484</v>
      </c>
      <c r="N35" s="219">
        <f t="shared" si="10"/>
        <v>11752.766964420056</v>
      </c>
      <c r="O35" s="219">
        <f t="shared" si="11"/>
        <v>4826.5983426776411</v>
      </c>
      <c r="P35" s="220">
        <f t="shared" si="4"/>
        <v>0.97735575272567032</v>
      </c>
      <c r="Q35" s="195">
        <v>77.188264145492553</v>
      </c>
      <c r="R35" s="220">
        <f t="shared" si="12"/>
        <v>-8.7038377986965967E-2</v>
      </c>
      <c r="S35" s="220">
        <f t="shared" si="12"/>
        <v>-8.5913579274013566E-2</v>
      </c>
      <c r="T35" s="92">
        <v>2435</v>
      </c>
      <c r="U35" s="1">
        <v>13810</v>
      </c>
      <c r="V35" s="1">
        <v>5664.47908121411</v>
      </c>
      <c r="W35" s="221"/>
      <c r="X35" s="219">
        <v>597.22299999999996</v>
      </c>
      <c r="Y35" s="219">
        <f>X35*1000/T35</f>
        <v>245.26611909650924</v>
      </c>
      <c r="Z35" s="1"/>
      <c r="AA35" s="1"/>
    </row>
    <row r="36" spans="2:28">
      <c r="B36" s="201">
        <v>1515</v>
      </c>
      <c r="C36" t="s">
        <v>53</v>
      </c>
      <c r="D36" s="1">
        <v>62481</v>
      </c>
      <c r="E36" s="86">
        <f t="shared" si="5"/>
        <v>6918.5029343372826</v>
      </c>
      <c r="F36" s="87">
        <f t="shared" si="0"/>
        <v>1.4009532517621357</v>
      </c>
      <c r="G36" s="189">
        <f t="shared" si="6"/>
        <v>-1227.3208135547475</v>
      </c>
      <c r="H36" s="189">
        <f t="shared" si="7"/>
        <v>-11083.934267212924</v>
      </c>
      <c r="I36" s="189">
        <f t="shared" si="1"/>
        <v>0</v>
      </c>
      <c r="J36" s="88">
        <f t="shared" si="2"/>
        <v>0</v>
      </c>
      <c r="K36" s="189">
        <f t="shared" si="8"/>
        <v>-51.060564494098614</v>
      </c>
      <c r="L36" s="88">
        <f t="shared" si="3"/>
        <v>-461.12795794620456</v>
      </c>
      <c r="M36" s="89">
        <f t="shared" si="9"/>
        <v>-11545.062225159129</v>
      </c>
      <c r="N36" s="89">
        <f t="shared" si="10"/>
        <v>50935.937774840873</v>
      </c>
      <c r="O36" s="89">
        <f t="shared" si="11"/>
        <v>5640.1215562884372</v>
      </c>
      <c r="P36" s="90">
        <f t="shared" si="4"/>
        <v>1.1420890775950625</v>
      </c>
      <c r="Q36" s="195">
        <v>-590.2167281486818</v>
      </c>
      <c r="R36" s="93">
        <f t="shared" si="12"/>
        <v>-4.4516148764374847E-2</v>
      </c>
      <c r="S36" s="93">
        <f t="shared" si="12"/>
        <v>-5.1181577025679784E-2</v>
      </c>
      <c r="T36" s="92">
        <v>9031</v>
      </c>
      <c r="U36" s="1">
        <v>65392</v>
      </c>
      <c r="V36" s="1">
        <v>7291.7038358608388</v>
      </c>
      <c r="W36" s="197"/>
      <c r="X36" s="89">
        <v>0</v>
      </c>
      <c r="Y36" s="89">
        <f t="shared" si="13"/>
        <v>0</v>
      </c>
      <c r="Z36" s="1"/>
      <c r="AA36" s="1"/>
    </row>
    <row r="37" spans="2:28">
      <c r="B37" s="201">
        <v>1516</v>
      </c>
      <c r="C37" t="s">
        <v>54</v>
      </c>
      <c r="D37" s="1">
        <v>44513</v>
      </c>
      <c r="E37" s="86">
        <f t="shared" si="5"/>
        <v>5022.9067930489728</v>
      </c>
      <c r="F37" s="87">
        <f t="shared" si="0"/>
        <v>1.0171069770159944</v>
      </c>
      <c r="G37" s="189">
        <f t="shared" si="6"/>
        <v>-52.051205955995371</v>
      </c>
      <c r="H37" s="189">
        <f t="shared" si="7"/>
        <v>-461.27778718203098</v>
      </c>
      <c r="I37" s="189">
        <f t="shared" si="1"/>
        <v>0</v>
      </c>
      <c r="J37" s="88">
        <f t="shared" si="2"/>
        <v>0</v>
      </c>
      <c r="K37" s="189">
        <f t="shared" si="8"/>
        <v>-51.060564494098614</v>
      </c>
      <c r="L37" s="88">
        <f t="shared" si="3"/>
        <v>-452.49872254670191</v>
      </c>
      <c r="M37" s="89">
        <f t="shared" si="9"/>
        <v>-913.77650972873289</v>
      </c>
      <c r="N37" s="89">
        <f t="shared" si="10"/>
        <v>43599.223490271266</v>
      </c>
      <c r="O37" s="89">
        <f t="shared" si="11"/>
        <v>4919.7950225988789</v>
      </c>
      <c r="P37" s="90">
        <f t="shared" si="4"/>
        <v>0.99622749319152881</v>
      </c>
      <c r="Q37" s="195">
        <v>577.26084093525697</v>
      </c>
      <c r="R37" s="93">
        <f t="shared" si="12"/>
        <v>4.9389410156065822E-2</v>
      </c>
      <c r="S37" s="93">
        <f t="shared" si="12"/>
        <v>4.9270995643522726E-2</v>
      </c>
      <c r="T37" s="92">
        <v>8862</v>
      </c>
      <c r="U37" s="1">
        <v>42418</v>
      </c>
      <c r="V37" s="1">
        <v>4787.0443516533123</v>
      </c>
      <c r="W37" s="197"/>
      <c r="X37" s="89">
        <v>0</v>
      </c>
      <c r="Y37" s="89">
        <f t="shared" si="13"/>
        <v>0</v>
      </c>
      <c r="Z37" s="1"/>
      <c r="AA37" s="1"/>
    </row>
    <row r="38" spans="2:28">
      <c r="B38" s="201">
        <v>1517</v>
      </c>
      <c r="C38" t="s">
        <v>55</v>
      </c>
      <c r="D38" s="1">
        <v>22662</v>
      </c>
      <c r="E38" s="86">
        <f t="shared" si="5"/>
        <v>4259.7744360902252</v>
      </c>
      <c r="F38" s="87">
        <f t="shared" si="0"/>
        <v>0.86257748311347138</v>
      </c>
      <c r="G38" s="189">
        <f t="shared" si="6"/>
        <v>421.09085535842809</v>
      </c>
      <c r="H38" s="189">
        <f t="shared" si="7"/>
        <v>2240.2033505068375</v>
      </c>
      <c r="I38" s="189">
        <f t="shared" si="1"/>
        <v>64.849216410882164</v>
      </c>
      <c r="J38" s="88">
        <f t="shared" si="2"/>
        <v>344.99783130589316</v>
      </c>
      <c r="K38" s="189">
        <f t="shared" si="8"/>
        <v>13.78865191678355</v>
      </c>
      <c r="L38" s="88">
        <f t="shared" si="3"/>
        <v>73.355628197288496</v>
      </c>
      <c r="M38" s="89">
        <f t="shared" si="9"/>
        <v>2313.5589787041258</v>
      </c>
      <c r="N38" s="89">
        <f t="shared" si="10"/>
        <v>24975.558978704124</v>
      </c>
      <c r="O38" s="89">
        <f t="shared" si="11"/>
        <v>4694.653943365437</v>
      </c>
      <c r="P38" s="90">
        <f t="shared" si="4"/>
        <v>0.950637843226664</v>
      </c>
      <c r="Q38" s="195">
        <v>17.263561145757194</v>
      </c>
      <c r="R38" s="93">
        <f t="shared" si="12"/>
        <v>4.8099158264730366E-2</v>
      </c>
      <c r="S38" s="93">
        <f t="shared" si="12"/>
        <v>4.849318050467933E-2</v>
      </c>
      <c r="T38" s="92">
        <v>5320</v>
      </c>
      <c r="U38" s="1">
        <v>21622</v>
      </c>
      <c r="V38" s="1">
        <v>4062.7583615182266</v>
      </c>
      <c r="W38" s="197"/>
      <c r="X38" s="89">
        <v>0</v>
      </c>
      <c r="Y38" s="89">
        <f t="shared" si="13"/>
        <v>0</v>
      </c>
      <c r="Z38" s="1"/>
      <c r="AA38" s="1"/>
    </row>
    <row r="39" spans="2:28">
      <c r="B39" s="201">
        <v>1520</v>
      </c>
      <c r="C39" t="s">
        <v>56</v>
      </c>
      <c r="D39" s="1">
        <v>48440</v>
      </c>
      <c r="E39" s="86">
        <f t="shared" si="5"/>
        <v>4381.7277250113066</v>
      </c>
      <c r="F39" s="87">
        <f t="shared" si="0"/>
        <v>0.88727225571075174</v>
      </c>
      <c r="G39" s="189">
        <f t="shared" si="6"/>
        <v>345.47981622735767</v>
      </c>
      <c r="H39" s="189">
        <f t="shared" si="7"/>
        <v>3819.2793683934387</v>
      </c>
      <c r="I39" s="189">
        <f t="shared" si="1"/>
        <v>22.165565288503693</v>
      </c>
      <c r="J39" s="88">
        <f t="shared" si="2"/>
        <v>245.04032426440833</v>
      </c>
      <c r="K39" s="189">
        <f t="shared" si="8"/>
        <v>-28.894999205594921</v>
      </c>
      <c r="L39" s="88">
        <f t="shared" si="3"/>
        <v>-319.43421621785183</v>
      </c>
      <c r="M39" s="89">
        <f t="shared" si="9"/>
        <v>3499.8451521755869</v>
      </c>
      <c r="N39" s="89">
        <f t="shared" si="10"/>
        <v>51939.845152175585</v>
      </c>
      <c r="O39" s="89">
        <f t="shared" si="11"/>
        <v>4698.3125420330698</v>
      </c>
      <c r="P39" s="90">
        <f t="shared" si="4"/>
        <v>0.95137868640458245</v>
      </c>
      <c r="Q39" s="195">
        <v>243.14062202375771</v>
      </c>
      <c r="R39" s="93">
        <f t="shared" si="12"/>
        <v>7.2488154806713015E-2</v>
      </c>
      <c r="S39" s="94">
        <f t="shared" si="12"/>
        <v>6.3077810978919915E-2</v>
      </c>
      <c r="T39" s="92">
        <v>11055</v>
      </c>
      <c r="U39" s="1">
        <v>45166</v>
      </c>
      <c r="V39" s="1">
        <v>4121.7375433473262</v>
      </c>
      <c r="W39" s="197"/>
      <c r="X39" s="89">
        <v>0</v>
      </c>
      <c r="Y39" s="89">
        <f t="shared" si="13"/>
        <v>0</v>
      </c>
      <c r="Z39" s="1"/>
      <c r="AA39" s="1"/>
    </row>
    <row r="40" spans="2:28">
      <c r="B40" s="201">
        <v>1525</v>
      </c>
      <c r="C40" t="s">
        <v>57</v>
      </c>
      <c r="D40" s="1">
        <v>20743</v>
      </c>
      <c r="E40" s="86">
        <f t="shared" si="5"/>
        <v>4735.844748858447</v>
      </c>
      <c r="F40" s="87">
        <f t="shared" si="0"/>
        <v>0.95897872180195998</v>
      </c>
      <c r="G40" s="189">
        <f t="shared" si="6"/>
        <v>125.92726144213059</v>
      </c>
      <c r="H40" s="189">
        <f t="shared" si="7"/>
        <v>551.561405116532</v>
      </c>
      <c r="I40" s="189">
        <f t="shared" si="1"/>
        <v>0</v>
      </c>
      <c r="J40" s="88">
        <f t="shared" si="2"/>
        <v>0</v>
      </c>
      <c r="K40" s="189">
        <f t="shared" si="8"/>
        <v>-51.060564494098614</v>
      </c>
      <c r="L40" s="88">
        <f t="shared" si="3"/>
        <v>-223.64527248415195</v>
      </c>
      <c r="M40" s="89">
        <f t="shared" si="9"/>
        <v>327.91613263238003</v>
      </c>
      <c r="N40" s="89">
        <f t="shared" si="10"/>
        <v>21070.916132632381</v>
      </c>
      <c r="O40" s="89">
        <f t="shared" si="11"/>
        <v>4810.7114458064798</v>
      </c>
      <c r="P40" s="90">
        <f t="shared" si="4"/>
        <v>0.97413875621019586</v>
      </c>
      <c r="Q40" s="195">
        <v>387.9895942740294</v>
      </c>
      <c r="R40" s="93">
        <f t="shared" si="12"/>
        <v>3.1476877175534559E-2</v>
      </c>
      <c r="S40" s="93">
        <f t="shared" si="12"/>
        <v>2.3940973050051113E-2</v>
      </c>
      <c r="T40" s="92">
        <v>4380</v>
      </c>
      <c r="U40" s="1">
        <v>20110</v>
      </c>
      <c r="V40" s="1">
        <v>4625.1149954001839</v>
      </c>
      <c r="W40" s="197"/>
      <c r="X40" s="89">
        <v>0</v>
      </c>
      <c r="Y40" s="89">
        <f t="shared" si="13"/>
        <v>0</v>
      </c>
      <c r="Z40" s="1"/>
      <c r="AA40" s="1"/>
    </row>
    <row r="41" spans="2:28">
      <c r="B41" s="201">
        <v>1528</v>
      </c>
      <c r="C41" t="s">
        <v>58</v>
      </c>
      <c r="D41" s="1">
        <v>32375</v>
      </c>
      <c r="E41" s="86">
        <f t="shared" si="5"/>
        <v>4245.3448728035664</v>
      </c>
      <c r="F41" s="87">
        <f t="shared" si="0"/>
        <v>0.85965558746642001</v>
      </c>
      <c r="G41" s="189">
        <f t="shared" si="6"/>
        <v>430.03718459615652</v>
      </c>
      <c r="H41" s="189">
        <f t="shared" si="7"/>
        <v>3279.4635697302897</v>
      </c>
      <c r="I41" s="189">
        <f t="shared" si="1"/>
        <v>69.899563561212744</v>
      </c>
      <c r="J41" s="88">
        <f t="shared" si="2"/>
        <v>533.05407171780837</v>
      </c>
      <c r="K41" s="189">
        <f t="shared" si="8"/>
        <v>18.838999067114131</v>
      </c>
      <c r="L41" s="88">
        <f t="shared" si="3"/>
        <v>143.66620688581236</v>
      </c>
      <c r="M41" s="89">
        <f t="shared" si="9"/>
        <v>3423.1297766161019</v>
      </c>
      <c r="N41" s="89">
        <f t="shared" si="10"/>
        <v>35798.129776616101</v>
      </c>
      <c r="O41" s="89">
        <f t="shared" si="11"/>
        <v>4694.2210564668376</v>
      </c>
      <c r="P41" s="90">
        <f t="shared" si="4"/>
        <v>0.95055018635725252</v>
      </c>
      <c r="Q41" s="195">
        <v>692.17395035668505</v>
      </c>
      <c r="R41" s="93">
        <f t="shared" si="12"/>
        <v>0.11090141714991593</v>
      </c>
      <c r="S41" s="93">
        <f t="shared" si="12"/>
        <v>0.10959036118947146</v>
      </c>
      <c r="T41" s="92">
        <v>7626</v>
      </c>
      <c r="U41" s="1">
        <v>29143</v>
      </c>
      <c r="V41" s="1">
        <v>3826.0470001312851</v>
      </c>
      <c r="W41" s="197"/>
      <c r="X41" s="89">
        <v>0</v>
      </c>
      <c r="Y41" s="89">
        <f t="shared" si="13"/>
        <v>0</v>
      </c>
      <c r="Z41" s="1"/>
      <c r="AA41" s="1"/>
    </row>
    <row r="42" spans="2:28">
      <c r="B42" s="201">
        <v>1531</v>
      </c>
      <c r="C42" t="s">
        <v>59</v>
      </c>
      <c r="D42" s="1">
        <v>44944</v>
      </c>
      <c r="E42" s="86">
        <f t="shared" si="5"/>
        <v>4605.3898965057897</v>
      </c>
      <c r="F42" s="87">
        <f t="shared" si="0"/>
        <v>0.93256243617685153</v>
      </c>
      <c r="G42" s="189">
        <f t="shared" si="6"/>
        <v>206.80926990077813</v>
      </c>
      <c r="H42" s="189">
        <f t="shared" si="7"/>
        <v>2018.2516649616939</v>
      </c>
      <c r="I42" s="189">
        <f t="shared" si="1"/>
        <v>0</v>
      </c>
      <c r="J42" s="88">
        <f t="shared" si="2"/>
        <v>0</v>
      </c>
      <c r="K42" s="189">
        <f t="shared" si="8"/>
        <v>-51.060564494098614</v>
      </c>
      <c r="L42" s="88">
        <f t="shared" si="3"/>
        <v>-498.30004889790837</v>
      </c>
      <c r="M42" s="89">
        <f t="shared" si="9"/>
        <v>1519.9516160637854</v>
      </c>
      <c r="N42" s="89">
        <f t="shared" si="10"/>
        <v>46463.951616063787</v>
      </c>
      <c r="O42" s="89">
        <f t="shared" si="11"/>
        <v>4761.1386019124693</v>
      </c>
      <c r="P42" s="90">
        <f t="shared" si="4"/>
        <v>0.96410056767265451</v>
      </c>
      <c r="Q42" s="195">
        <v>-304.51681189492024</v>
      </c>
      <c r="R42" s="93">
        <f t="shared" si="12"/>
        <v>3.6770472895040367E-2</v>
      </c>
      <c r="S42" s="93">
        <f t="shared" si="12"/>
        <v>3.2627215548703091E-2</v>
      </c>
      <c r="T42" s="92">
        <v>9759</v>
      </c>
      <c r="U42" s="1">
        <v>43350</v>
      </c>
      <c r="V42" s="1">
        <v>4459.8765432098762</v>
      </c>
      <c r="W42" s="197"/>
      <c r="X42" s="89">
        <v>0</v>
      </c>
      <c r="Y42" s="89">
        <f t="shared" si="13"/>
        <v>0</v>
      </c>
      <c r="Z42" s="1"/>
      <c r="AA42" s="1"/>
    </row>
    <row r="43" spans="2:28">
      <c r="B43" s="201">
        <v>1532</v>
      </c>
      <c r="C43" t="s">
        <v>60</v>
      </c>
      <c r="D43" s="1">
        <v>49974</v>
      </c>
      <c r="E43" s="86">
        <f t="shared" si="5"/>
        <v>5696.3410463923401</v>
      </c>
      <c r="F43" s="87">
        <f t="shared" si="0"/>
        <v>1.1534731701105945</v>
      </c>
      <c r="G43" s="189">
        <f t="shared" si="6"/>
        <v>-469.58044302888311</v>
      </c>
      <c r="H43" s="189">
        <f t="shared" si="7"/>
        <v>-4119.629226692392</v>
      </c>
      <c r="I43" s="189">
        <f t="shared" si="1"/>
        <v>0</v>
      </c>
      <c r="J43" s="88">
        <f t="shared" si="2"/>
        <v>0</v>
      </c>
      <c r="K43" s="189">
        <f t="shared" si="8"/>
        <v>-51.060564494098614</v>
      </c>
      <c r="L43" s="88">
        <f t="shared" si="3"/>
        <v>-447.95433230672711</v>
      </c>
      <c r="M43" s="89">
        <f t="shared" si="9"/>
        <v>-4567.5835589991193</v>
      </c>
      <c r="N43" s="89">
        <f t="shared" si="10"/>
        <v>45406.416441000882</v>
      </c>
      <c r="O43" s="89">
        <f t="shared" si="11"/>
        <v>5175.7000388693587</v>
      </c>
      <c r="P43" s="90">
        <f t="shared" si="4"/>
        <v>1.0480466465674769</v>
      </c>
      <c r="Q43" s="195">
        <v>-3191.1995183045537</v>
      </c>
      <c r="R43" s="93">
        <f t="shared" si="12"/>
        <v>0.14721884254264136</v>
      </c>
      <c r="S43" s="93">
        <f t="shared" si="12"/>
        <v>0.13649594899556533</v>
      </c>
      <c r="T43" s="92">
        <v>8773</v>
      </c>
      <c r="U43" s="1">
        <v>43561</v>
      </c>
      <c r="V43" s="1">
        <v>5012.1965251409511</v>
      </c>
      <c r="W43" s="197"/>
      <c r="X43" s="89">
        <v>0</v>
      </c>
      <c r="Y43" s="89">
        <f t="shared" si="13"/>
        <v>0</v>
      </c>
      <c r="Z43" s="1"/>
      <c r="AA43" s="1"/>
    </row>
    <row r="44" spans="2:28">
      <c r="B44" s="201">
        <v>1535</v>
      </c>
      <c r="C44" t="s">
        <v>61</v>
      </c>
      <c r="D44" s="1">
        <v>34211</v>
      </c>
      <c r="E44" s="86">
        <f t="shared" si="5"/>
        <v>4723.971278652306</v>
      </c>
      <c r="F44" s="87">
        <f t="shared" si="0"/>
        <v>0.95657441889815731</v>
      </c>
      <c r="G44" s="189">
        <f t="shared" si="6"/>
        <v>133.28881296993805</v>
      </c>
      <c r="H44" s="189">
        <f t="shared" si="7"/>
        <v>965.2775835282913</v>
      </c>
      <c r="I44" s="189">
        <f t="shared" si="1"/>
        <v>0</v>
      </c>
      <c r="J44" s="88">
        <f t="shared" si="2"/>
        <v>0</v>
      </c>
      <c r="K44" s="189">
        <f t="shared" si="8"/>
        <v>-51.060564494098614</v>
      </c>
      <c r="L44" s="88">
        <f t="shared" si="3"/>
        <v>-369.78060806626218</v>
      </c>
      <c r="M44" s="89">
        <f t="shared" si="9"/>
        <v>595.49697546202913</v>
      </c>
      <c r="N44" s="89">
        <f t="shared" si="10"/>
        <v>34806.496975462032</v>
      </c>
      <c r="O44" s="89">
        <f t="shared" si="11"/>
        <v>4806.1995271281457</v>
      </c>
      <c r="P44" s="90">
        <f t="shared" si="4"/>
        <v>0.97322512110675075</v>
      </c>
      <c r="Q44" s="195">
        <v>436.89853949144225</v>
      </c>
      <c r="R44" s="93">
        <f t="shared" si="12"/>
        <v>7.5817610062893087E-2</v>
      </c>
      <c r="S44" s="93">
        <f t="shared" si="12"/>
        <v>6.1705117249309195E-2</v>
      </c>
      <c r="T44" s="92">
        <v>7242</v>
      </c>
      <c r="U44" s="1">
        <v>31800</v>
      </c>
      <c r="V44" s="1">
        <v>4449.4193367846647</v>
      </c>
      <c r="W44" s="197"/>
      <c r="X44" s="89">
        <v>0</v>
      </c>
      <c r="Y44" s="89">
        <f t="shared" si="13"/>
        <v>0</v>
      </c>
      <c r="Z44" s="1"/>
      <c r="AA44" s="1"/>
    </row>
    <row r="45" spans="2:28">
      <c r="B45" s="201">
        <v>1539</v>
      </c>
      <c r="C45" t="s">
        <v>62</v>
      </c>
      <c r="D45" s="1">
        <v>31876</v>
      </c>
      <c r="E45" s="86">
        <f t="shared" si="5"/>
        <v>4429.6831573096169</v>
      </c>
      <c r="F45" s="87">
        <f t="shared" si="0"/>
        <v>0.89698292859122974</v>
      </c>
      <c r="G45" s="189">
        <f t="shared" si="6"/>
        <v>315.74744820240522</v>
      </c>
      <c r="H45" s="189">
        <f t="shared" si="7"/>
        <v>2272.1186372645079</v>
      </c>
      <c r="I45" s="189">
        <f t="shared" si="1"/>
        <v>5.381163984095064</v>
      </c>
      <c r="J45" s="88">
        <f t="shared" si="2"/>
        <v>38.722856029548076</v>
      </c>
      <c r="K45" s="189">
        <f t="shared" si="8"/>
        <v>-45.679400510003546</v>
      </c>
      <c r="L45" s="88">
        <f t="shared" si="3"/>
        <v>-328.70896606998554</v>
      </c>
      <c r="M45" s="89">
        <f t="shared" si="9"/>
        <v>1943.4096711945224</v>
      </c>
      <c r="N45" s="89">
        <f t="shared" si="10"/>
        <v>33819.409671194524</v>
      </c>
      <c r="O45" s="89">
        <f t="shared" si="11"/>
        <v>4699.7512050020177</v>
      </c>
      <c r="P45" s="90">
        <f t="shared" si="4"/>
        <v>0.95167000659099654</v>
      </c>
      <c r="Q45" s="195">
        <v>-741.35546045021579</v>
      </c>
      <c r="R45" s="93">
        <f t="shared" si="12"/>
        <v>1.9281808588878586E-2</v>
      </c>
      <c r="S45" s="93">
        <f t="shared" si="12"/>
        <v>3.3871306404978402E-2</v>
      </c>
      <c r="T45" s="92">
        <v>7196</v>
      </c>
      <c r="U45" s="1">
        <v>31273</v>
      </c>
      <c r="V45" s="1">
        <v>4284.5595287025626</v>
      </c>
      <c r="W45" s="197"/>
      <c r="X45" s="89">
        <v>0</v>
      </c>
      <c r="Y45" s="89">
        <f t="shared" si="13"/>
        <v>0</v>
      </c>
      <c r="Z45" s="1"/>
      <c r="AA45" s="1"/>
    </row>
    <row r="46" spans="2:28">
      <c r="B46" s="201">
        <v>1547</v>
      </c>
      <c r="C46" t="s">
        <v>63</v>
      </c>
      <c r="D46" s="1">
        <v>19085</v>
      </c>
      <c r="E46" s="86">
        <f t="shared" si="5"/>
        <v>5077.1481777068366</v>
      </c>
      <c r="F46" s="87">
        <f t="shared" si="0"/>
        <v>1.0280905156424462</v>
      </c>
      <c r="G46" s="189">
        <f t="shared" si="6"/>
        <v>-85.680864443870945</v>
      </c>
      <c r="H46" s="189">
        <f t="shared" si="7"/>
        <v>-322.07436944451092</v>
      </c>
      <c r="I46" s="189">
        <f t="shared" si="1"/>
        <v>0</v>
      </c>
      <c r="J46" s="88">
        <f t="shared" si="2"/>
        <v>0</v>
      </c>
      <c r="K46" s="189">
        <f t="shared" si="8"/>
        <v>-51.060564494098614</v>
      </c>
      <c r="L46" s="88">
        <f t="shared" si="3"/>
        <v>-191.93666193331671</v>
      </c>
      <c r="M46" s="89">
        <f t="shared" si="9"/>
        <v>-514.01103137782763</v>
      </c>
      <c r="N46" s="89">
        <f t="shared" si="10"/>
        <v>18570.988968622172</v>
      </c>
      <c r="O46" s="89">
        <f t="shared" si="11"/>
        <v>4940.4067487688681</v>
      </c>
      <c r="P46" s="90">
        <f t="shared" si="4"/>
        <v>1.0004012378695808</v>
      </c>
      <c r="Q46" s="195">
        <v>-343.47356761276649</v>
      </c>
      <c r="R46" s="93">
        <f t="shared" si="12"/>
        <v>6.6082002010948493E-2</v>
      </c>
      <c r="S46" s="94">
        <f t="shared" si="12"/>
        <v>4.3109764138406191E-2</v>
      </c>
      <c r="T46" s="92">
        <v>3759</v>
      </c>
      <c r="U46" s="1">
        <v>17902</v>
      </c>
      <c r="V46" s="1">
        <v>4867.3191952147899</v>
      </c>
      <c r="W46" s="197"/>
      <c r="X46" s="89">
        <v>0</v>
      </c>
      <c r="Y46" s="89">
        <f t="shared" si="13"/>
        <v>0</v>
      </c>
      <c r="Z46" s="1"/>
      <c r="AA46" s="1"/>
    </row>
    <row r="47" spans="2:28">
      <c r="B47" s="201">
        <v>1554</v>
      </c>
      <c r="C47" t="s">
        <v>64</v>
      </c>
      <c r="D47" s="1">
        <v>28593</v>
      </c>
      <c r="E47" s="86">
        <f t="shared" si="5"/>
        <v>4771.8624833110816</v>
      </c>
      <c r="F47" s="87">
        <f t="shared" si="0"/>
        <v>0.9662720860863182</v>
      </c>
      <c r="G47" s="189">
        <f t="shared" si="6"/>
        <v>103.59626608149712</v>
      </c>
      <c r="H47" s="189">
        <f t="shared" si="7"/>
        <v>620.74882636033078</v>
      </c>
      <c r="I47" s="189">
        <f t="shared" si="1"/>
        <v>0</v>
      </c>
      <c r="J47" s="88">
        <f t="shared" si="2"/>
        <v>0</v>
      </c>
      <c r="K47" s="189">
        <f t="shared" si="8"/>
        <v>-51.060564494098614</v>
      </c>
      <c r="L47" s="88">
        <f t="shared" si="3"/>
        <v>-305.95490244863885</v>
      </c>
      <c r="M47" s="89">
        <f t="shared" si="9"/>
        <v>314.79392391169193</v>
      </c>
      <c r="N47" s="89">
        <f t="shared" si="10"/>
        <v>28907.793923911693</v>
      </c>
      <c r="O47" s="89">
        <f t="shared" si="11"/>
        <v>4824.3981848984804</v>
      </c>
      <c r="P47" s="90">
        <f t="shared" si="4"/>
        <v>0.97691023463825188</v>
      </c>
      <c r="Q47" s="195">
        <v>398.91748455022548</v>
      </c>
      <c r="R47" s="93">
        <f t="shared" si="12"/>
        <v>5.9706470980653771E-2</v>
      </c>
      <c r="S47" s="94">
        <f t="shared" si="12"/>
        <v>5.3162889634478253E-2</v>
      </c>
      <c r="T47" s="92">
        <v>5992</v>
      </c>
      <c r="U47" s="1">
        <v>26982</v>
      </c>
      <c r="V47" s="1">
        <v>4530.9823677581862</v>
      </c>
      <c r="W47" s="197"/>
      <c r="X47" s="89">
        <v>0</v>
      </c>
      <c r="Y47" s="89">
        <f t="shared" si="13"/>
        <v>0</v>
      </c>
      <c r="Z47" s="1"/>
      <c r="AA47" s="1"/>
    </row>
    <row r="48" spans="2:28">
      <c r="B48" s="201">
        <v>1557</v>
      </c>
      <c r="C48" t="s">
        <v>65</v>
      </c>
      <c r="D48" s="1">
        <v>10597</v>
      </c>
      <c r="E48" s="86">
        <f t="shared" si="5"/>
        <v>3913.2200886262926</v>
      </c>
      <c r="F48" s="87">
        <f t="shared" si="0"/>
        <v>0.79240241133858202</v>
      </c>
      <c r="G48" s="189">
        <f t="shared" si="6"/>
        <v>635.95455078606631</v>
      </c>
      <c r="H48" s="189">
        <f t="shared" si="7"/>
        <v>1722.1649235286675</v>
      </c>
      <c r="I48" s="189">
        <f t="shared" si="1"/>
        <v>186.14323802325856</v>
      </c>
      <c r="J48" s="88">
        <f t="shared" si="2"/>
        <v>504.07588856698419</v>
      </c>
      <c r="K48" s="189">
        <f t="shared" si="8"/>
        <v>135.08267352915993</v>
      </c>
      <c r="L48" s="88">
        <f t="shared" si="3"/>
        <v>365.80387991696512</v>
      </c>
      <c r="M48" s="89">
        <f t="shared" si="9"/>
        <v>2087.9688034456326</v>
      </c>
      <c r="N48" s="89">
        <f t="shared" si="10"/>
        <v>12684.968803445632</v>
      </c>
      <c r="O48" s="89">
        <f t="shared" si="11"/>
        <v>4684.2573129415186</v>
      </c>
      <c r="P48" s="90">
        <f t="shared" si="4"/>
        <v>0.94853259107341714</v>
      </c>
      <c r="Q48" s="195">
        <v>243.23569601178679</v>
      </c>
      <c r="R48" s="93">
        <f t="shared" si="12"/>
        <v>0.12125700984022855</v>
      </c>
      <c r="S48" s="94">
        <f t="shared" si="12"/>
        <v>0.11794458145074489</v>
      </c>
      <c r="T48" s="92">
        <v>2708</v>
      </c>
      <c r="U48" s="1">
        <v>9451</v>
      </c>
      <c r="V48" s="1">
        <v>3500.3703703703704</v>
      </c>
      <c r="W48" s="197"/>
      <c r="X48" s="89">
        <v>0</v>
      </c>
      <c r="Y48" s="89">
        <f t="shared" si="13"/>
        <v>0</v>
      </c>
      <c r="Z48" s="1"/>
      <c r="AA48" s="1"/>
    </row>
    <row r="49" spans="2:27">
      <c r="B49" s="201">
        <v>1560</v>
      </c>
      <c r="C49" t="s">
        <v>66</v>
      </c>
      <c r="D49" s="1">
        <v>12533</v>
      </c>
      <c r="E49" s="86">
        <f t="shared" si="5"/>
        <v>4073.1231719207026</v>
      </c>
      <c r="F49" s="87">
        <f t="shared" si="0"/>
        <v>0.82478177818054366</v>
      </c>
      <c r="G49" s="189">
        <f t="shared" si="6"/>
        <v>536.81463914353208</v>
      </c>
      <c r="H49" s="189">
        <f t="shared" si="7"/>
        <v>1651.7786446446482</v>
      </c>
      <c r="I49" s="189">
        <f t="shared" si="1"/>
        <v>130.1771588702151</v>
      </c>
      <c r="J49" s="88">
        <f t="shared" si="2"/>
        <v>400.55511784365183</v>
      </c>
      <c r="K49" s="189">
        <f t="shared" si="8"/>
        <v>79.116594376116481</v>
      </c>
      <c r="L49" s="88">
        <f t="shared" si="3"/>
        <v>243.44176089531041</v>
      </c>
      <c r="M49" s="89">
        <f t="shared" si="9"/>
        <v>1895.2204055399586</v>
      </c>
      <c r="N49" s="89">
        <f t="shared" si="10"/>
        <v>14428.220405539958</v>
      </c>
      <c r="O49" s="89">
        <f t="shared" si="11"/>
        <v>4689.0544054403499</v>
      </c>
      <c r="P49" s="90">
        <f t="shared" si="4"/>
        <v>0.94950397207867587</v>
      </c>
      <c r="Q49" s="195">
        <v>296.23236844839994</v>
      </c>
      <c r="R49" s="93">
        <f t="shared" si="12"/>
        <v>3.8015570647672685E-2</v>
      </c>
      <c r="S49" s="94">
        <f t="shared" si="12"/>
        <v>2.5871092083059141E-2</v>
      </c>
      <c r="T49" s="92">
        <v>3077</v>
      </c>
      <c r="U49" s="1">
        <v>12074</v>
      </c>
      <c r="V49" s="1">
        <v>3970.404472213088</v>
      </c>
      <c r="W49" s="197"/>
      <c r="X49" s="89">
        <v>0</v>
      </c>
      <c r="Y49" s="89">
        <f t="shared" si="13"/>
        <v>0</v>
      </c>
      <c r="Z49" s="1"/>
      <c r="AA49" s="1"/>
    </row>
    <row r="50" spans="2:27">
      <c r="B50" s="201">
        <v>1563</v>
      </c>
      <c r="C50" t="s">
        <v>67</v>
      </c>
      <c r="D50" s="1">
        <v>40113</v>
      </c>
      <c r="E50" s="86">
        <f t="shared" si="5"/>
        <v>5576.6717642152098</v>
      </c>
      <c r="F50" s="87">
        <f t="shared" si="0"/>
        <v>1.129240894487783</v>
      </c>
      <c r="G50" s="189">
        <f t="shared" si="6"/>
        <v>-395.38548807906233</v>
      </c>
      <c r="H50" s="189">
        <f t="shared" si="7"/>
        <v>-2844.0078157526955</v>
      </c>
      <c r="I50" s="189">
        <f t="shared" si="1"/>
        <v>0</v>
      </c>
      <c r="J50" s="88">
        <f t="shared" si="2"/>
        <v>0</v>
      </c>
      <c r="K50" s="189">
        <f t="shared" si="8"/>
        <v>-51.060564494098614</v>
      </c>
      <c r="L50" s="88">
        <f t="shared" si="3"/>
        <v>-367.2786404060513</v>
      </c>
      <c r="M50" s="89">
        <f t="shared" si="9"/>
        <v>-3211.2864561587467</v>
      </c>
      <c r="N50" s="89">
        <f t="shared" si="10"/>
        <v>36901.713543841252</v>
      </c>
      <c r="O50" s="89">
        <f t="shared" si="11"/>
        <v>5130.2257116420478</v>
      </c>
      <c r="P50" s="90">
        <f t="shared" si="4"/>
        <v>1.0388383818308082</v>
      </c>
      <c r="Q50" s="195">
        <v>-4271.9822239102559</v>
      </c>
      <c r="R50" s="93">
        <f t="shared" si="12"/>
        <v>5.6300197498354181E-2</v>
      </c>
      <c r="S50" s="94">
        <f t="shared" si="12"/>
        <v>6.1293136010093903E-2</v>
      </c>
      <c r="T50" s="92">
        <v>7193</v>
      </c>
      <c r="U50" s="1">
        <v>37975</v>
      </c>
      <c r="V50" s="1">
        <v>5254.6008025460087</v>
      </c>
      <c r="W50" s="197"/>
      <c r="X50" s="89">
        <v>0</v>
      </c>
      <c r="Y50" s="89">
        <f t="shared" si="13"/>
        <v>0</v>
      </c>
      <c r="Z50" s="1"/>
      <c r="AA50" s="1"/>
    </row>
    <row r="51" spans="2:27">
      <c r="B51" s="201">
        <v>1566</v>
      </c>
      <c r="C51" t="s">
        <v>68</v>
      </c>
      <c r="D51" s="1">
        <v>25569</v>
      </c>
      <c r="E51" s="86">
        <f t="shared" si="5"/>
        <v>4297.3109243697481</v>
      </c>
      <c r="F51" s="87">
        <f t="shared" si="0"/>
        <v>0.87017838547833626</v>
      </c>
      <c r="G51" s="189">
        <f t="shared" si="6"/>
        <v>397.81823262512387</v>
      </c>
      <c r="H51" s="189">
        <f t="shared" si="7"/>
        <v>2367.0184841194869</v>
      </c>
      <c r="I51" s="189">
        <f t="shared" si="1"/>
        <v>51.711445513049142</v>
      </c>
      <c r="J51" s="88">
        <f t="shared" si="2"/>
        <v>307.6831008026424</v>
      </c>
      <c r="K51" s="189">
        <f t="shared" si="8"/>
        <v>0.6508810189505283</v>
      </c>
      <c r="L51" s="88">
        <f t="shared" si="3"/>
        <v>3.8727420627556435</v>
      </c>
      <c r="M51" s="89">
        <f t="shared" si="9"/>
        <v>2370.8912261822425</v>
      </c>
      <c r="N51" s="89">
        <f t="shared" si="10"/>
        <v>27939.891226182241</v>
      </c>
      <c r="O51" s="89">
        <f t="shared" si="11"/>
        <v>4695.7800380138224</v>
      </c>
      <c r="P51" s="90">
        <f t="shared" si="4"/>
        <v>0.95086587029760983</v>
      </c>
      <c r="Q51" s="195">
        <v>-2790.6302137185603</v>
      </c>
      <c r="R51" s="93">
        <f t="shared" si="12"/>
        <v>1.0872143591365541E-2</v>
      </c>
      <c r="S51" s="94">
        <f t="shared" si="12"/>
        <v>1.1381827025108995E-2</v>
      </c>
      <c r="T51" s="92">
        <v>5950</v>
      </c>
      <c r="U51" s="1">
        <v>25294</v>
      </c>
      <c r="V51" s="1">
        <v>4248.950109188645</v>
      </c>
      <c r="W51" s="197"/>
      <c r="X51" s="89">
        <v>0</v>
      </c>
      <c r="Y51" s="89">
        <f t="shared" si="13"/>
        <v>0</v>
      </c>
      <c r="Z51" s="1"/>
      <c r="AA51" s="1"/>
    </row>
    <row r="52" spans="2:27">
      <c r="B52" s="201">
        <v>1573</v>
      </c>
      <c r="C52" t="s">
        <v>69</v>
      </c>
      <c r="D52" s="1">
        <v>10972</v>
      </c>
      <c r="E52" s="86">
        <f t="shared" si="5"/>
        <v>5060.8856088560888</v>
      </c>
      <c r="F52" s="87">
        <f t="shared" si="0"/>
        <v>1.0247974479181579</v>
      </c>
      <c r="G52" s="189">
        <f t="shared" si="6"/>
        <v>-75.598071756407293</v>
      </c>
      <c r="H52" s="189">
        <f t="shared" si="7"/>
        <v>-163.89661956789101</v>
      </c>
      <c r="I52" s="189">
        <f t="shared" si="1"/>
        <v>0</v>
      </c>
      <c r="J52" s="88">
        <f t="shared" si="2"/>
        <v>0</v>
      </c>
      <c r="K52" s="189">
        <f t="shared" si="8"/>
        <v>-51.060564494098614</v>
      </c>
      <c r="L52" s="88">
        <f t="shared" si="3"/>
        <v>-110.69930382320578</v>
      </c>
      <c r="M52" s="89">
        <f t="shared" si="9"/>
        <v>-274.59592339109679</v>
      </c>
      <c r="N52" s="89">
        <f t="shared" si="10"/>
        <v>10697.404076608904</v>
      </c>
      <c r="O52" s="89">
        <f t="shared" si="11"/>
        <v>4934.2269726055829</v>
      </c>
      <c r="P52" s="90">
        <f t="shared" si="4"/>
        <v>0.99914987213435091</v>
      </c>
      <c r="Q52" s="195">
        <v>-71.710073573951178</v>
      </c>
      <c r="R52" s="93">
        <f t="shared" si="12"/>
        <v>9.282868525896415E-2</v>
      </c>
      <c r="S52" s="94">
        <f t="shared" si="12"/>
        <v>8.8292034812778503E-2</v>
      </c>
      <c r="T52" s="92">
        <v>2168</v>
      </c>
      <c r="U52" s="1">
        <v>10040</v>
      </c>
      <c r="V52" s="1">
        <v>4650.3010653080128</v>
      </c>
      <c r="W52" s="197"/>
      <c r="X52" s="89">
        <v>0</v>
      </c>
      <c r="Y52" s="89">
        <f t="shared" si="13"/>
        <v>0</v>
      </c>
      <c r="Z52" s="1"/>
      <c r="AA52" s="1"/>
    </row>
    <row r="53" spans="2:27">
      <c r="B53" s="201">
        <v>1576</v>
      </c>
      <c r="C53" t="s">
        <v>70</v>
      </c>
      <c r="D53" s="1">
        <v>15496</v>
      </c>
      <c r="E53" s="86">
        <f t="shared" si="5"/>
        <v>4565.7041838538598</v>
      </c>
      <c r="F53" s="87">
        <f t="shared" si="0"/>
        <v>0.92452632941851209</v>
      </c>
      <c r="G53" s="189">
        <f t="shared" si="6"/>
        <v>231.41441174497464</v>
      </c>
      <c r="H53" s="189">
        <f t="shared" si="7"/>
        <v>785.42051346244398</v>
      </c>
      <c r="I53" s="189">
        <f t="shared" si="1"/>
        <v>0</v>
      </c>
      <c r="J53" s="88">
        <f t="shared" si="2"/>
        <v>0</v>
      </c>
      <c r="K53" s="189">
        <f t="shared" si="8"/>
        <v>-51.060564494098614</v>
      </c>
      <c r="L53" s="88">
        <f t="shared" si="3"/>
        <v>-173.29955589297072</v>
      </c>
      <c r="M53" s="89">
        <f t="shared" si="9"/>
        <v>612.12095756947326</v>
      </c>
      <c r="N53" s="89">
        <f t="shared" si="10"/>
        <v>16108.120957569474</v>
      </c>
      <c r="O53" s="89">
        <f t="shared" si="11"/>
        <v>4746.0580311047361</v>
      </c>
      <c r="P53" s="90">
        <f t="shared" si="4"/>
        <v>0.96104684710448562</v>
      </c>
      <c r="Q53" s="195">
        <v>260.6020078643952</v>
      </c>
      <c r="R53" s="93">
        <f t="shared" si="12"/>
        <v>8.4470571768493249E-2</v>
      </c>
      <c r="S53" s="94">
        <f t="shared" si="12"/>
        <v>8.8943932995587824E-2</v>
      </c>
      <c r="T53" s="92">
        <v>3394</v>
      </c>
      <c r="U53" s="1">
        <v>14289</v>
      </c>
      <c r="V53" s="1">
        <v>4192.7816901408451</v>
      </c>
      <c r="W53" s="197"/>
      <c r="X53" s="89">
        <v>0</v>
      </c>
      <c r="Y53" s="89">
        <f t="shared" si="13"/>
        <v>0</v>
      </c>
      <c r="Z53" s="1"/>
      <c r="AA53" s="1"/>
    </row>
    <row r="54" spans="2:27">
      <c r="B54" s="201">
        <v>1577</v>
      </c>
      <c r="C54" t="s">
        <v>71</v>
      </c>
      <c r="D54" s="1">
        <v>44816</v>
      </c>
      <c r="E54" s="86">
        <f t="shared" si="5"/>
        <v>4026.2330428532928</v>
      </c>
      <c r="F54" s="87">
        <f t="shared" si="0"/>
        <v>0.81528682249200835</v>
      </c>
      <c r="G54" s="189">
        <f t="shared" si="6"/>
        <v>565.88651916532626</v>
      </c>
      <c r="H54" s="189">
        <f t="shared" si="7"/>
        <v>6298.8828448292461</v>
      </c>
      <c r="I54" s="189">
        <f t="shared" si="1"/>
        <v>146.58870404380852</v>
      </c>
      <c r="J54" s="88">
        <f t="shared" si="2"/>
        <v>1631.6788647116327</v>
      </c>
      <c r="K54" s="189">
        <f t="shared" si="8"/>
        <v>95.528139549709906</v>
      </c>
      <c r="L54" s="88">
        <f t="shared" si="3"/>
        <v>1063.323721327821</v>
      </c>
      <c r="M54" s="89">
        <f t="shared" si="9"/>
        <v>7362.2065661570668</v>
      </c>
      <c r="N54" s="89">
        <f t="shared" si="10"/>
        <v>52178.206566157067</v>
      </c>
      <c r="O54" s="89">
        <f t="shared" si="11"/>
        <v>4687.6477015683286</v>
      </c>
      <c r="P54" s="90">
        <f t="shared" si="4"/>
        <v>0.94921912340801995</v>
      </c>
      <c r="Q54" s="195">
        <v>-761.82347853131432</v>
      </c>
      <c r="R54" s="93">
        <f t="shared" si="12"/>
        <v>4.9063670411985019E-2</v>
      </c>
      <c r="S54" s="94">
        <f t="shared" si="12"/>
        <v>4.5482283342031277E-2</v>
      </c>
      <c r="T54" s="92">
        <v>11131</v>
      </c>
      <c r="U54" s="1">
        <v>42720</v>
      </c>
      <c r="V54" s="1">
        <v>3851.0772559271613</v>
      </c>
      <c r="W54" s="197"/>
      <c r="X54" s="89">
        <v>0</v>
      </c>
      <c r="Y54" s="89">
        <f t="shared" si="13"/>
        <v>0</v>
      </c>
      <c r="Z54" s="1"/>
      <c r="AA54" s="1"/>
    </row>
    <row r="55" spans="2:27">
      <c r="B55" s="201">
        <v>1578</v>
      </c>
      <c r="C55" t="s">
        <v>72</v>
      </c>
      <c r="D55" s="1">
        <v>14670</v>
      </c>
      <c r="E55" s="86">
        <f t="shared" si="5"/>
        <v>5853.9505187549876</v>
      </c>
      <c r="F55" s="87">
        <f t="shared" si="0"/>
        <v>1.1853880951905702</v>
      </c>
      <c r="G55" s="189">
        <f t="shared" si="6"/>
        <v>-567.29831589372452</v>
      </c>
      <c r="H55" s="189">
        <f t="shared" si="7"/>
        <v>-1421.6495796296736</v>
      </c>
      <c r="I55" s="189">
        <f t="shared" si="1"/>
        <v>0</v>
      </c>
      <c r="J55" s="88">
        <f t="shared" si="2"/>
        <v>0</v>
      </c>
      <c r="K55" s="189">
        <f t="shared" si="8"/>
        <v>-51.060564494098614</v>
      </c>
      <c r="L55" s="88">
        <f t="shared" si="3"/>
        <v>-127.95777462221113</v>
      </c>
      <c r="M55" s="89">
        <f t="shared" si="9"/>
        <v>-1549.6073542518848</v>
      </c>
      <c r="N55" s="89">
        <f t="shared" si="10"/>
        <v>13120.392645748116</v>
      </c>
      <c r="O55" s="89">
        <f t="shared" si="11"/>
        <v>5235.5916383671647</v>
      </c>
      <c r="P55" s="90">
        <f t="shared" si="4"/>
        <v>1.0601743180978676</v>
      </c>
      <c r="Q55" s="195">
        <v>-3369.7410606806943</v>
      </c>
      <c r="R55" s="93">
        <f t="shared" si="12"/>
        <v>4.7782301264195415E-2</v>
      </c>
      <c r="S55" s="93">
        <f t="shared" si="12"/>
        <v>4.1928768854898234E-2</v>
      </c>
      <c r="T55" s="92">
        <v>2506</v>
      </c>
      <c r="U55" s="1">
        <v>14001</v>
      </c>
      <c r="V55" s="1">
        <v>5618.3788121990365</v>
      </c>
      <c r="W55" s="197"/>
      <c r="X55" s="89">
        <v>0</v>
      </c>
      <c r="Y55" s="89">
        <f t="shared" si="13"/>
        <v>0</v>
      </c>
      <c r="Z55" s="1"/>
      <c r="AA55" s="1"/>
    </row>
    <row r="56" spans="2:27">
      <c r="B56" s="201">
        <v>1579</v>
      </c>
      <c r="C56" t="s">
        <v>73</v>
      </c>
      <c r="D56" s="1">
        <v>56795</v>
      </c>
      <c r="E56" s="86">
        <f t="shared" si="5"/>
        <v>4219.5393759286781</v>
      </c>
      <c r="F56" s="87">
        <f t="shared" si="0"/>
        <v>0.85443013694579006</v>
      </c>
      <c r="G56" s="189">
        <f t="shared" si="6"/>
        <v>446.03659265858732</v>
      </c>
      <c r="H56" s="189">
        <f t="shared" si="7"/>
        <v>6003.6525371845855</v>
      </c>
      <c r="I56" s="189">
        <f t="shared" si="1"/>
        <v>78.931487467423665</v>
      </c>
      <c r="J56" s="88">
        <f t="shared" si="2"/>
        <v>1062.4178213115224</v>
      </c>
      <c r="K56" s="189">
        <f t="shared" si="8"/>
        <v>27.870922973325051</v>
      </c>
      <c r="L56" s="88">
        <f t="shared" si="3"/>
        <v>375.14262322095522</v>
      </c>
      <c r="M56" s="89">
        <f t="shared" si="9"/>
        <v>6378.7951604055406</v>
      </c>
      <c r="N56" s="89">
        <f t="shared" si="10"/>
        <v>63173.795160405542</v>
      </c>
      <c r="O56" s="89">
        <f t="shared" si="11"/>
        <v>4693.4468915605894</v>
      </c>
      <c r="P56" s="90">
        <f t="shared" si="4"/>
        <v>0.95039342284163331</v>
      </c>
      <c r="Q56" s="195">
        <v>489.53740432741506</v>
      </c>
      <c r="R56" s="93">
        <f t="shared" si="12"/>
        <v>5.0261663923664407E-2</v>
      </c>
      <c r="S56" s="93">
        <f t="shared" si="12"/>
        <v>4.8467011749055031E-2</v>
      </c>
      <c r="T56" s="92">
        <v>13460</v>
      </c>
      <c r="U56" s="1">
        <v>54077</v>
      </c>
      <c r="V56" s="1">
        <v>4024.4846319863063</v>
      </c>
      <c r="W56" s="197"/>
      <c r="X56" s="89">
        <v>0</v>
      </c>
      <c r="Y56" s="89">
        <f t="shared" si="13"/>
        <v>0</v>
      </c>
      <c r="Z56" s="1"/>
      <c r="AA56" s="1"/>
    </row>
    <row r="57" spans="2:27">
      <c r="B57" s="201">
        <v>1580</v>
      </c>
      <c r="C57" s="223" t="s">
        <v>432</v>
      </c>
      <c r="D57" s="1">
        <v>43210.218758000003</v>
      </c>
      <c r="E57" s="86">
        <f t="shared" si="5"/>
        <v>4592.434770751408</v>
      </c>
      <c r="F57" s="87">
        <f t="shared" si="0"/>
        <v>0.92993910483987829</v>
      </c>
      <c r="G57" s="189">
        <f t="shared" si="6"/>
        <v>214.84144786849478</v>
      </c>
      <c r="H57" s="189">
        <f t="shared" si="7"/>
        <v>2021.4431829946675</v>
      </c>
      <c r="I57" s="189">
        <f t="shared" si="1"/>
        <v>0</v>
      </c>
      <c r="J57" s="88">
        <f t="shared" si="2"/>
        <v>0</v>
      </c>
      <c r="K57" s="189">
        <f t="shared" si="8"/>
        <v>-51.060564494098614</v>
      </c>
      <c r="L57" s="88">
        <f t="shared" si="3"/>
        <v>-480.42885132497383</v>
      </c>
      <c r="M57" s="89">
        <f t="shared" si="9"/>
        <v>1541.0143316696935</v>
      </c>
      <c r="N57" s="89">
        <f t="shared" si="10"/>
        <v>44751.233089669695</v>
      </c>
      <c r="O57" s="89">
        <f t="shared" si="11"/>
        <v>4756.2156541258046</v>
      </c>
      <c r="P57" s="90">
        <f t="shared" si="4"/>
        <v>0.9631037017646048</v>
      </c>
      <c r="Q57" s="195">
        <v>-371.7451804384657</v>
      </c>
      <c r="R57" s="93">
        <f t="shared" si="12"/>
        <v>-1.1287300633303616E-2</v>
      </c>
      <c r="S57" s="93">
        <f t="shared" si="12"/>
        <v>-1.6751543418622922E-2</v>
      </c>
      <c r="T57" s="92">
        <v>9409</v>
      </c>
      <c r="U57" s="1">
        <v>43703.513453076506</v>
      </c>
      <c r="V57" s="1">
        <v>4670.6757991959503</v>
      </c>
      <c r="W57" s="197"/>
      <c r="X57" s="89">
        <v>0</v>
      </c>
      <c r="Y57" s="89">
        <f t="shared" si="13"/>
        <v>0</v>
      </c>
      <c r="Z57" s="1"/>
      <c r="AA57" s="1"/>
    </row>
    <row r="58" spans="2:27">
      <c r="B58" s="201">
        <v>1804</v>
      </c>
      <c r="C58" t="s">
        <v>74</v>
      </c>
      <c r="D58" s="1">
        <v>266106</v>
      </c>
      <c r="E58" s="86">
        <f t="shared" si="5"/>
        <v>4953.1130758492318</v>
      </c>
      <c r="F58" s="87">
        <f t="shared" si="0"/>
        <v>1.0029741890427086</v>
      </c>
      <c r="G58" s="189">
        <f t="shared" si="6"/>
        <v>-8.7791012921559748</v>
      </c>
      <c r="H58" s="189">
        <f t="shared" si="7"/>
        <v>-471.65721692107974</v>
      </c>
      <c r="I58" s="189">
        <f t="shared" si="1"/>
        <v>0</v>
      </c>
      <c r="J58" s="88">
        <f t="shared" si="2"/>
        <v>0</v>
      </c>
      <c r="K58" s="189">
        <f t="shared" si="8"/>
        <v>-51.060564494098614</v>
      </c>
      <c r="L58" s="88">
        <f t="shared" si="3"/>
        <v>-2743.2288274454481</v>
      </c>
      <c r="M58" s="89">
        <f t="shared" si="9"/>
        <v>-3214.886044366528</v>
      </c>
      <c r="N58" s="89">
        <f t="shared" si="10"/>
        <v>262891.11395563348</v>
      </c>
      <c r="O58" s="89">
        <f t="shared" si="11"/>
        <v>4893.2734100629777</v>
      </c>
      <c r="P58" s="90">
        <f t="shared" si="4"/>
        <v>0.99085703376168033</v>
      </c>
      <c r="Q58" s="195">
        <v>3364.8804325735673</v>
      </c>
      <c r="R58" s="93">
        <f t="shared" si="12"/>
        <v>8.8944494995450412E-3</v>
      </c>
      <c r="S58" s="93">
        <f t="shared" si="12"/>
        <v>8.6503242721183999E-3</v>
      </c>
      <c r="T58" s="92">
        <v>53725</v>
      </c>
      <c r="U58" s="1">
        <v>263760</v>
      </c>
      <c r="V58" s="1">
        <v>4910.634495084897</v>
      </c>
      <c r="W58" s="197"/>
      <c r="X58" s="89">
        <v>0</v>
      </c>
      <c r="Y58" s="89">
        <f t="shared" si="13"/>
        <v>0</v>
      </c>
      <c r="Z58" s="1"/>
      <c r="AA58" s="1"/>
    </row>
    <row r="59" spans="2:27">
      <c r="B59" s="201">
        <v>1806</v>
      </c>
      <c r="C59" t="s">
        <v>75</v>
      </c>
      <c r="D59" s="1">
        <v>105358</v>
      </c>
      <c r="E59" s="86">
        <f t="shared" si="5"/>
        <v>4879.7184011856789</v>
      </c>
      <c r="F59" s="87">
        <f t="shared" si="0"/>
        <v>0.98811222987208958</v>
      </c>
      <c r="G59" s="189">
        <f t="shared" si="6"/>
        <v>36.725596999246825</v>
      </c>
      <c r="H59" s="189">
        <f t="shared" si="7"/>
        <v>792.94236481073824</v>
      </c>
      <c r="I59" s="189">
        <f t="shared" si="1"/>
        <v>0</v>
      </c>
      <c r="J59" s="88">
        <f t="shared" si="2"/>
        <v>0</v>
      </c>
      <c r="K59" s="189">
        <f t="shared" si="8"/>
        <v>-51.060564494098614</v>
      </c>
      <c r="L59" s="88">
        <f t="shared" si="3"/>
        <v>-1102.4486479920831</v>
      </c>
      <c r="M59" s="89">
        <f t="shared" si="9"/>
        <v>-309.50628318134488</v>
      </c>
      <c r="N59" s="89">
        <f t="shared" si="10"/>
        <v>105048.49371681866</v>
      </c>
      <c r="O59" s="89">
        <f t="shared" si="11"/>
        <v>4865.3834336908276</v>
      </c>
      <c r="P59" s="90">
        <f t="shared" si="4"/>
        <v>0.98520948927684504</v>
      </c>
      <c r="Q59" s="195">
        <v>-4717.8434749793287</v>
      </c>
      <c r="R59" s="93">
        <f t="shared" si="12"/>
        <v>4.0048962991480835E-2</v>
      </c>
      <c r="S59" s="93">
        <f t="shared" si="12"/>
        <v>3.9519087645600318E-2</v>
      </c>
      <c r="T59" s="92">
        <v>21591</v>
      </c>
      <c r="U59" s="1">
        <v>101301</v>
      </c>
      <c r="V59" s="1">
        <v>4694.2075996292861</v>
      </c>
      <c r="W59" s="197"/>
      <c r="X59" s="89">
        <v>0</v>
      </c>
      <c r="Y59" s="89">
        <f t="shared" si="13"/>
        <v>0</v>
      </c>
      <c r="Z59" s="1"/>
      <c r="AA59" s="1"/>
    </row>
    <row r="60" spans="2:27">
      <c r="B60" s="201">
        <v>1811</v>
      </c>
      <c r="C60" t="s">
        <v>76</v>
      </c>
      <c r="D60" s="1">
        <v>8196</v>
      </c>
      <c r="E60" s="86">
        <f t="shared" si="5"/>
        <v>5965.0655021834064</v>
      </c>
      <c r="F60" s="87">
        <f t="shared" si="0"/>
        <v>1.2078881792161109</v>
      </c>
      <c r="G60" s="189">
        <f t="shared" si="6"/>
        <v>-636.18960561934421</v>
      </c>
      <c r="H60" s="189">
        <f t="shared" si="7"/>
        <v>-874.12451812097891</v>
      </c>
      <c r="I60" s="189">
        <f t="shared" si="1"/>
        <v>0</v>
      </c>
      <c r="J60" s="88">
        <f t="shared" si="2"/>
        <v>0</v>
      </c>
      <c r="K60" s="189">
        <f t="shared" si="8"/>
        <v>-51.060564494098614</v>
      </c>
      <c r="L60" s="88">
        <f t="shared" si="3"/>
        <v>-70.157215614891498</v>
      </c>
      <c r="M60" s="89">
        <f t="shared" si="9"/>
        <v>-944.28173373587038</v>
      </c>
      <c r="N60" s="89">
        <f t="shared" si="10"/>
        <v>7251.7182662641299</v>
      </c>
      <c r="O60" s="89">
        <f t="shared" si="11"/>
        <v>5277.8153320699639</v>
      </c>
      <c r="P60" s="90">
        <f t="shared" si="4"/>
        <v>1.0687243500275732</v>
      </c>
      <c r="Q60" s="195">
        <v>-1955.2041452255685</v>
      </c>
      <c r="R60" s="93">
        <f t="shared" si="12"/>
        <v>0.17488532110091742</v>
      </c>
      <c r="S60" s="93">
        <f t="shared" si="12"/>
        <v>0.19626241937422381</v>
      </c>
      <c r="T60" s="92">
        <v>1374</v>
      </c>
      <c r="U60" s="1">
        <v>6976</v>
      </c>
      <c r="V60" s="1">
        <v>4986.4188706218729</v>
      </c>
      <c r="W60" s="197"/>
      <c r="X60" s="89">
        <v>0</v>
      </c>
      <c r="Y60" s="89">
        <f t="shared" si="13"/>
        <v>0</v>
      </c>
      <c r="Z60" s="1"/>
      <c r="AA60" s="1"/>
    </row>
    <row r="61" spans="2:27">
      <c r="B61" s="201">
        <v>1812</v>
      </c>
      <c r="C61" t="s">
        <v>77</v>
      </c>
      <c r="D61" s="1">
        <v>7352</v>
      </c>
      <c r="E61" s="86">
        <f t="shared" si="5"/>
        <v>3715.0075795856492</v>
      </c>
      <c r="F61" s="87">
        <f t="shared" si="0"/>
        <v>0.75226562716490863</v>
      </c>
      <c r="G61" s="189">
        <f t="shared" si="6"/>
        <v>758.84630639126522</v>
      </c>
      <c r="H61" s="189">
        <f t="shared" si="7"/>
        <v>1501.7568403483137</v>
      </c>
      <c r="I61" s="189">
        <f t="shared" si="1"/>
        <v>255.51761618748375</v>
      </c>
      <c r="J61" s="88">
        <f t="shared" si="2"/>
        <v>505.66936243503034</v>
      </c>
      <c r="K61" s="189">
        <f t="shared" si="8"/>
        <v>204.45705169338515</v>
      </c>
      <c r="L61" s="88">
        <f t="shared" si="3"/>
        <v>404.62050530120922</v>
      </c>
      <c r="M61" s="89">
        <f t="shared" si="9"/>
        <v>1906.377345649523</v>
      </c>
      <c r="N61" s="89">
        <f t="shared" si="10"/>
        <v>9258.3773456495237</v>
      </c>
      <c r="O61" s="89">
        <f t="shared" si="11"/>
        <v>4678.3109376703005</v>
      </c>
      <c r="P61" s="90">
        <f t="shared" si="4"/>
        <v>0.9473284875482072</v>
      </c>
      <c r="Q61" s="195">
        <v>204.8348077833557</v>
      </c>
      <c r="R61" s="93">
        <f t="shared" si="12"/>
        <v>-4.0960083485520479E-2</v>
      </c>
      <c r="S61" s="93">
        <f t="shared" si="12"/>
        <v>-4.2413908523187771E-2</v>
      </c>
      <c r="T61" s="92">
        <v>1979</v>
      </c>
      <c r="U61" s="1">
        <v>7666</v>
      </c>
      <c r="V61" s="1">
        <v>3879.5546558704455</v>
      </c>
      <c r="W61" s="197"/>
      <c r="X61" s="89">
        <v>0</v>
      </c>
      <c r="Y61" s="89">
        <f t="shared" si="13"/>
        <v>0</v>
      </c>
      <c r="Z61" s="1"/>
      <c r="AA61" s="1"/>
    </row>
    <row r="62" spans="2:27">
      <c r="B62" s="201">
        <v>1813</v>
      </c>
      <c r="C62" t="s">
        <v>78</v>
      </c>
      <c r="D62" s="1">
        <v>32388</v>
      </c>
      <c r="E62" s="86">
        <f t="shared" si="5"/>
        <v>4132.1765756570558</v>
      </c>
      <c r="F62" s="87">
        <f t="shared" si="0"/>
        <v>0.83673972035058497</v>
      </c>
      <c r="G62" s="189">
        <f t="shared" si="6"/>
        <v>500.20152882699318</v>
      </c>
      <c r="H62" s="189">
        <f t="shared" si="7"/>
        <v>3920.5795829459726</v>
      </c>
      <c r="I62" s="189">
        <f t="shared" si="1"/>
        <v>109.50846756249148</v>
      </c>
      <c r="J62" s="88">
        <f t="shared" si="2"/>
        <v>858.32736875480816</v>
      </c>
      <c r="K62" s="189">
        <f t="shared" si="8"/>
        <v>58.447903068392861</v>
      </c>
      <c r="L62" s="88">
        <f t="shared" si="3"/>
        <v>458.11466425006324</v>
      </c>
      <c r="M62" s="89">
        <f t="shared" si="9"/>
        <v>4378.6942471960356</v>
      </c>
      <c r="N62" s="89">
        <f t="shared" si="10"/>
        <v>36766.694247196036</v>
      </c>
      <c r="O62" s="89">
        <f t="shared" si="11"/>
        <v>4690.8260075524413</v>
      </c>
      <c r="P62" s="90">
        <f t="shared" si="4"/>
        <v>0.94986271034377723</v>
      </c>
      <c r="Q62" s="195">
        <v>935.83281354519522</v>
      </c>
      <c r="R62" s="93">
        <f t="shared" si="12"/>
        <v>-0.1025768911055694</v>
      </c>
      <c r="S62" s="93">
        <f t="shared" si="12"/>
        <v>-0.10395084840420847</v>
      </c>
      <c r="T62" s="92">
        <v>7838</v>
      </c>
      <c r="U62" s="1">
        <v>36090</v>
      </c>
      <c r="V62" s="1">
        <v>4611.5512394582165</v>
      </c>
      <c r="W62" s="197"/>
      <c r="X62" s="89">
        <v>0</v>
      </c>
      <c r="Y62" s="89">
        <f t="shared" si="13"/>
        <v>0</v>
      </c>
      <c r="Z62" s="1"/>
      <c r="AA62" s="1"/>
    </row>
    <row r="63" spans="2:27">
      <c r="B63" s="201">
        <v>1815</v>
      </c>
      <c r="C63" t="s">
        <v>79</v>
      </c>
      <c r="D63" s="1">
        <v>4352</v>
      </c>
      <c r="E63" s="86">
        <f t="shared" si="5"/>
        <v>3605.6338028169016</v>
      </c>
      <c r="F63" s="87">
        <f t="shared" si="0"/>
        <v>0.73011812651687136</v>
      </c>
      <c r="G63" s="189">
        <f t="shared" si="6"/>
        <v>826.65804798788872</v>
      </c>
      <c r="H63" s="189">
        <f t="shared" si="7"/>
        <v>997.77626392138166</v>
      </c>
      <c r="I63" s="189">
        <f t="shared" si="1"/>
        <v>293.79843805654542</v>
      </c>
      <c r="J63" s="88">
        <f t="shared" si="2"/>
        <v>354.61471473425036</v>
      </c>
      <c r="K63" s="189">
        <f t="shared" si="8"/>
        <v>242.73787356244679</v>
      </c>
      <c r="L63" s="88">
        <f t="shared" si="3"/>
        <v>292.98461338987329</v>
      </c>
      <c r="M63" s="89">
        <f t="shared" si="9"/>
        <v>1290.7608773112549</v>
      </c>
      <c r="N63" s="89">
        <f t="shared" si="10"/>
        <v>5642.7608773112552</v>
      </c>
      <c r="O63" s="89">
        <f t="shared" si="11"/>
        <v>4675.0297243672367</v>
      </c>
      <c r="P63" s="90">
        <f t="shared" si="4"/>
        <v>0.94666406252876578</v>
      </c>
      <c r="Q63" s="195">
        <v>159.96136447423464</v>
      </c>
      <c r="R63" s="93">
        <f t="shared" si="12"/>
        <v>-0.10193974411886092</v>
      </c>
      <c r="S63" s="93">
        <f t="shared" si="12"/>
        <v>-0.10119570082484158</v>
      </c>
      <c r="T63" s="92">
        <v>1207</v>
      </c>
      <c r="U63" s="1">
        <v>4846</v>
      </c>
      <c r="V63" s="1">
        <v>4011.5894039735094</v>
      </c>
      <c r="W63" s="197"/>
      <c r="X63" s="89">
        <v>0</v>
      </c>
      <c r="Y63" s="89">
        <f t="shared" si="13"/>
        <v>0</v>
      </c>
      <c r="Z63" s="1"/>
      <c r="AA63" s="1"/>
    </row>
    <row r="64" spans="2:27">
      <c r="B64" s="201">
        <v>1816</v>
      </c>
      <c r="C64" t="s">
        <v>80</v>
      </c>
      <c r="D64" s="1">
        <v>1667</v>
      </c>
      <c r="E64" s="86">
        <f t="shared" si="5"/>
        <v>3546.8085106382978</v>
      </c>
      <c r="F64" s="87">
        <f t="shared" si="0"/>
        <v>0.7182063754999779</v>
      </c>
      <c r="G64" s="189">
        <f t="shared" si="6"/>
        <v>863.12972913862313</v>
      </c>
      <c r="H64" s="189">
        <f t="shared" si="7"/>
        <v>405.67097269515284</v>
      </c>
      <c r="I64" s="189">
        <f t="shared" si="1"/>
        <v>314.38729031905677</v>
      </c>
      <c r="J64" s="88">
        <f t="shared" si="2"/>
        <v>147.76202644995669</v>
      </c>
      <c r="K64" s="189">
        <f t="shared" si="8"/>
        <v>263.32672582495815</v>
      </c>
      <c r="L64" s="88">
        <f t="shared" si="3"/>
        <v>123.76356113773033</v>
      </c>
      <c r="M64" s="89">
        <f t="shared" si="9"/>
        <v>529.43453383288318</v>
      </c>
      <c r="N64" s="89">
        <f t="shared" si="10"/>
        <v>2196.4345338328831</v>
      </c>
      <c r="O64" s="89">
        <f t="shared" si="11"/>
        <v>4673.2649656018793</v>
      </c>
      <c r="P64" s="90">
        <f t="shared" si="4"/>
        <v>0.94630670999825917</v>
      </c>
      <c r="Q64" s="195">
        <v>19.801703672651513</v>
      </c>
      <c r="R64" s="93">
        <f t="shared" si="12"/>
        <v>-7.1309192200557106E-2</v>
      </c>
      <c r="S64" s="93">
        <f t="shared" si="12"/>
        <v>-5.1549813311207317E-2</v>
      </c>
      <c r="T64" s="92">
        <v>470</v>
      </c>
      <c r="U64" s="1">
        <v>1795</v>
      </c>
      <c r="V64" s="1">
        <v>3739.5833333333335</v>
      </c>
      <c r="W64" s="197"/>
      <c r="X64" s="89">
        <v>0</v>
      </c>
      <c r="Y64" s="89">
        <f t="shared" si="13"/>
        <v>0</v>
      </c>
      <c r="Z64" s="1"/>
      <c r="AA64" s="1"/>
    </row>
    <row r="65" spans="2:27">
      <c r="B65" s="201">
        <v>1818</v>
      </c>
      <c r="C65" t="s">
        <v>53</v>
      </c>
      <c r="D65" s="1">
        <v>8673</v>
      </c>
      <c r="E65" s="86">
        <f t="shared" si="5"/>
        <v>4593.75</v>
      </c>
      <c r="F65" s="87">
        <f t="shared" si="0"/>
        <v>0.9302054304756574</v>
      </c>
      <c r="G65" s="189">
        <f t="shared" si="6"/>
        <v>214.02600573436774</v>
      </c>
      <c r="H65" s="189">
        <f t="shared" si="7"/>
        <v>404.08109882648631</v>
      </c>
      <c r="I65" s="189">
        <f t="shared" si="1"/>
        <v>0</v>
      </c>
      <c r="J65" s="88">
        <f t="shared" si="2"/>
        <v>0</v>
      </c>
      <c r="K65" s="189">
        <f t="shared" si="8"/>
        <v>-51.060564494098614</v>
      </c>
      <c r="L65" s="88">
        <f t="shared" si="3"/>
        <v>-96.402345764858183</v>
      </c>
      <c r="M65" s="89">
        <f t="shared" si="9"/>
        <v>307.67875306162813</v>
      </c>
      <c r="N65" s="89">
        <f t="shared" si="10"/>
        <v>8980.6787530616275</v>
      </c>
      <c r="O65" s="89">
        <f t="shared" si="11"/>
        <v>4756.7154412402688</v>
      </c>
      <c r="P65" s="90">
        <f t="shared" si="4"/>
        <v>0.96320490550620075</v>
      </c>
      <c r="Q65" s="195">
        <v>192.49469555921584</v>
      </c>
      <c r="R65" s="93">
        <f t="shared" si="12"/>
        <v>0.12257312969194926</v>
      </c>
      <c r="S65" s="93">
        <f t="shared" si="12"/>
        <v>9.5222301320217417E-2</v>
      </c>
      <c r="T65" s="92">
        <v>1888</v>
      </c>
      <c r="U65" s="1">
        <v>7726</v>
      </c>
      <c r="V65" s="1">
        <v>4194.3539630836049</v>
      </c>
      <c r="W65" s="197"/>
      <c r="X65" s="89">
        <v>0</v>
      </c>
      <c r="Y65" s="89">
        <f t="shared" si="13"/>
        <v>0</v>
      </c>
      <c r="Z65" s="1"/>
      <c r="AA65" s="1"/>
    </row>
    <row r="66" spans="2:27">
      <c r="B66" s="201">
        <v>1820</v>
      </c>
      <c r="C66" t="s">
        <v>81</v>
      </c>
      <c r="D66" s="1">
        <v>32011</v>
      </c>
      <c r="E66" s="86">
        <f t="shared" si="5"/>
        <v>4288.1446751507037</v>
      </c>
      <c r="F66" s="87">
        <f t="shared" si="0"/>
        <v>0.8683222777666304</v>
      </c>
      <c r="G66" s="189">
        <f t="shared" si="6"/>
        <v>403.50130714093143</v>
      </c>
      <c r="H66" s="189">
        <f t="shared" si="7"/>
        <v>3012.1372578070532</v>
      </c>
      <c r="I66" s="189">
        <f t="shared" si="1"/>
        <v>54.919632739714686</v>
      </c>
      <c r="J66" s="88">
        <f t="shared" si="2"/>
        <v>409.97505840197016</v>
      </c>
      <c r="K66" s="189">
        <f t="shared" si="8"/>
        <v>3.8590682456160721</v>
      </c>
      <c r="L66" s="88">
        <f t="shared" si="3"/>
        <v>28.807944453523977</v>
      </c>
      <c r="M66" s="89">
        <f t="shared" si="9"/>
        <v>3040.9452022605769</v>
      </c>
      <c r="N66" s="89">
        <f t="shared" si="10"/>
        <v>35051.945202260576</v>
      </c>
      <c r="O66" s="89">
        <f t="shared" si="11"/>
        <v>4695.505050537251</v>
      </c>
      <c r="P66" s="90">
        <f t="shared" si="4"/>
        <v>0.95081018706625864</v>
      </c>
      <c r="Q66" s="195">
        <v>1160.8856948220018</v>
      </c>
      <c r="R66" s="93">
        <f t="shared" si="12"/>
        <v>5.7375966175596219E-2</v>
      </c>
      <c r="S66" s="93">
        <f t="shared" si="12"/>
        <v>5.1143609509591452E-2</v>
      </c>
      <c r="T66" s="92">
        <v>7465</v>
      </c>
      <c r="U66" s="1">
        <v>30274</v>
      </c>
      <c r="V66" s="1">
        <v>4079.5041099582268</v>
      </c>
      <c r="W66" s="197"/>
      <c r="X66" s="89">
        <v>0</v>
      </c>
      <c r="Y66" s="89">
        <f t="shared" si="13"/>
        <v>0</v>
      </c>
      <c r="Z66" s="1"/>
      <c r="AA66" s="1"/>
    </row>
    <row r="67" spans="2:27">
      <c r="B67" s="201">
        <v>1822</v>
      </c>
      <c r="C67" t="s">
        <v>82</v>
      </c>
      <c r="D67" s="1">
        <v>8379</v>
      </c>
      <c r="E67" s="86">
        <f t="shared" si="5"/>
        <v>3559.4732370433303</v>
      </c>
      <c r="F67" s="87">
        <f t="shared" si="0"/>
        <v>0.72077090279847034</v>
      </c>
      <c r="G67" s="189">
        <f t="shared" si="6"/>
        <v>855.27759876750292</v>
      </c>
      <c r="H67" s="189">
        <f t="shared" si="7"/>
        <v>2013.3234674987018</v>
      </c>
      <c r="I67" s="189">
        <f t="shared" si="1"/>
        <v>309.95463607729539</v>
      </c>
      <c r="J67" s="88">
        <f t="shared" si="2"/>
        <v>729.63321332595331</v>
      </c>
      <c r="K67" s="189">
        <f t="shared" si="8"/>
        <v>258.89407158319676</v>
      </c>
      <c r="L67" s="88">
        <f t="shared" si="3"/>
        <v>609.43664450684514</v>
      </c>
      <c r="M67" s="89">
        <f t="shared" si="9"/>
        <v>2622.7601120055469</v>
      </c>
      <c r="N67" s="89">
        <f t="shared" si="10"/>
        <v>11001.760112005548</v>
      </c>
      <c r="O67" s="89">
        <f t="shared" si="11"/>
        <v>4673.6449073940303</v>
      </c>
      <c r="P67" s="90">
        <f t="shared" si="4"/>
        <v>0.9463836458172139</v>
      </c>
      <c r="Q67" s="195">
        <v>248.09458464983391</v>
      </c>
      <c r="R67" s="93">
        <f t="shared" si="12"/>
        <v>1.6622179082746907E-2</v>
      </c>
      <c r="S67" s="93">
        <f t="shared" si="12"/>
        <v>1.575843891360271E-2</v>
      </c>
      <c r="T67" s="92">
        <v>2354</v>
      </c>
      <c r="U67" s="1">
        <v>8242</v>
      </c>
      <c r="V67" s="1">
        <v>3504.2517006802718</v>
      </c>
      <c r="W67" s="197"/>
      <c r="X67" s="89">
        <v>0</v>
      </c>
      <c r="Y67" s="89">
        <f t="shared" si="13"/>
        <v>0</v>
      </c>
      <c r="Z67" s="1"/>
      <c r="AA67" s="1"/>
    </row>
    <row r="68" spans="2:27">
      <c r="B68" s="201">
        <v>1824</v>
      </c>
      <c r="C68" t="s">
        <v>83</v>
      </c>
      <c r="D68" s="1">
        <v>57619</v>
      </c>
      <c r="E68" s="86">
        <f t="shared" si="5"/>
        <v>4275.9925788497212</v>
      </c>
      <c r="F68" s="87">
        <f t="shared" si="0"/>
        <v>0.86586155483420335</v>
      </c>
      <c r="G68" s="189">
        <f t="shared" si="6"/>
        <v>411.03560684754058</v>
      </c>
      <c r="H68" s="189">
        <f t="shared" si="7"/>
        <v>5538.7048022706085</v>
      </c>
      <c r="I68" s="189">
        <f t="shared" si="1"/>
        <v>59.172866445058567</v>
      </c>
      <c r="J68" s="88">
        <f t="shared" si="2"/>
        <v>797.35437534716425</v>
      </c>
      <c r="K68" s="189">
        <f t="shared" si="8"/>
        <v>8.112301950959953</v>
      </c>
      <c r="L68" s="88">
        <f t="shared" si="3"/>
        <v>109.31326878918537</v>
      </c>
      <c r="M68" s="89">
        <f t="shared" si="9"/>
        <v>5648.0180710597942</v>
      </c>
      <c r="N68" s="89">
        <f t="shared" si="10"/>
        <v>63267.018071059792</v>
      </c>
      <c r="O68" s="89">
        <f t="shared" si="11"/>
        <v>4695.140487648222</v>
      </c>
      <c r="P68" s="90">
        <f t="shared" si="4"/>
        <v>0.95073636537828587</v>
      </c>
      <c r="Q68" s="195">
        <v>314.48238540208331</v>
      </c>
      <c r="R68" s="93">
        <f t="shared" si="12"/>
        <v>7.4199742724510145E-2</v>
      </c>
      <c r="S68" s="93">
        <f t="shared" si="12"/>
        <v>7.3721434861330301E-2</v>
      </c>
      <c r="T68" s="92">
        <v>13475</v>
      </c>
      <c r="U68" s="1">
        <v>53639</v>
      </c>
      <c r="V68" s="1">
        <v>3982.4040389041502</v>
      </c>
      <c r="W68" s="197"/>
      <c r="X68" s="89">
        <v>0</v>
      </c>
      <c r="Y68" s="89">
        <f t="shared" si="13"/>
        <v>0</v>
      </c>
      <c r="Z68" s="1"/>
      <c r="AA68" s="1"/>
    </row>
    <row r="69" spans="2:27">
      <c r="B69" s="201">
        <v>1825</v>
      </c>
      <c r="C69" t="s">
        <v>84</v>
      </c>
      <c r="D69" s="1">
        <v>6537</v>
      </c>
      <c r="E69" s="86">
        <f t="shared" si="5"/>
        <v>4571.3286713286716</v>
      </c>
      <c r="F69" s="87">
        <f t="shared" si="0"/>
        <v>0.92566525269311617</v>
      </c>
      <c r="G69" s="189">
        <f t="shared" si="6"/>
        <v>227.92722951059136</v>
      </c>
      <c r="H69" s="189">
        <f t="shared" si="7"/>
        <v>325.93593820014564</v>
      </c>
      <c r="I69" s="189">
        <f t="shared" si="1"/>
        <v>0</v>
      </c>
      <c r="J69" s="88">
        <f t="shared" si="2"/>
        <v>0</v>
      </c>
      <c r="K69" s="189">
        <f t="shared" si="8"/>
        <v>-51.060564494098614</v>
      </c>
      <c r="L69" s="88">
        <f t="shared" si="3"/>
        <v>-73.016607226561007</v>
      </c>
      <c r="M69" s="89">
        <f t="shared" si="9"/>
        <v>252.91933097358464</v>
      </c>
      <c r="N69" s="89">
        <f t="shared" si="10"/>
        <v>6789.9193309735847</v>
      </c>
      <c r="O69" s="89">
        <f t="shared" si="11"/>
        <v>4748.1953363451639</v>
      </c>
      <c r="P69" s="90">
        <f t="shared" si="4"/>
        <v>0.96147963794883495</v>
      </c>
      <c r="Q69" s="195">
        <v>-1021.9994022798862</v>
      </c>
      <c r="R69" s="93">
        <f t="shared" si="12"/>
        <v>0.10534325329726074</v>
      </c>
      <c r="S69" s="93">
        <f t="shared" si="12"/>
        <v>0.11848369756722836</v>
      </c>
      <c r="T69" s="92">
        <v>1430</v>
      </c>
      <c r="U69" s="1">
        <v>5914</v>
      </c>
      <c r="V69" s="1">
        <v>4087.0767104353831</v>
      </c>
      <c r="W69" s="197"/>
      <c r="X69" s="89">
        <v>0</v>
      </c>
      <c r="Y69" s="89">
        <f t="shared" si="13"/>
        <v>0</v>
      </c>
      <c r="Z69" s="1"/>
      <c r="AA69" s="1"/>
    </row>
    <row r="70" spans="2:27">
      <c r="B70" s="201">
        <v>1826</v>
      </c>
      <c r="C70" t="s">
        <v>85</v>
      </c>
      <c r="D70" s="1">
        <v>5727</v>
      </c>
      <c r="E70" s="86">
        <f t="shared" si="5"/>
        <v>4495.2904238618521</v>
      </c>
      <c r="F70" s="87">
        <f t="shared" si="0"/>
        <v>0.91026798668658826</v>
      </c>
      <c r="G70" s="189">
        <f t="shared" si="6"/>
        <v>275.07094294001945</v>
      </c>
      <c r="H70" s="189">
        <f t="shared" si="7"/>
        <v>350.44038130558482</v>
      </c>
      <c r="I70" s="189">
        <f t="shared" si="1"/>
        <v>0</v>
      </c>
      <c r="J70" s="88">
        <f t="shared" si="2"/>
        <v>0</v>
      </c>
      <c r="K70" s="189">
        <f t="shared" si="8"/>
        <v>-51.060564494098614</v>
      </c>
      <c r="L70" s="88">
        <f t="shared" si="3"/>
        <v>-65.051159165481636</v>
      </c>
      <c r="M70" s="89">
        <f t="shared" si="9"/>
        <v>285.38922214010319</v>
      </c>
      <c r="N70" s="89">
        <f t="shared" si="10"/>
        <v>6012.3892221401029</v>
      </c>
      <c r="O70" s="89">
        <f t="shared" si="11"/>
        <v>4719.3008023077728</v>
      </c>
      <c r="P70" s="90">
        <f t="shared" si="4"/>
        <v>0.95562867686635444</v>
      </c>
      <c r="Q70" s="195">
        <v>-1329.5725654857165</v>
      </c>
      <c r="R70" s="93">
        <f t="shared" si="12"/>
        <v>9.0857142857142859E-2</v>
      </c>
      <c r="S70" s="93">
        <f t="shared" si="12"/>
        <v>9.9419600807355749E-2</v>
      </c>
      <c r="T70" s="92">
        <v>1274</v>
      </c>
      <c r="U70" s="1">
        <v>5250</v>
      </c>
      <c r="V70" s="1">
        <v>4088.7850467289722</v>
      </c>
      <c r="W70" s="197"/>
      <c r="X70" s="89">
        <v>0</v>
      </c>
      <c r="Y70" s="89">
        <f t="shared" si="13"/>
        <v>0</v>
      </c>
      <c r="Z70" s="1"/>
      <c r="AA70" s="1"/>
    </row>
    <row r="71" spans="2:27">
      <c r="B71" s="201">
        <v>1827</v>
      </c>
      <c r="C71" t="s">
        <v>86</v>
      </c>
      <c r="D71" s="1">
        <v>6441</v>
      </c>
      <c r="E71" s="86">
        <f t="shared" si="5"/>
        <v>4451.2785072563929</v>
      </c>
      <c r="F71" s="87">
        <f t="shared" ref="F71:F134" si="14">E71/E$365</f>
        <v>0.90135585088641634</v>
      </c>
      <c r="G71" s="189">
        <f t="shared" si="6"/>
        <v>302.35833123540414</v>
      </c>
      <c r="H71" s="189">
        <f t="shared" ref="H71:H134" si="15">G71*T71/1000</f>
        <v>437.51250529762979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-51.060564494098614</v>
      </c>
      <c r="L71" s="88">
        <f t="shared" ref="L71:L134" si="18">K71*T71/1000</f>
        <v>-73.884636822960687</v>
      </c>
      <c r="M71" s="89">
        <f t="shared" si="9"/>
        <v>363.62786847466907</v>
      </c>
      <c r="N71" s="89">
        <f t="shared" si="10"/>
        <v>6804.6278684746694</v>
      </c>
      <c r="O71" s="89">
        <f t="shared" si="11"/>
        <v>4702.5762739976981</v>
      </c>
      <c r="P71" s="90">
        <f t="shared" ref="P71:P134" si="19">O71/O$365</f>
        <v>0.95224206526228905</v>
      </c>
      <c r="Q71" s="195">
        <v>72.677364943953251</v>
      </c>
      <c r="R71" s="93">
        <f t="shared" si="12"/>
        <v>0.107081471295978</v>
      </c>
      <c r="S71" s="93">
        <f t="shared" si="12"/>
        <v>9.1779723247657791E-2</v>
      </c>
      <c r="T71" s="92">
        <v>1447</v>
      </c>
      <c r="U71" s="1">
        <v>5818</v>
      </c>
      <c r="V71" s="1">
        <v>4077.0847932725997</v>
      </c>
      <c r="W71" s="197"/>
      <c r="X71" s="89">
        <v>0</v>
      </c>
      <c r="Y71" s="89">
        <f t="shared" si="13"/>
        <v>0</v>
      </c>
      <c r="Z71" s="1"/>
      <c r="AA71" s="1"/>
    </row>
    <row r="72" spans="2:27">
      <c r="B72" s="201">
        <v>1828</v>
      </c>
      <c r="C72" t="s">
        <v>87</v>
      </c>
      <c r="D72" s="1">
        <v>7040</v>
      </c>
      <c r="E72" s="86">
        <f t="shared" ref="E72:E135" si="20">D72/T72*1000</f>
        <v>3977.4011299435028</v>
      </c>
      <c r="F72" s="87">
        <f t="shared" si="14"/>
        <v>0.80539866781027758</v>
      </c>
      <c r="G72" s="189">
        <f t="shared" ref="G72:G135" si="21">($E$365+$Y$365-E72-Y72)*0.62</f>
        <v>596.16230516939595</v>
      </c>
      <c r="H72" s="189">
        <f t="shared" si="15"/>
        <v>1055.2072801498307</v>
      </c>
      <c r="I72" s="189">
        <f t="shared" si="16"/>
        <v>163.679873562235</v>
      </c>
      <c r="J72" s="88">
        <f t="shared" si="17"/>
        <v>289.71337620515595</v>
      </c>
      <c r="K72" s="189">
        <f t="shared" ref="K72:K135" si="22">I72+J$367</f>
        <v>112.61930906813639</v>
      </c>
      <c r="L72" s="88">
        <f t="shared" si="18"/>
        <v>199.33617705060141</v>
      </c>
      <c r="M72" s="89">
        <f t="shared" ref="M72:M135" si="23">+H72+L72</f>
        <v>1254.5434572004322</v>
      </c>
      <c r="N72" s="89">
        <f t="shared" ref="N72:N135" si="24">D72+M72</f>
        <v>8294.5434572004324</v>
      </c>
      <c r="O72" s="89">
        <f t="shared" ref="O72:O135" si="25">N72/T72*1000</f>
        <v>4686.1827441810356</v>
      </c>
      <c r="P72" s="90">
        <f t="shared" si="19"/>
        <v>0.94892247876756819</v>
      </c>
      <c r="Q72" s="195">
        <v>176.86803680977323</v>
      </c>
      <c r="R72" s="93">
        <f t="shared" ref="R72:S135" si="26">(D72-U72)/U72</f>
        <v>5.0589464259065811E-2</v>
      </c>
      <c r="S72" s="93">
        <f t="shared" si="26"/>
        <v>7.3144492305305661E-2</v>
      </c>
      <c r="T72" s="92">
        <v>1770</v>
      </c>
      <c r="U72" s="1">
        <v>6701</v>
      </c>
      <c r="V72" s="1">
        <v>3706.3053097345132</v>
      </c>
      <c r="W72" s="197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1">
        <v>1832</v>
      </c>
      <c r="C73" t="s">
        <v>88</v>
      </c>
      <c r="D73" s="1">
        <v>33889</v>
      </c>
      <c r="E73" s="86">
        <f t="shared" si="20"/>
        <v>7556.0758082497214</v>
      </c>
      <c r="F73" s="87">
        <f t="shared" si="14"/>
        <v>1.5300577414791039</v>
      </c>
      <c r="G73" s="189">
        <f t="shared" si="21"/>
        <v>-1622.6159953804595</v>
      </c>
      <c r="H73" s="189">
        <f t="shared" si="15"/>
        <v>-7277.4327392813611</v>
      </c>
      <c r="I73" s="189">
        <f t="shared" si="16"/>
        <v>0</v>
      </c>
      <c r="J73" s="88">
        <f t="shared" si="17"/>
        <v>0</v>
      </c>
      <c r="K73" s="189">
        <f t="shared" si="22"/>
        <v>-51.060564494098614</v>
      </c>
      <c r="L73" s="88">
        <f t="shared" si="18"/>
        <v>-229.00663175603231</v>
      </c>
      <c r="M73" s="89">
        <f t="shared" si="23"/>
        <v>-7506.4393710373934</v>
      </c>
      <c r="N73" s="89">
        <f t="shared" si="24"/>
        <v>26382.560628962608</v>
      </c>
      <c r="O73" s="89">
        <f t="shared" si="25"/>
        <v>5882.3992483751636</v>
      </c>
      <c r="P73" s="90">
        <f t="shared" si="19"/>
        <v>1.1911487836875103</v>
      </c>
      <c r="Q73" s="195">
        <v>-11711.83272533237</v>
      </c>
      <c r="R73" s="93">
        <f t="shared" si="26"/>
        <v>3.9029923963698795E-2</v>
      </c>
      <c r="S73" s="93">
        <f t="shared" si="26"/>
        <v>3.9029923963698754E-2</v>
      </c>
      <c r="T73" s="92">
        <v>4485</v>
      </c>
      <c r="U73" s="1">
        <v>32616</v>
      </c>
      <c r="V73" s="1">
        <v>7272.2408026755857</v>
      </c>
      <c r="W73" s="197"/>
      <c r="X73" s="89">
        <v>0</v>
      </c>
      <c r="Y73" s="89">
        <f t="shared" si="27"/>
        <v>0</v>
      </c>
      <c r="Z73" s="1"/>
      <c r="AA73" s="1"/>
    </row>
    <row r="74" spans="2:27">
      <c r="B74" s="201">
        <v>1833</v>
      </c>
      <c r="C74" t="s">
        <v>89</v>
      </c>
      <c r="D74" s="1">
        <v>127691</v>
      </c>
      <c r="E74" s="86">
        <f t="shared" si="20"/>
        <v>4925.0202491611062</v>
      </c>
      <c r="F74" s="87">
        <f t="shared" si="14"/>
        <v>0.99728556864701745</v>
      </c>
      <c r="G74" s="189">
        <f t="shared" si="21"/>
        <v>8.638451254481879</v>
      </c>
      <c r="H74" s="189">
        <f>G74*T74/1000</f>
        <v>223.96912567495167</v>
      </c>
      <c r="I74" s="189">
        <f t="shared" si="16"/>
        <v>0</v>
      </c>
      <c r="J74" s="88">
        <f t="shared" si="17"/>
        <v>0</v>
      </c>
      <c r="K74" s="189">
        <f t="shared" si="22"/>
        <v>-51.060564494098614</v>
      </c>
      <c r="L74" s="88">
        <f t="shared" si="18"/>
        <v>-1323.8472556384947</v>
      </c>
      <c r="M74" s="89">
        <f t="shared" si="23"/>
        <v>-1099.878129963543</v>
      </c>
      <c r="N74" s="89">
        <f t="shared" si="24"/>
        <v>126591.12187003646</v>
      </c>
      <c r="O74" s="89">
        <f t="shared" si="25"/>
        <v>4882.5981359214893</v>
      </c>
      <c r="P74" s="90">
        <f t="shared" si="19"/>
        <v>0.98869535801131758</v>
      </c>
      <c r="Q74" s="195">
        <v>-6567.2252421272369</v>
      </c>
      <c r="R74" s="93">
        <f t="shared" si="26"/>
        <v>3.8264829044192379E-2</v>
      </c>
      <c r="S74" s="93">
        <f t="shared" si="26"/>
        <v>4.0947890854118763E-2</v>
      </c>
      <c r="T74" s="92">
        <v>25927</v>
      </c>
      <c r="U74" s="1">
        <v>122985</v>
      </c>
      <c r="V74" s="1">
        <v>4731.2841424944218</v>
      </c>
      <c r="W74" s="197"/>
      <c r="X74" s="89">
        <v>0</v>
      </c>
      <c r="Y74" s="89">
        <f t="shared" si="27"/>
        <v>0</v>
      </c>
      <c r="Z74" s="1"/>
      <c r="AA74" s="1"/>
    </row>
    <row r="75" spans="2:27">
      <c r="B75" s="201">
        <v>1834</v>
      </c>
      <c r="C75" t="s">
        <v>90</v>
      </c>
      <c r="D75" s="1">
        <v>11238</v>
      </c>
      <c r="E75" s="86">
        <f t="shared" si="20"/>
        <v>5768.993839835729</v>
      </c>
      <c r="F75" s="87">
        <f t="shared" si="14"/>
        <v>1.1681849030086118</v>
      </c>
      <c r="G75" s="189">
        <f t="shared" si="21"/>
        <v>-514.62517496378427</v>
      </c>
      <c r="H75" s="189">
        <f t="shared" si="15"/>
        <v>-1002.4898408294519</v>
      </c>
      <c r="I75" s="189">
        <f t="shared" si="16"/>
        <v>0</v>
      </c>
      <c r="J75" s="88">
        <f t="shared" si="17"/>
        <v>0</v>
      </c>
      <c r="K75" s="189">
        <f t="shared" si="22"/>
        <v>-51.060564494098614</v>
      </c>
      <c r="L75" s="88">
        <f t="shared" si="18"/>
        <v>-99.465979634504095</v>
      </c>
      <c r="M75" s="89">
        <f t="shared" si="23"/>
        <v>-1101.9558204639559</v>
      </c>
      <c r="N75" s="89">
        <f t="shared" si="24"/>
        <v>10136.044179536044</v>
      </c>
      <c r="O75" s="89">
        <f t="shared" si="25"/>
        <v>5203.3081003778461</v>
      </c>
      <c r="P75" s="90">
        <f t="shared" si="19"/>
        <v>1.0536371050687234</v>
      </c>
      <c r="Q75" s="195">
        <v>100.30741931639477</v>
      </c>
      <c r="R75" s="93">
        <f t="shared" si="26"/>
        <v>-9.2318875696631941E-2</v>
      </c>
      <c r="S75" s="93">
        <f t="shared" si="26"/>
        <v>-0.1212081106590594</v>
      </c>
      <c r="T75" s="92">
        <v>1948</v>
      </c>
      <c r="U75" s="1">
        <v>12381</v>
      </c>
      <c r="V75" s="1">
        <v>6564.6871686108161</v>
      </c>
      <c r="W75" s="197"/>
      <c r="X75" s="89">
        <v>0</v>
      </c>
      <c r="Y75" s="89">
        <f t="shared" si="27"/>
        <v>0</v>
      </c>
      <c r="Z75" s="1"/>
      <c r="AA75" s="1"/>
    </row>
    <row r="76" spans="2:27">
      <c r="B76" s="201">
        <v>1835</v>
      </c>
      <c r="C76" t="s">
        <v>91</v>
      </c>
      <c r="D76" s="1">
        <v>2266</v>
      </c>
      <c r="E76" s="86">
        <f t="shared" si="20"/>
        <v>4894.1684665226776</v>
      </c>
      <c r="F76" s="87">
        <f t="shared" si="14"/>
        <v>0.99103827705515446</v>
      </c>
      <c r="G76" s="189">
        <f t="shared" si="21"/>
        <v>27.766556490307629</v>
      </c>
      <c r="H76" s="189">
        <f t="shared" si="15"/>
        <v>12.855915655012431</v>
      </c>
      <c r="I76" s="189">
        <f t="shared" si="16"/>
        <v>0</v>
      </c>
      <c r="J76" s="88">
        <f t="shared" si="17"/>
        <v>0</v>
      </c>
      <c r="K76" s="189">
        <f t="shared" si="22"/>
        <v>-51.060564494098614</v>
      </c>
      <c r="L76" s="88">
        <f t="shared" si="18"/>
        <v>-23.641041360767655</v>
      </c>
      <c r="M76" s="89">
        <f t="shared" si="23"/>
        <v>-10.785125705755224</v>
      </c>
      <c r="N76" s="89">
        <f t="shared" si="24"/>
        <v>2255.214874294245</v>
      </c>
      <c r="O76" s="89">
        <f t="shared" si="25"/>
        <v>4870.8744585188879</v>
      </c>
      <c r="P76" s="90">
        <f t="shared" si="19"/>
        <v>0.98632138720640983</v>
      </c>
      <c r="Q76" s="195">
        <v>43.445571326227537</v>
      </c>
      <c r="R76" s="93">
        <f t="shared" si="26"/>
        <v>-5.3071458420392813E-2</v>
      </c>
      <c r="S76" s="93">
        <f t="shared" si="26"/>
        <v>-9.6020701127027486E-2</v>
      </c>
      <c r="T76" s="92">
        <v>463</v>
      </c>
      <c r="U76" s="1">
        <v>2393</v>
      </c>
      <c r="V76" s="1">
        <v>5414.0271493212676</v>
      </c>
      <c r="W76" s="197"/>
      <c r="X76" s="89">
        <v>0</v>
      </c>
      <c r="Y76" s="89">
        <f t="shared" si="27"/>
        <v>0</v>
      </c>
      <c r="Z76" s="1"/>
      <c r="AA76" s="1"/>
    </row>
    <row r="77" spans="2:27">
      <c r="B77" s="201">
        <v>1836</v>
      </c>
      <c r="C77" t="s">
        <v>92</v>
      </c>
      <c r="D77" s="1">
        <v>4824</v>
      </c>
      <c r="E77" s="86">
        <f t="shared" si="20"/>
        <v>4158.6206896551721</v>
      </c>
      <c r="F77" s="87">
        <f t="shared" si="14"/>
        <v>0.84209448681483856</v>
      </c>
      <c r="G77" s="189">
        <f t="shared" si="21"/>
        <v>483.80617814816105</v>
      </c>
      <c r="H77" s="189">
        <f t="shared" si="15"/>
        <v>561.21516665186687</v>
      </c>
      <c r="I77" s="189">
        <f t="shared" si="16"/>
        <v>100.25302766315076</v>
      </c>
      <c r="J77" s="88">
        <f t="shared" si="17"/>
        <v>116.29351208925489</v>
      </c>
      <c r="K77" s="189">
        <f t="shared" si="22"/>
        <v>49.192463169052147</v>
      </c>
      <c r="L77" s="88">
        <f t="shared" si="18"/>
        <v>57.063257276100494</v>
      </c>
      <c r="M77" s="89">
        <f t="shared" si="23"/>
        <v>618.27842392796731</v>
      </c>
      <c r="N77" s="89">
        <f t="shared" si="24"/>
        <v>5442.2784239279672</v>
      </c>
      <c r="O77" s="89">
        <f t="shared" si="25"/>
        <v>4691.6193309723858</v>
      </c>
      <c r="P77" s="90">
        <f t="shared" si="19"/>
        <v>0.95002335333770505</v>
      </c>
      <c r="Q77" s="195">
        <v>41.328703106970352</v>
      </c>
      <c r="R77" s="93">
        <f t="shared" si="26"/>
        <v>8.380139294540552E-2</v>
      </c>
      <c r="S77" s="93">
        <f t="shared" si="26"/>
        <v>6.4180850486911037E-2</v>
      </c>
      <c r="T77" s="92">
        <v>1160</v>
      </c>
      <c r="U77" s="1">
        <v>4451</v>
      </c>
      <c r="V77" s="1">
        <v>3907.8138718173836</v>
      </c>
      <c r="W77" s="197"/>
      <c r="X77" s="89">
        <v>0</v>
      </c>
      <c r="Y77" s="89">
        <f t="shared" si="27"/>
        <v>0</v>
      </c>
      <c r="Z77" s="1"/>
      <c r="AA77" s="1"/>
    </row>
    <row r="78" spans="2:27">
      <c r="B78" s="201">
        <v>1837</v>
      </c>
      <c r="C78" t="s">
        <v>93</v>
      </c>
      <c r="D78" s="1">
        <v>40515</v>
      </c>
      <c r="E78" s="86">
        <f t="shared" si="20"/>
        <v>6637.450851900393</v>
      </c>
      <c r="F78" s="87">
        <f t="shared" si="14"/>
        <v>1.3440419759353521</v>
      </c>
      <c r="G78" s="189">
        <f t="shared" si="21"/>
        <v>-1053.068522443876</v>
      </c>
      <c r="H78" s="189">
        <f t="shared" si="15"/>
        <v>-6427.9302609974193</v>
      </c>
      <c r="I78" s="189">
        <f t="shared" si="16"/>
        <v>0</v>
      </c>
      <c r="J78" s="88">
        <f t="shared" si="17"/>
        <v>0</v>
      </c>
      <c r="K78" s="189">
        <f t="shared" si="22"/>
        <v>-51.060564494098614</v>
      </c>
      <c r="L78" s="88">
        <f t="shared" si="18"/>
        <v>-311.67368567197792</v>
      </c>
      <c r="M78" s="89">
        <f t="shared" si="23"/>
        <v>-6739.6039466693974</v>
      </c>
      <c r="N78" s="89">
        <f t="shared" si="24"/>
        <v>33775.396053330602</v>
      </c>
      <c r="O78" s="89">
        <f t="shared" si="25"/>
        <v>5533.3217649624185</v>
      </c>
      <c r="P78" s="90">
        <f t="shared" si="19"/>
        <v>1.1204627927808848</v>
      </c>
      <c r="Q78" s="195">
        <v>-7050.3183391030416</v>
      </c>
      <c r="R78" s="93">
        <f t="shared" si="26"/>
        <v>5.0482265090230245E-2</v>
      </c>
      <c r="S78" s="93">
        <f t="shared" si="26"/>
        <v>6.3561664196858186E-2</v>
      </c>
      <c r="T78" s="92">
        <v>6104</v>
      </c>
      <c r="U78" s="1">
        <v>38568</v>
      </c>
      <c r="V78" s="1">
        <v>6240.7766990291266</v>
      </c>
      <c r="W78" s="197"/>
      <c r="X78" s="89">
        <v>0</v>
      </c>
      <c r="Y78" s="89">
        <f t="shared" si="27"/>
        <v>0</v>
      </c>
      <c r="Z78" s="1"/>
      <c r="AA78" s="1"/>
    </row>
    <row r="79" spans="2:27">
      <c r="B79" s="201">
        <v>1838</v>
      </c>
      <c r="C79" t="s">
        <v>94</v>
      </c>
      <c r="D79" s="1">
        <v>10420</v>
      </c>
      <c r="E79" s="86">
        <f t="shared" si="20"/>
        <v>5202.1967049425857</v>
      </c>
      <c r="F79" s="87">
        <f t="shared" si="14"/>
        <v>1.0534120544958181</v>
      </c>
      <c r="G79" s="189">
        <f t="shared" si="21"/>
        <v>-163.21095133003541</v>
      </c>
      <c r="H79" s="189">
        <f t="shared" si="15"/>
        <v>-326.91153551406092</v>
      </c>
      <c r="I79" s="189">
        <f t="shared" si="16"/>
        <v>0</v>
      </c>
      <c r="J79" s="88">
        <f t="shared" si="17"/>
        <v>0</v>
      </c>
      <c r="K79" s="189">
        <f t="shared" si="22"/>
        <v>-51.060564494098614</v>
      </c>
      <c r="L79" s="88">
        <f t="shared" si="18"/>
        <v>-102.27431068167952</v>
      </c>
      <c r="M79" s="89">
        <f t="shared" si="23"/>
        <v>-429.18584619574045</v>
      </c>
      <c r="N79" s="89">
        <f t="shared" si="24"/>
        <v>9990.8141538042601</v>
      </c>
      <c r="O79" s="89">
        <f t="shared" si="25"/>
        <v>4987.9251891184522</v>
      </c>
      <c r="P79" s="90">
        <f t="shared" si="19"/>
        <v>1.010023422633862</v>
      </c>
      <c r="Q79" s="195">
        <v>-1254.4086933892379</v>
      </c>
      <c r="R79" s="93">
        <f t="shared" si="26"/>
        <v>4.1063043261065038E-2</v>
      </c>
      <c r="S79" s="93">
        <f t="shared" si="26"/>
        <v>1.7674208040521701E-2</v>
      </c>
      <c r="T79" s="92">
        <v>2003</v>
      </c>
      <c r="U79" s="1">
        <v>10009</v>
      </c>
      <c r="V79" s="1">
        <v>5111.848825331972</v>
      </c>
      <c r="W79" s="197"/>
      <c r="X79" s="89">
        <v>0</v>
      </c>
      <c r="Y79" s="89">
        <f t="shared" si="27"/>
        <v>0</v>
      </c>
      <c r="Z79" s="1"/>
      <c r="AA79" s="1"/>
    </row>
    <row r="80" spans="2:27">
      <c r="B80" s="201">
        <v>1839</v>
      </c>
      <c r="C80" t="s">
        <v>95</v>
      </c>
      <c r="D80" s="1">
        <v>6300</v>
      </c>
      <c r="E80" s="86">
        <f t="shared" si="20"/>
        <v>5949.0084985835692</v>
      </c>
      <c r="F80" s="87">
        <f t="shared" si="14"/>
        <v>1.2046367371598963</v>
      </c>
      <c r="G80" s="189">
        <f t="shared" si="21"/>
        <v>-626.23426338744514</v>
      </c>
      <c r="H80" s="189">
        <f t="shared" si="15"/>
        <v>-663.18208492730446</v>
      </c>
      <c r="I80" s="189">
        <f t="shared" si="16"/>
        <v>0</v>
      </c>
      <c r="J80" s="88">
        <f t="shared" si="17"/>
        <v>0</v>
      </c>
      <c r="K80" s="189">
        <f t="shared" si="22"/>
        <v>-51.060564494098614</v>
      </c>
      <c r="L80" s="88">
        <f t="shared" si="18"/>
        <v>-54.073137799250432</v>
      </c>
      <c r="M80" s="89">
        <f t="shared" si="23"/>
        <v>-717.25522272655485</v>
      </c>
      <c r="N80" s="89">
        <f t="shared" si="24"/>
        <v>5582.7447772734449</v>
      </c>
      <c r="O80" s="89">
        <f t="shared" si="25"/>
        <v>5271.7136707020254</v>
      </c>
      <c r="P80" s="90">
        <f t="shared" si="19"/>
        <v>1.0674888020462114</v>
      </c>
      <c r="Q80" s="195">
        <v>-2331.4956830450337</v>
      </c>
      <c r="R80" s="93">
        <f t="shared" si="26"/>
        <v>-3.0023094688221709E-2</v>
      </c>
      <c r="S80" s="93">
        <f t="shared" si="26"/>
        <v>-2.727528475816015E-2</v>
      </c>
      <c r="T80" s="92">
        <v>1059</v>
      </c>
      <c r="U80" s="1">
        <v>6495</v>
      </c>
      <c r="V80" s="1">
        <v>6115.8192090395487</v>
      </c>
      <c r="W80" s="197"/>
      <c r="X80" s="89">
        <v>0</v>
      </c>
      <c r="Y80" s="89">
        <f t="shared" si="27"/>
        <v>0</v>
      </c>
      <c r="Z80" s="1"/>
      <c r="AA80" s="1"/>
    </row>
    <row r="81" spans="2:29">
      <c r="B81" s="201">
        <v>1840</v>
      </c>
      <c r="C81" t="s">
        <v>96</v>
      </c>
      <c r="D81" s="1">
        <v>19071</v>
      </c>
      <c r="E81" s="86">
        <f t="shared" si="20"/>
        <v>3954.9979261717131</v>
      </c>
      <c r="F81" s="87">
        <f t="shared" si="14"/>
        <v>0.80086216020569057</v>
      </c>
      <c r="G81" s="189">
        <f t="shared" si="21"/>
        <v>610.05229150790558</v>
      </c>
      <c r="H81" s="189">
        <f t="shared" si="15"/>
        <v>2941.6721496511209</v>
      </c>
      <c r="I81" s="189">
        <f t="shared" si="16"/>
        <v>171.52099488236141</v>
      </c>
      <c r="J81" s="88">
        <f t="shared" si="17"/>
        <v>827.07423732274663</v>
      </c>
      <c r="K81" s="189">
        <f t="shared" si="22"/>
        <v>120.46043038826279</v>
      </c>
      <c r="L81" s="88">
        <f t="shared" si="18"/>
        <v>580.86019533220315</v>
      </c>
      <c r="M81" s="89">
        <f t="shared" si="23"/>
        <v>3522.532344983324</v>
      </c>
      <c r="N81" s="89">
        <f t="shared" si="24"/>
        <v>22593.532344983323</v>
      </c>
      <c r="O81" s="89">
        <f t="shared" si="25"/>
        <v>4685.5106480678805</v>
      </c>
      <c r="P81" s="90">
        <f t="shared" si="19"/>
        <v>0.94878638353943034</v>
      </c>
      <c r="Q81" s="195">
        <v>372.870453467076</v>
      </c>
      <c r="R81" s="90">
        <f t="shared" si="26"/>
        <v>7.7701175406871603E-2</v>
      </c>
      <c r="S81" s="90">
        <f t="shared" si="26"/>
        <v>9.0663985065436242E-2</v>
      </c>
      <c r="T81" s="92">
        <v>4822</v>
      </c>
      <c r="U81" s="1">
        <v>17696</v>
      </c>
      <c r="V81" s="1">
        <v>3626.2295081967213</v>
      </c>
      <c r="W81" s="197"/>
      <c r="X81" s="89">
        <v>0</v>
      </c>
      <c r="Y81" s="89">
        <f t="shared" si="27"/>
        <v>0</v>
      </c>
      <c r="Z81" s="1"/>
      <c r="AA81" s="1"/>
    </row>
    <row r="82" spans="2:29">
      <c r="B82" s="201">
        <v>1841</v>
      </c>
      <c r="C82" t="s">
        <v>97</v>
      </c>
      <c r="D82" s="1">
        <v>47378</v>
      </c>
      <c r="E82" s="86">
        <f t="shared" si="20"/>
        <v>4832.0244773074965</v>
      </c>
      <c r="F82" s="87">
        <f t="shared" si="14"/>
        <v>0.9784545107989624</v>
      </c>
      <c r="G82" s="189">
        <f t="shared" si="21"/>
        <v>66.29582980371994</v>
      </c>
      <c r="H82" s="189">
        <f t="shared" si="15"/>
        <v>650.03061122547399</v>
      </c>
      <c r="I82" s="189">
        <f t="shared" si="16"/>
        <v>0</v>
      </c>
      <c r="J82" s="88">
        <f t="shared" si="17"/>
        <v>0</v>
      </c>
      <c r="K82" s="189">
        <f t="shared" si="22"/>
        <v>-51.060564494098614</v>
      </c>
      <c r="L82" s="88">
        <f t="shared" si="18"/>
        <v>-500.64883486463691</v>
      </c>
      <c r="M82" s="89">
        <f t="shared" si="23"/>
        <v>149.38177636083708</v>
      </c>
      <c r="N82" s="89">
        <f t="shared" si="24"/>
        <v>47527.381776360839</v>
      </c>
      <c r="O82" s="89">
        <f t="shared" si="25"/>
        <v>4847.2597426171169</v>
      </c>
      <c r="P82" s="90">
        <f t="shared" si="19"/>
        <v>0.9815395560290564</v>
      </c>
      <c r="Q82" s="195">
        <v>-3352.2143654925048</v>
      </c>
      <c r="R82" s="90">
        <f t="shared" si="26"/>
        <v>4.788445800986442E-2</v>
      </c>
      <c r="S82" s="90">
        <f t="shared" si="26"/>
        <v>5.0235652102288503E-2</v>
      </c>
      <c r="T82" s="92">
        <v>9805</v>
      </c>
      <c r="U82" s="1">
        <v>45213</v>
      </c>
      <c r="V82" s="1">
        <v>4600.895492011804</v>
      </c>
      <c r="W82" s="197"/>
      <c r="X82" s="89">
        <v>0</v>
      </c>
      <c r="Y82" s="89">
        <f t="shared" si="27"/>
        <v>0</v>
      </c>
      <c r="Z82" s="1"/>
      <c r="AA82" s="1"/>
    </row>
    <row r="83" spans="2:29">
      <c r="B83" s="201">
        <v>1845</v>
      </c>
      <c r="C83" t="s">
        <v>98</v>
      </c>
      <c r="D83" s="1">
        <v>15827</v>
      </c>
      <c r="E83" s="86">
        <f t="shared" si="20"/>
        <v>8550.5132360886018</v>
      </c>
      <c r="F83" s="87">
        <f t="shared" si="14"/>
        <v>1.7314250548165671</v>
      </c>
      <c r="G83" s="189">
        <f t="shared" si="21"/>
        <v>-2239.1672006405652</v>
      </c>
      <c r="H83" s="189">
        <f t="shared" si="15"/>
        <v>-4144.6984883856858</v>
      </c>
      <c r="I83" s="189">
        <f t="shared" si="16"/>
        <v>0</v>
      </c>
      <c r="J83" s="88">
        <f t="shared" si="17"/>
        <v>0</v>
      </c>
      <c r="K83" s="189">
        <f t="shared" si="22"/>
        <v>-51.060564494098614</v>
      </c>
      <c r="L83" s="88">
        <f t="shared" si="18"/>
        <v>-94.513104878576527</v>
      </c>
      <c r="M83" s="89">
        <f t="shared" si="23"/>
        <v>-4239.2115932642619</v>
      </c>
      <c r="N83" s="89">
        <f t="shared" si="24"/>
        <v>11587.788406735737</v>
      </c>
      <c r="O83" s="89">
        <f t="shared" si="25"/>
        <v>6260.285470953937</v>
      </c>
      <c r="P83" s="90">
        <f t="shared" si="19"/>
        <v>1.2676683627557461</v>
      </c>
      <c r="Q83" s="195">
        <v>-5041.6426313846632</v>
      </c>
      <c r="R83" s="90">
        <f t="shared" si="26"/>
        <v>4.8215113583681038E-2</v>
      </c>
      <c r="S83" s="90">
        <f t="shared" si="26"/>
        <v>5.2179190188265598E-2</v>
      </c>
      <c r="T83" s="92">
        <v>1851</v>
      </c>
      <c r="U83" s="1">
        <v>15099</v>
      </c>
      <c r="V83" s="1">
        <v>8126.4800861141011</v>
      </c>
      <c r="W83" s="197"/>
      <c r="X83" s="89">
        <v>0</v>
      </c>
      <c r="Y83" s="89">
        <f t="shared" si="27"/>
        <v>0</v>
      </c>
      <c r="Z83" s="1"/>
      <c r="AA83" s="1"/>
    </row>
    <row r="84" spans="2:29">
      <c r="B84" s="201">
        <v>1848</v>
      </c>
      <c r="C84" t="s">
        <v>99</v>
      </c>
      <c r="D84" s="1">
        <v>11187</v>
      </c>
      <c r="E84" s="86">
        <f t="shared" si="20"/>
        <v>4202.4793388429753</v>
      </c>
      <c r="F84" s="87">
        <f t="shared" si="14"/>
        <v>0.85097558692865005</v>
      </c>
      <c r="G84" s="189">
        <f t="shared" si="21"/>
        <v>456.61381565172309</v>
      </c>
      <c r="H84" s="189">
        <f t="shared" si="15"/>
        <v>1215.505977264887</v>
      </c>
      <c r="I84" s="189">
        <f t="shared" si="16"/>
        <v>84.902500447419641</v>
      </c>
      <c r="J84" s="88">
        <f t="shared" si="17"/>
        <v>226.0104561910311</v>
      </c>
      <c r="K84" s="189">
        <f t="shared" si="22"/>
        <v>33.841935953321027</v>
      </c>
      <c r="L84" s="88">
        <f t="shared" si="18"/>
        <v>90.087233507740578</v>
      </c>
      <c r="M84" s="89">
        <f t="shared" si="23"/>
        <v>1305.5932107726276</v>
      </c>
      <c r="N84" s="89">
        <f t="shared" si="24"/>
        <v>12492.593210772628</v>
      </c>
      <c r="O84" s="89">
        <f t="shared" si="25"/>
        <v>4692.9350904480189</v>
      </c>
      <c r="P84" s="90">
        <f t="shared" si="19"/>
        <v>0.95028978634111916</v>
      </c>
      <c r="Q84" s="195">
        <v>387.09375871616828</v>
      </c>
      <c r="R84" s="90">
        <f t="shared" si="26"/>
        <v>2.973122238586156E-2</v>
      </c>
      <c r="S84" s="90">
        <f t="shared" si="26"/>
        <v>3.3599483927506418E-2</v>
      </c>
      <c r="T84" s="92">
        <v>2662</v>
      </c>
      <c r="U84" s="1">
        <v>10864</v>
      </c>
      <c r="V84" s="1">
        <v>4065.868263473054</v>
      </c>
      <c r="W84" s="197"/>
      <c r="X84" s="89">
        <v>0</v>
      </c>
      <c r="Y84" s="89">
        <f t="shared" si="27"/>
        <v>0</v>
      </c>
      <c r="Z84" s="1"/>
      <c r="AA84" s="1"/>
    </row>
    <row r="85" spans="2:29">
      <c r="B85" s="201">
        <v>1851</v>
      </c>
      <c r="C85" t="s">
        <v>100</v>
      </c>
      <c r="D85" s="1">
        <v>8699</v>
      </c>
      <c r="E85" s="86">
        <f t="shared" si="20"/>
        <v>4208.5147556845668</v>
      </c>
      <c r="F85" s="87">
        <f t="shared" si="14"/>
        <v>0.85219772081082312</v>
      </c>
      <c r="G85" s="189">
        <f t="shared" si="21"/>
        <v>452.87185720993631</v>
      </c>
      <c r="H85" s="189">
        <f t="shared" si="15"/>
        <v>936.08612885293826</v>
      </c>
      <c r="I85" s="189">
        <f t="shared" si="16"/>
        <v>82.790104552862601</v>
      </c>
      <c r="J85" s="88">
        <f t="shared" si="17"/>
        <v>171.127146110767</v>
      </c>
      <c r="K85" s="189">
        <f t="shared" si="22"/>
        <v>31.729540058763988</v>
      </c>
      <c r="L85" s="88">
        <f t="shared" si="18"/>
        <v>65.584959301465162</v>
      </c>
      <c r="M85" s="89">
        <f t="shared" si="23"/>
        <v>1001.6710881544034</v>
      </c>
      <c r="N85" s="89">
        <f t="shared" si="24"/>
        <v>9700.6710881544041</v>
      </c>
      <c r="O85" s="89">
        <f t="shared" si="25"/>
        <v>4693.1161529532674</v>
      </c>
      <c r="P85" s="90">
        <f t="shared" si="19"/>
        <v>0.95032645035758456</v>
      </c>
      <c r="Q85" s="195">
        <v>188.38017608802284</v>
      </c>
      <c r="R85" s="90">
        <f t="shared" si="26"/>
        <v>0.15447909754479097</v>
      </c>
      <c r="S85" s="90">
        <f t="shared" si="26"/>
        <v>0.15056939571469247</v>
      </c>
      <c r="T85" s="92">
        <v>2067</v>
      </c>
      <c r="U85" s="1">
        <v>7535</v>
      </c>
      <c r="V85" s="1">
        <v>3657.7669902912621</v>
      </c>
      <c r="W85" s="197"/>
      <c r="X85" s="89">
        <v>0</v>
      </c>
      <c r="Y85" s="89">
        <f t="shared" si="27"/>
        <v>0</v>
      </c>
      <c r="Z85" s="1"/>
      <c r="AA85" s="1"/>
    </row>
    <row r="86" spans="2:29">
      <c r="B86" s="201">
        <v>1853</v>
      </c>
      <c r="C86" t="s">
        <v>101</v>
      </c>
      <c r="D86" s="1">
        <v>6214</v>
      </c>
      <c r="E86" s="86">
        <f t="shared" si="20"/>
        <v>4562.4082232011742</v>
      </c>
      <c r="F86" s="87">
        <f t="shared" si="14"/>
        <v>0.92385891815369314</v>
      </c>
      <c r="G86" s="189">
        <f t="shared" si="21"/>
        <v>233.45790734963973</v>
      </c>
      <c r="H86" s="189">
        <f t="shared" si="15"/>
        <v>317.96966981020933</v>
      </c>
      <c r="I86" s="189">
        <f t="shared" si="16"/>
        <v>0</v>
      </c>
      <c r="J86" s="88">
        <f t="shared" si="17"/>
        <v>0</v>
      </c>
      <c r="K86" s="189">
        <f t="shared" si="22"/>
        <v>-51.060564494098614</v>
      </c>
      <c r="L86" s="88">
        <f t="shared" si="18"/>
        <v>-69.544488840962316</v>
      </c>
      <c r="M86" s="89">
        <f t="shared" si="23"/>
        <v>248.42518096924701</v>
      </c>
      <c r="N86" s="89">
        <f t="shared" si="24"/>
        <v>6462.4251809692469</v>
      </c>
      <c r="O86" s="89">
        <f t="shared" si="25"/>
        <v>4744.8055660567161</v>
      </c>
      <c r="P86" s="90">
        <f t="shared" si="19"/>
        <v>0.96079323082385448</v>
      </c>
      <c r="Q86" s="195">
        <v>-111.06141085678556</v>
      </c>
      <c r="R86" s="90">
        <f t="shared" si="26"/>
        <v>0.2828241123038811</v>
      </c>
      <c r="S86" s="90">
        <f t="shared" si="26"/>
        <v>0.25268433874020668</v>
      </c>
      <c r="T86" s="92">
        <v>1362</v>
      </c>
      <c r="U86" s="1">
        <v>4844</v>
      </c>
      <c r="V86" s="1">
        <v>3642.105263157895</v>
      </c>
      <c r="W86" s="197"/>
      <c r="X86" s="89">
        <v>0</v>
      </c>
      <c r="Y86" s="89">
        <f t="shared" si="27"/>
        <v>0</v>
      </c>
      <c r="Z86" s="1"/>
      <c r="AA86" s="1"/>
    </row>
    <row r="87" spans="2:29">
      <c r="B87" s="201">
        <v>1856</v>
      </c>
      <c r="C87" t="s">
        <v>102</v>
      </c>
      <c r="D87" s="1">
        <v>1919</v>
      </c>
      <c r="E87" s="86">
        <f t="shared" si="20"/>
        <v>4189.9563318777291</v>
      </c>
      <c r="F87" s="87">
        <f t="shared" si="14"/>
        <v>0.8484397569237615</v>
      </c>
      <c r="G87" s="189">
        <f t="shared" si="21"/>
        <v>464.37807997017569</v>
      </c>
      <c r="H87" s="189">
        <f t="shared" si="15"/>
        <v>212.68516062634046</v>
      </c>
      <c r="I87" s="189">
        <f t="shared" si="16"/>
        <v>89.285552885255811</v>
      </c>
      <c r="J87" s="88">
        <f t="shared" si="17"/>
        <v>40.892783221447161</v>
      </c>
      <c r="K87" s="189">
        <f t="shared" si="22"/>
        <v>38.224988391157197</v>
      </c>
      <c r="L87" s="88">
        <f t="shared" si="18"/>
        <v>17.507044683149999</v>
      </c>
      <c r="M87" s="89">
        <f t="shared" si="23"/>
        <v>230.19220530949048</v>
      </c>
      <c r="N87" s="89">
        <f t="shared" si="24"/>
        <v>2149.1922053094904</v>
      </c>
      <c r="O87" s="89">
        <f t="shared" si="25"/>
        <v>4692.5594002390626</v>
      </c>
      <c r="P87" s="90">
        <f t="shared" si="19"/>
        <v>0.95021371144097277</v>
      </c>
      <c r="Q87" s="195">
        <v>56.032244812924517</v>
      </c>
      <c r="R87" s="90">
        <f t="shared" si="26"/>
        <v>3.4501347708894882E-2</v>
      </c>
      <c r="S87" s="90">
        <f t="shared" si="26"/>
        <v>3.9018820842994795E-2</v>
      </c>
      <c r="T87" s="92">
        <v>458</v>
      </c>
      <c r="U87" s="1">
        <v>1855</v>
      </c>
      <c r="V87" s="1">
        <v>4032.608695652174</v>
      </c>
      <c r="W87" s="197"/>
      <c r="X87" s="89">
        <v>0</v>
      </c>
      <c r="Y87" s="89">
        <f t="shared" si="27"/>
        <v>0</v>
      </c>
      <c r="Z87" s="1"/>
      <c r="AA87" s="1"/>
    </row>
    <row r="88" spans="2:29">
      <c r="B88" s="201">
        <v>1857</v>
      </c>
      <c r="C88" t="s">
        <v>103</v>
      </c>
      <c r="D88" s="1">
        <v>3403</v>
      </c>
      <c r="E88" s="86">
        <f t="shared" si="20"/>
        <v>5026.5878877400291</v>
      </c>
      <c r="F88" s="87">
        <f t="shared" si="14"/>
        <v>1.017852375496912</v>
      </c>
      <c r="G88" s="189">
        <f t="shared" si="21"/>
        <v>-54.333484664450332</v>
      </c>
      <c r="H88" s="189">
        <f t="shared" si="15"/>
        <v>-36.783769117832875</v>
      </c>
      <c r="I88" s="189">
        <f t="shared" si="16"/>
        <v>0</v>
      </c>
      <c r="J88" s="88">
        <f t="shared" si="17"/>
        <v>0</v>
      </c>
      <c r="K88" s="189">
        <f t="shared" si="22"/>
        <v>-51.060564494098614</v>
      </c>
      <c r="L88" s="88">
        <f t="shared" si="18"/>
        <v>-34.568002162504762</v>
      </c>
      <c r="M88" s="89">
        <f t="shared" si="23"/>
        <v>-71.35177128033763</v>
      </c>
      <c r="N88" s="89">
        <f t="shared" si="24"/>
        <v>3331.6482287196623</v>
      </c>
      <c r="O88" s="89">
        <f t="shared" si="25"/>
        <v>4921.1938385814801</v>
      </c>
      <c r="P88" s="90">
        <f t="shared" si="19"/>
        <v>0.99651074461427747</v>
      </c>
      <c r="Q88" s="195">
        <v>82.031920060163799</v>
      </c>
      <c r="R88" s="90">
        <f t="shared" si="26"/>
        <v>-8.1511470985155196E-2</v>
      </c>
      <c r="S88" s="90">
        <f t="shared" si="26"/>
        <v>-7.3371247685171337E-2</v>
      </c>
      <c r="T88" s="92">
        <v>677</v>
      </c>
      <c r="U88" s="1">
        <v>3705</v>
      </c>
      <c r="V88" s="1">
        <v>5424.5973645680815</v>
      </c>
      <c r="W88" s="197"/>
      <c r="X88" s="89">
        <v>0</v>
      </c>
      <c r="Y88" s="89">
        <f t="shared" si="27"/>
        <v>0</v>
      </c>
      <c r="Z88" s="1"/>
      <c r="AA88" s="1"/>
    </row>
    <row r="89" spans="2:29">
      <c r="B89" s="201">
        <v>1859</v>
      </c>
      <c r="C89" t="s">
        <v>104</v>
      </c>
      <c r="D89" s="1">
        <v>6058</v>
      </c>
      <c r="E89" s="86">
        <f t="shared" si="20"/>
        <v>4785.1500789889415</v>
      </c>
      <c r="F89" s="87">
        <f t="shared" si="14"/>
        <v>0.96896274048795306</v>
      </c>
      <c r="G89" s="189">
        <f t="shared" si="21"/>
        <v>95.357956761224031</v>
      </c>
      <c r="H89" s="189">
        <f t="shared" si="15"/>
        <v>120.72317325970963</v>
      </c>
      <c r="I89" s="189">
        <f t="shared" si="16"/>
        <v>0</v>
      </c>
      <c r="J89" s="88">
        <f t="shared" si="17"/>
        <v>0</v>
      </c>
      <c r="K89" s="189">
        <f t="shared" si="22"/>
        <v>-51.060564494098614</v>
      </c>
      <c r="L89" s="88">
        <f t="shared" si="18"/>
        <v>-64.642674649528843</v>
      </c>
      <c r="M89" s="89">
        <f t="shared" si="23"/>
        <v>56.080498610180783</v>
      </c>
      <c r="N89" s="89">
        <f t="shared" si="24"/>
        <v>6114.0804986101812</v>
      </c>
      <c r="O89" s="89">
        <f t="shared" si="25"/>
        <v>4829.4474712560668</v>
      </c>
      <c r="P89" s="90">
        <f t="shared" si="19"/>
        <v>0.97793268331087313</v>
      </c>
      <c r="Q89" s="195">
        <v>-14.397562723534392</v>
      </c>
      <c r="R89" s="90">
        <f t="shared" si="26"/>
        <v>-1.8629515632593553E-2</v>
      </c>
      <c r="S89" s="90">
        <f t="shared" si="26"/>
        <v>-4.7310959488512952E-2</v>
      </c>
      <c r="T89" s="92">
        <v>1266</v>
      </c>
      <c r="U89" s="1">
        <v>6173</v>
      </c>
      <c r="V89" s="1">
        <v>5022.782750203417</v>
      </c>
      <c r="W89" s="197"/>
      <c r="X89" s="89">
        <v>0</v>
      </c>
      <c r="Y89" s="89">
        <f t="shared" si="27"/>
        <v>0</v>
      </c>
      <c r="Z89" s="1"/>
      <c r="AA89" s="1"/>
    </row>
    <row r="90" spans="2:29">
      <c r="B90" s="201">
        <v>1860</v>
      </c>
      <c r="C90" t="s">
        <v>105</v>
      </c>
      <c r="D90" s="1">
        <v>53488</v>
      </c>
      <c r="E90" s="86">
        <f t="shared" si="20"/>
        <v>4618.2006561906401</v>
      </c>
      <c r="F90" s="87">
        <f t="shared" si="14"/>
        <v>0.93515653429437351</v>
      </c>
      <c r="G90" s="189">
        <f t="shared" si="21"/>
        <v>198.8665988961709</v>
      </c>
      <c r="H90" s="189">
        <f t="shared" si="15"/>
        <v>2303.2729484154511</v>
      </c>
      <c r="I90" s="189">
        <f t="shared" si="16"/>
        <v>0</v>
      </c>
      <c r="J90" s="88">
        <f t="shared" si="17"/>
        <v>0</v>
      </c>
      <c r="K90" s="189">
        <f t="shared" si="22"/>
        <v>-51.060564494098614</v>
      </c>
      <c r="L90" s="88">
        <f t="shared" si="18"/>
        <v>-591.38345797065017</v>
      </c>
      <c r="M90" s="89">
        <f t="shared" si="23"/>
        <v>1711.8894904448009</v>
      </c>
      <c r="N90" s="89">
        <f t="shared" si="24"/>
        <v>55199.889490444803</v>
      </c>
      <c r="O90" s="89">
        <f t="shared" si="25"/>
        <v>4766.0066905927124</v>
      </c>
      <c r="P90" s="90">
        <f t="shared" si="19"/>
        <v>0.96508632495731284</v>
      </c>
      <c r="Q90" s="195">
        <v>624.09127792735558</v>
      </c>
      <c r="R90" s="90">
        <f t="shared" si="26"/>
        <v>5.5448123446071272E-2</v>
      </c>
      <c r="S90" s="90">
        <f t="shared" si="26"/>
        <v>5.8819871034355001E-2</v>
      </c>
      <c r="T90" s="92">
        <v>11582</v>
      </c>
      <c r="U90" s="1">
        <v>50678</v>
      </c>
      <c r="V90" s="1">
        <v>4361.6490231517346</v>
      </c>
      <c r="W90" s="197"/>
      <c r="X90" s="89">
        <v>0</v>
      </c>
      <c r="Y90" s="89">
        <f t="shared" si="27"/>
        <v>0</v>
      </c>
      <c r="Z90" s="1"/>
      <c r="AA90" s="1"/>
    </row>
    <row r="91" spans="2:29">
      <c r="B91" s="201">
        <v>1865</v>
      </c>
      <c r="C91" t="s">
        <v>106</v>
      </c>
      <c r="D91" s="1">
        <v>47086</v>
      </c>
      <c r="E91" s="86">
        <f t="shared" si="20"/>
        <v>4770.1347381217702</v>
      </c>
      <c r="F91" s="87">
        <f t="shared" si="14"/>
        <v>0.96592222857174392</v>
      </c>
      <c r="G91" s="189">
        <f t="shared" si="21"/>
        <v>104.66746809887023</v>
      </c>
      <c r="H91" s="189">
        <f t="shared" si="15"/>
        <v>1033.172577603948</v>
      </c>
      <c r="I91" s="189">
        <f t="shared" si="16"/>
        <v>0</v>
      </c>
      <c r="J91" s="88">
        <f t="shared" si="17"/>
        <v>0</v>
      </c>
      <c r="K91" s="189">
        <f t="shared" si="22"/>
        <v>-51.060564494098614</v>
      </c>
      <c r="L91" s="88">
        <f t="shared" si="18"/>
        <v>-504.01883212124744</v>
      </c>
      <c r="M91" s="89">
        <f t="shared" si="23"/>
        <v>529.15374548270051</v>
      </c>
      <c r="N91" s="89">
        <f t="shared" si="24"/>
        <v>47615.153745482698</v>
      </c>
      <c r="O91" s="89">
        <f t="shared" si="25"/>
        <v>4823.7416417265422</v>
      </c>
      <c r="P91" s="90">
        <f t="shared" si="19"/>
        <v>0.97677728878271375</v>
      </c>
      <c r="Q91" s="195">
        <v>145.90172445181793</v>
      </c>
      <c r="R91" s="90">
        <f t="shared" si="26"/>
        <v>6.3753825229513768E-4</v>
      </c>
      <c r="S91" s="90">
        <f t="shared" si="26"/>
        <v>-7.269434494506702E-3</v>
      </c>
      <c r="T91" s="92">
        <v>9871</v>
      </c>
      <c r="U91" s="1">
        <v>47056</v>
      </c>
      <c r="V91" s="1">
        <v>4805.0648422342492</v>
      </c>
      <c r="W91" s="197"/>
      <c r="X91" s="89">
        <v>0</v>
      </c>
      <c r="Y91" s="89">
        <f t="shared" si="27"/>
        <v>0</v>
      </c>
      <c r="Z91" s="1"/>
      <c r="AA91" s="1"/>
    </row>
    <row r="92" spans="2:29">
      <c r="B92" s="201">
        <v>1866</v>
      </c>
      <c r="C92" t="s">
        <v>107</v>
      </c>
      <c r="D92" s="1">
        <v>39622</v>
      </c>
      <c r="E92" s="86">
        <f t="shared" si="20"/>
        <v>4716.9047619047624</v>
      </c>
      <c r="F92" s="87">
        <f t="shared" si="14"/>
        <v>0.95514349378183361</v>
      </c>
      <c r="G92" s="189">
        <f t="shared" si="21"/>
        <v>137.67005335341506</v>
      </c>
      <c r="H92" s="189">
        <f t="shared" si="15"/>
        <v>1156.4284481686866</v>
      </c>
      <c r="I92" s="189">
        <f t="shared" si="16"/>
        <v>0</v>
      </c>
      <c r="J92" s="88">
        <f t="shared" si="17"/>
        <v>0</v>
      </c>
      <c r="K92" s="189">
        <f t="shared" si="22"/>
        <v>-51.060564494098614</v>
      </c>
      <c r="L92" s="88">
        <f t="shared" si="18"/>
        <v>-428.90874175042836</v>
      </c>
      <c r="M92" s="89">
        <f t="shared" si="23"/>
        <v>727.51970641825824</v>
      </c>
      <c r="N92" s="89">
        <f t="shared" si="24"/>
        <v>40349.519706418258</v>
      </c>
      <c r="O92" s="89">
        <f t="shared" si="25"/>
        <v>4803.5142507640785</v>
      </c>
      <c r="P92" s="90">
        <f t="shared" si="19"/>
        <v>0.97268136956254758</v>
      </c>
      <c r="Q92" s="195">
        <v>737.41080600498276</v>
      </c>
      <c r="R92" s="90">
        <f t="shared" si="26"/>
        <v>8.8486580039009916E-2</v>
      </c>
      <c r="S92" s="90">
        <f t="shared" si="26"/>
        <v>6.7235175381105503E-2</v>
      </c>
      <c r="T92" s="92">
        <v>8400</v>
      </c>
      <c r="U92" s="1">
        <v>36401</v>
      </c>
      <c r="V92" s="1">
        <v>4419.7425934919866</v>
      </c>
      <c r="W92" s="197"/>
      <c r="X92" s="89">
        <v>0</v>
      </c>
      <c r="Y92" s="89">
        <f>X92*1000/T92</f>
        <v>0</v>
      </c>
      <c r="Z92" s="1"/>
      <c r="AA92" s="1"/>
    </row>
    <row r="93" spans="2:29">
      <c r="B93" s="202">
        <v>1867</v>
      </c>
      <c r="C93" s="203" t="s">
        <v>420</v>
      </c>
      <c r="D93" s="214">
        <v>11556</v>
      </c>
      <c r="E93" s="215">
        <f t="shared" si="20"/>
        <v>4415.7432174245314</v>
      </c>
      <c r="F93" s="216">
        <f t="shared" si="14"/>
        <v>0.89416017859795394</v>
      </c>
      <c r="G93" s="217">
        <f t="shared" si="21"/>
        <v>-233.87465723850195</v>
      </c>
      <c r="H93" s="217">
        <f t="shared" si="15"/>
        <v>-612.04997799315959</v>
      </c>
      <c r="I93" s="217">
        <f t="shared" si="16"/>
        <v>0</v>
      </c>
      <c r="J93" s="218">
        <f t="shared" si="17"/>
        <v>0</v>
      </c>
      <c r="K93" s="217">
        <f t="shared" si="22"/>
        <v>-51.060564494098614</v>
      </c>
      <c r="L93" s="218">
        <f t="shared" si="18"/>
        <v>-133.62549728105608</v>
      </c>
      <c r="M93" s="219">
        <f t="shared" si="23"/>
        <v>-745.67547527421561</v>
      </c>
      <c r="N93" s="219">
        <f t="shared" si="24"/>
        <v>10810.324524725784</v>
      </c>
      <c r="O93" s="219">
        <f t="shared" si="25"/>
        <v>4130.8079956919319</v>
      </c>
      <c r="P93" s="220">
        <f t="shared" si="19"/>
        <v>0.83646259153086255</v>
      </c>
      <c r="Q93" s="195">
        <v>-338.64553179106417</v>
      </c>
      <c r="R93" s="220">
        <f t="shared" si="26"/>
        <v>-0.13876881800566404</v>
      </c>
      <c r="S93" s="220">
        <f t="shared" si="26"/>
        <v>-0.13317427077834143</v>
      </c>
      <c r="T93" s="92">
        <v>2617</v>
      </c>
      <c r="U93" s="1">
        <v>13418</v>
      </c>
      <c r="V93" s="1">
        <v>5094.1533788914203</v>
      </c>
      <c r="W93" s="221"/>
      <c r="X93" s="219">
        <v>2356.4180000000015</v>
      </c>
      <c r="Y93" s="219">
        <f t="shared" si="27"/>
        <v>900.42720672525843</v>
      </c>
      <c r="Z93" s="1"/>
      <c r="AA93" s="1"/>
    </row>
    <row r="94" spans="2:29">
      <c r="B94" s="201">
        <v>1868</v>
      </c>
      <c r="C94" t="s">
        <v>108</v>
      </c>
      <c r="D94" s="1">
        <v>22538</v>
      </c>
      <c r="E94" s="86">
        <f t="shared" si="20"/>
        <v>4869.9222126188415</v>
      </c>
      <c r="F94" s="87">
        <f t="shared" si="14"/>
        <v>0.98612856341160826</v>
      </c>
      <c r="G94" s="189">
        <f t="shared" si="21"/>
        <v>42.799233910685999</v>
      </c>
      <c r="H94" s="189">
        <f t="shared" si="15"/>
        <v>198.07485453865479</v>
      </c>
      <c r="I94" s="189">
        <f t="shared" si="16"/>
        <v>0</v>
      </c>
      <c r="J94" s="88">
        <f t="shared" si="17"/>
        <v>0</v>
      </c>
      <c r="K94" s="189">
        <f t="shared" si="22"/>
        <v>-51.060564494098614</v>
      </c>
      <c r="L94" s="88">
        <f t="shared" si="18"/>
        <v>-236.30829247868837</v>
      </c>
      <c r="M94" s="89">
        <f t="shared" si="23"/>
        <v>-38.233437940033582</v>
      </c>
      <c r="N94" s="89">
        <f t="shared" si="24"/>
        <v>22499.766562059966</v>
      </c>
      <c r="O94" s="89">
        <f t="shared" si="25"/>
        <v>4861.6608820354295</v>
      </c>
      <c r="P94" s="90">
        <f t="shared" si="19"/>
        <v>0.98445569602186223</v>
      </c>
      <c r="Q94" s="195">
        <v>-137.62807952963303</v>
      </c>
      <c r="R94" s="90">
        <f t="shared" si="26"/>
        <v>-7.5894870638402556E-2</v>
      </c>
      <c r="S94" s="90">
        <f t="shared" si="26"/>
        <v>-8.7675813298803251E-2</v>
      </c>
      <c r="T94" s="92">
        <v>4628</v>
      </c>
      <c r="U94" s="1">
        <v>24389</v>
      </c>
      <c r="V94" s="1">
        <v>5337.9295250601881</v>
      </c>
      <c r="W94" s="197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1">
        <v>1870</v>
      </c>
      <c r="C95" t="s">
        <v>109</v>
      </c>
      <c r="D95" s="1">
        <v>48784</v>
      </c>
      <c r="E95" s="86">
        <f t="shared" si="20"/>
        <v>4524.9976811056495</v>
      </c>
      <c r="F95" s="87">
        <f t="shared" si="14"/>
        <v>0.91628351909751993</v>
      </c>
      <c r="G95" s="189">
        <f t="shared" si="21"/>
        <v>256.65244344886509</v>
      </c>
      <c r="H95" s="189">
        <f t="shared" si="15"/>
        <v>2766.9699928222144</v>
      </c>
      <c r="I95" s="189">
        <f t="shared" si="16"/>
        <v>0</v>
      </c>
      <c r="J95" s="88">
        <f t="shared" si="17"/>
        <v>0</v>
      </c>
      <c r="K95" s="189">
        <f t="shared" si="22"/>
        <v>-51.060564494098614</v>
      </c>
      <c r="L95" s="88">
        <f t="shared" si="18"/>
        <v>-550.48394581087712</v>
      </c>
      <c r="M95" s="89">
        <f t="shared" si="23"/>
        <v>2216.4860470113372</v>
      </c>
      <c r="N95" s="89">
        <f t="shared" si="24"/>
        <v>51000.486047011334</v>
      </c>
      <c r="O95" s="89">
        <f t="shared" si="25"/>
        <v>4730.5895600604154</v>
      </c>
      <c r="P95" s="90">
        <f t="shared" si="19"/>
        <v>0.95791457918250844</v>
      </c>
      <c r="Q95" s="195">
        <v>734.220124769015</v>
      </c>
      <c r="R95" s="90">
        <f t="shared" si="26"/>
        <v>9.7071302907999583E-3</v>
      </c>
      <c r="S95" s="90">
        <f t="shared" si="26"/>
        <v>-5.5588248374254697E-3</v>
      </c>
      <c r="T95" s="92">
        <v>10781</v>
      </c>
      <c r="U95" s="1">
        <v>48315</v>
      </c>
      <c r="V95" s="1">
        <v>4550.2919570540589</v>
      </c>
      <c r="W95" s="197"/>
      <c r="X95" s="89">
        <v>0</v>
      </c>
      <c r="Y95" s="89">
        <f t="shared" si="27"/>
        <v>0</v>
      </c>
      <c r="Z95" s="1"/>
      <c r="AA95" s="1"/>
    </row>
    <row r="96" spans="2:29">
      <c r="B96" s="201">
        <v>1871</v>
      </c>
      <c r="C96" t="s">
        <v>110</v>
      </c>
      <c r="D96" s="1">
        <v>20323</v>
      </c>
      <c r="E96" s="86">
        <f t="shared" si="20"/>
        <v>4474.4605900484366</v>
      </c>
      <c r="F96" s="87">
        <f t="shared" si="14"/>
        <v>0.9060500765850058</v>
      </c>
      <c r="G96" s="189">
        <f t="shared" si="21"/>
        <v>287.985439904337</v>
      </c>
      <c r="H96" s="189">
        <f t="shared" si="15"/>
        <v>1308.0298680454987</v>
      </c>
      <c r="I96" s="189">
        <f t="shared" si="16"/>
        <v>0</v>
      </c>
      <c r="J96" s="88">
        <f t="shared" si="17"/>
        <v>0</v>
      </c>
      <c r="K96" s="189">
        <f t="shared" si="22"/>
        <v>-51.060564494098614</v>
      </c>
      <c r="L96" s="88">
        <f t="shared" si="18"/>
        <v>-231.91708393219591</v>
      </c>
      <c r="M96" s="89">
        <f t="shared" si="23"/>
        <v>1076.1127841133027</v>
      </c>
      <c r="N96" s="89">
        <f t="shared" si="24"/>
        <v>21399.112784113302</v>
      </c>
      <c r="O96" s="89">
        <f t="shared" si="25"/>
        <v>4711.3854654586748</v>
      </c>
      <c r="P96" s="90">
        <f t="shared" si="19"/>
        <v>0.95402587102775305</v>
      </c>
      <c r="Q96" s="195">
        <v>161.25025041841263</v>
      </c>
      <c r="R96" s="90">
        <f t="shared" si="26"/>
        <v>2.6725270283924421E-2</v>
      </c>
      <c r="S96" s="90">
        <f t="shared" si="26"/>
        <v>2.9211835227368629E-2</v>
      </c>
      <c r="T96" s="92">
        <v>4542</v>
      </c>
      <c r="U96" s="1">
        <v>19794</v>
      </c>
      <c r="V96" s="1">
        <v>4347.4632110696239</v>
      </c>
      <c r="W96" s="197"/>
      <c r="X96" s="89">
        <v>0</v>
      </c>
      <c r="Y96" s="89">
        <f t="shared" si="27"/>
        <v>0</v>
      </c>
      <c r="Z96" s="1"/>
      <c r="AA96" s="1"/>
    </row>
    <row r="97" spans="2:27">
      <c r="B97" s="201">
        <v>1874</v>
      </c>
      <c r="C97" t="s">
        <v>111</v>
      </c>
      <c r="D97" s="1">
        <v>5066</v>
      </c>
      <c r="E97" s="86">
        <f t="shared" si="20"/>
        <v>5228.0701754385964</v>
      </c>
      <c r="F97" s="87">
        <f t="shared" si="14"/>
        <v>1.0586512692464338</v>
      </c>
      <c r="G97" s="189">
        <f t="shared" si="21"/>
        <v>-179.25250303756201</v>
      </c>
      <c r="H97" s="189">
        <f t="shared" si="15"/>
        <v>-173.69567544339756</v>
      </c>
      <c r="I97" s="189">
        <f t="shared" si="16"/>
        <v>0</v>
      </c>
      <c r="J97" s="88">
        <f t="shared" si="17"/>
        <v>0</v>
      </c>
      <c r="K97" s="189">
        <f t="shared" si="22"/>
        <v>-51.060564494098614</v>
      </c>
      <c r="L97" s="88">
        <f t="shared" si="18"/>
        <v>-49.477686994781557</v>
      </c>
      <c r="M97" s="89">
        <f t="shared" si="23"/>
        <v>-223.17336243817911</v>
      </c>
      <c r="N97" s="89">
        <f t="shared" si="24"/>
        <v>4842.8266375618205</v>
      </c>
      <c r="O97" s="89">
        <f t="shared" si="25"/>
        <v>4997.7571079069357</v>
      </c>
      <c r="P97" s="90">
        <f t="shared" si="19"/>
        <v>1.0120143242390958</v>
      </c>
      <c r="Q97" s="195">
        <v>11.555307678432712</v>
      </c>
      <c r="R97" s="90">
        <f t="shared" si="26"/>
        <v>-0.12775482093663912</v>
      </c>
      <c r="S97" s="90">
        <f t="shared" si="26"/>
        <v>-0.14125706829056123</v>
      </c>
      <c r="T97" s="92">
        <v>969</v>
      </c>
      <c r="U97" s="1">
        <v>5808</v>
      </c>
      <c r="V97" s="1">
        <v>6088.0503144654094</v>
      </c>
      <c r="W97" s="197"/>
      <c r="X97" s="89">
        <v>0</v>
      </c>
      <c r="Y97" s="89">
        <f t="shared" si="27"/>
        <v>0</v>
      </c>
    </row>
    <row r="98" spans="2:27" ht="29.1" customHeight="1">
      <c r="B98" s="201">
        <v>1875</v>
      </c>
      <c r="C98" t="s">
        <v>112</v>
      </c>
      <c r="D98" s="1">
        <v>15315</v>
      </c>
      <c r="E98" s="86">
        <f t="shared" si="20"/>
        <v>5497.1284996410632</v>
      </c>
      <c r="F98" s="87">
        <f t="shared" si="14"/>
        <v>1.1131338846016043</v>
      </c>
      <c r="G98" s="189">
        <f t="shared" si="21"/>
        <v>-346.06866404309142</v>
      </c>
      <c r="H98" s="189">
        <f t="shared" si="15"/>
        <v>-964.14729802405259</v>
      </c>
      <c r="I98" s="189">
        <f t="shared" si="16"/>
        <v>0</v>
      </c>
      <c r="J98" s="88">
        <f t="shared" si="17"/>
        <v>0</v>
      </c>
      <c r="K98" s="189">
        <f t="shared" si="22"/>
        <v>-51.060564494098614</v>
      </c>
      <c r="L98" s="88">
        <f t="shared" si="18"/>
        <v>-142.25473268055876</v>
      </c>
      <c r="M98" s="89">
        <f t="shared" si="23"/>
        <v>-1106.4020307046114</v>
      </c>
      <c r="N98" s="89">
        <f t="shared" si="24"/>
        <v>14208.597969295388</v>
      </c>
      <c r="O98" s="89">
        <f t="shared" si="25"/>
        <v>5099.9992711038722</v>
      </c>
      <c r="P98" s="90">
        <f t="shared" si="19"/>
        <v>1.0327177180740603</v>
      </c>
      <c r="Q98" s="195">
        <v>-2588.2761559522833</v>
      </c>
      <c r="R98" s="90">
        <f t="shared" si="26"/>
        <v>8.7558585428206215E-2</v>
      </c>
      <c r="S98" s="90">
        <f t="shared" si="26"/>
        <v>6.5307745740694603E-2</v>
      </c>
      <c r="T98" s="92">
        <v>2786</v>
      </c>
      <c r="U98" s="1">
        <v>14082</v>
      </c>
      <c r="V98" s="1">
        <v>5160.1319164529132</v>
      </c>
      <c r="W98" s="197"/>
      <c r="X98" s="89">
        <v>0</v>
      </c>
      <c r="Y98" s="89">
        <f t="shared" si="27"/>
        <v>0</v>
      </c>
      <c r="Z98" s="1"/>
      <c r="AA98" s="1"/>
    </row>
    <row r="99" spans="2:27">
      <c r="B99" s="201">
        <v>3101</v>
      </c>
      <c r="C99" t="s">
        <v>113</v>
      </c>
      <c r="D99" s="1">
        <v>120218</v>
      </c>
      <c r="E99" s="86">
        <f t="shared" si="20"/>
        <v>3752.3565765653284</v>
      </c>
      <c r="F99" s="87">
        <f t="shared" si="14"/>
        <v>0.75982856372290952</v>
      </c>
      <c r="G99" s="189">
        <f t="shared" si="21"/>
        <v>735.68992826386409</v>
      </c>
      <c r="H99" s="189">
        <f t="shared" si="15"/>
        <v>23570.033921717677</v>
      </c>
      <c r="I99" s="189">
        <f t="shared" si="16"/>
        <v>242.44546724459605</v>
      </c>
      <c r="J99" s="88">
        <f t="shared" si="17"/>
        <v>7767.4678795823675</v>
      </c>
      <c r="K99" s="189">
        <f t="shared" si="22"/>
        <v>191.38490275049742</v>
      </c>
      <c r="L99" s="88">
        <f t="shared" si="18"/>
        <v>6131.5895143204361</v>
      </c>
      <c r="M99" s="89">
        <f t="shared" si="23"/>
        <v>29701.623436038113</v>
      </c>
      <c r="N99" s="89">
        <f t="shared" si="24"/>
        <v>149919.62343603812</v>
      </c>
      <c r="O99" s="89">
        <f t="shared" si="25"/>
        <v>4679.4314075796901</v>
      </c>
      <c r="P99" s="90">
        <f t="shared" si="19"/>
        <v>0.94755537564494707</v>
      </c>
      <c r="Q99" s="195">
        <v>4409.4727473285384</v>
      </c>
      <c r="R99" s="90">
        <f t="shared" si="26"/>
        <v>4.2066484635721407E-2</v>
      </c>
      <c r="S99" s="90">
        <f t="shared" si="26"/>
        <v>3.8716311468935664E-2</v>
      </c>
      <c r="T99" s="92">
        <v>32038</v>
      </c>
      <c r="U99" s="1">
        <v>115365</v>
      </c>
      <c r="V99" s="1">
        <v>3612.4941286989197</v>
      </c>
      <c r="W99" s="197"/>
      <c r="X99" s="89">
        <v>0</v>
      </c>
      <c r="Y99" s="89">
        <f t="shared" si="27"/>
        <v>0</v>
      </c>
      <c r="Z99" s="1"/>
      <c r="AA99" s="1"/>
    </row>
    <row r="100" spans="2:27">
      <c r="B100" s="201">
        <v>3103</v>
      </c>
      <c r="C100" t="s">
        <v>114</v>
      </c>
      <c r="D100" s="1">
        <v>222010</v>
      </c>
      <c r="E100" s="86">
        <f t="shared" si="20"/>
        <v>4217.0345325380849</v>
      </c>
      <c r="F100" s="87">
        <f t="shared" si="14"/>
        <v>0.8539229219418345</v>
      </c>
      <c r="G100" s="189">
        <f t="shared" si="21"/>
        <v>447.58959556075507</v>
      </c>
      <c r="H100" s="189">
        <f t="shared" si="15"/>
        <v>23563.801847891515</v>
      </c>
      <c r="I100" s="189">
        <f t="shared" si="16"/>
        <v>79.808182654131258</v>
      </c>
      <c r="J100" s="88">
        <f t="shared" si="17"/>
        <v>4201.5815840093937</v>
      </c>
      <c r="K100" s="189">
        <f t="shared" si="22"/>
        <v>28.747618160032644</v>
      </c>
      <c r="L100" s="88">
        <f t="shared" si="18"/>
        <v>1513.4471056530786</v>
      </c>
      <c r="M100" s="89">
        <f t="shared" si="23"/>
        <v>25077.248953544593</v>
      </c>
      <c r="N100" s="89">
        <f t="shared" si="24"/>
        <v>247087.24895354459</v>
      </c>
      <c r="O100" s="89">
        <f t="shared" si="25"/>
        <v>4693.371746258872</v>
      </c>
      <c r="P100" s="90">
        <f t="shared" si="19"/>
        <v>0.95037820639151471</v>
      </c>
      <c r="Q100" s="195">
        <v>6884.1561957668309</v>
      </c>
      <c r="R100" s="90">
        <f t="shared" si="26"/>
        <v>1.1183160325033143E-3</v>
      </c>
      <c r="S100" s="90">
        <f t="shared" si="26"/>
        <v>-1.0196226345632289E-2</v>
      </c>
      <c r="T100" s="92">
        <v>52646</v>
      </c>
      <c r="U100" s="1">
        <v>221762</v>
      </c>
      <c r="V100" s="1">
        <v>4260.4753030681441</v>
      </c>
      <c r="W100" s="197"/>
      <c r="X100" s="89">
        <v>0</v>
      </c>
      <c r="Y100" s="89">
        <f t="shared" si="27"/>
        <v>0</v>
      </c>
      <c r="Z100" s="1"/>
      <c r="AA100" s="1"/>
    </row>
    <row r="101" spans="2:27">
      <c r="B101" s="201">
        <v>3105</v>
      </c>
      <c r="C101" t="s">
        <v>115</v>
      </c>
      <c r="D101" s="1">
        <v>230877</v>
      </c>
      <c r="E101" s="86">
        <f t="shared" si="20"/>
        <v>3839.0561865012719</v>
      </c>
      <c r="F101" s="87">
        <f t="shared" si="14"/>
        <v>0.77738468845380171</v>
      </c>
      <c r="G101" s="189">
        <f t="shared" si="21"/>
        <v>681.93617010357912</v>
      </c>
      <c r="H101" s="189">
        <f t="shared" si="15"/>
        <v>41010.959333859144</v>
      </c>
      <c r="I101" s="189">
        <f t="shared" si="16"/>
        <v>212.10060376701583</v>
      </c>
      <c r="J101" s="88">
        <f t="shared" si="17"/>
        <v>12755.518209944565</v>
      </c>
      <c r="K101" s="189">
        <f t="shared" si="22"/>
        <v>161.04003927291723</v>
      </c>
      <c r="L101" s="88">
        <f t="shared" si="18"/>
        <v>9684.7869218339692</v>
      </c>
      <c r="M101" s="89">
        <f t="shared" si="23"/>
        <v>50695.746255693113</v>
      </c>
      <c r="N101" s="89">
        <f t="shared" si="24"/>
        <v>281572.74625569314</v>
      </c>
      <c r="O101" s="89">
        <f t="shared" si="25"/>
        <v>4682.032395877769</v>
      </c>
      <c r="P101" s="90">
        <f t="shared" si="19"/>
        <v>0.94808205938687395</v>
      </c>
      <c r="Q101" s="195">
        <v>4702.3809845948854</v>
      </c>
      <c r="R101" s="90">
        <f t="shared" si="26"/>
        <v>2.1362719422423557E-2</v>
      </c>
      <c r="S101" s="90">
        <f t="shared" si="26"/>
        <v>1.5112840296607371E-2</v>
      </c>
      <c r="T101" s="92">
        <v>60139</v>
      </c>
      <c r="U101" s="1">
        <v>226048</v>
      </c>
      <c r="V101" s="1">
        <v>3781.9009218517344</v>
      </c>
      <c r="W101" s="197"/>
      <c r="X101" s="89">
        <v>0</v>
      </c>
      <c r="Y101" s="89">
        <f t="shared" si="27"/>
        <v>0</v>
      </c>
      <c r="Z101" s="1"/>
      <c r="AA101" s="1"/>
    </row>
    <row r="102" spans="2:27">
      <c r="B102" s="201">
        <v>3107</v>
      </c>
      <c r="C102" t="s">
        <v>116</v>
      </c>
      <c r="D102" s="1">
        <v>341265</v>
      </c>
      <c r="E102" s="86">
        <f t="shared" si="20"/>
        <v>3974.5754815867322</v>
      </c>
      <c r="F102" s="87">
        <f t="shared" si="14"/>
        <v>0.8048264918220146</v>
      </c>
      <c r="G102" s="189">
        <f t="shared" si="21"/>
        <v>597.91420715059382</v>
      </c>
      <c r="H102" s="189">
        <f t="shared" si="15"/>
        <v>51338.109654364285</v>
      </c>
      <c r="I102" s="189">
        <f t="shared" si="16"/>
        <v>164.66885048710472</v>
      </c>
      <c r="J102" s="88">
        <f t="shared" si="17"/>
        <v>14138.796840523784</v>
      </c>
      <c r="K102" s="189">
        <f t="shared" si="22"/>
        <v>113.60828599300611</v>
      </c>
      <c r="L102" s="88">
        <f t="shared" si="18"/>
        <v>9754.6346519314902</v>
      </c>
      <c r="M102" s="89">
        <f t="shared" si="23"/>
        <v>61092.744306295775</v>
      </c>
      <c r="N102" s="89">
        <f t="shared" si="24"/>
        <v>402357.74430629576</v>
      </c>
      <c r="O102" s="89">
        <f t="shared" si="25"/>
        <v>4686.0979747303318</v>
      </c>
      <c r="P102" s="90">
        <f t="shared" si="19"/>
        <v>0.94890531348792018</v>
      </c>
      <c r="Q102" s="195">
        <v>11595.134819491934</v>
      </c>
      <c r="R102" s="90">
        <f t="shared" si="26"/>
        <v>5.7676211583575984E-3</v>
      </c>
      <c r="S102" s="90">
        <f t="shared" si="26"/>
        <v>-1.6354807560175783E-3</v>
      </c>
      <c r="T102" s="92">
        <v>85862</v>
      </c>
      <c r="U102" s="1">
        <v>339308</v>
      </c>
      <c r="V102" s="1">
        <v>3981.0864718995658</v>
      </c>
      <c r="W102" s="197"/>
      <c r="X102" s="89">
        <v>0</v>
      </c>
      <c r="Y102" s="89">
        <f t="shared" si="27"/>
        <v>0</v>
      </c>
      <c r="Z102" s="1"/>
      <c r="AA102" s="1"/>
    </row>
    <row r="103" spans="2:27">
      <c r="B103" s="201">
        <v>3110</v>
      </c>
      <c r="C103" t="s">
        <v>120</v>
      </c>
      <c r="D103" s="1">
        <v>22330</v>
      </c>
      <c r="E103" s="86">
        <f t="shared" si="20"/>
        <v>4674.4818924010879</v>
      </c>
      <c r="F103" s="87">
        <f t="shared" si="14"/>
        <v>0.94655313000742747</v>
      </c>
      <c r="G103" s="189">
        <f t="shared" si="21"/>
        <v>163.97223244569327</v>
      </c>
      <c r="H103" s="189">
        <f t="shared" si="15"/>
        <v>783.29535439307676</v>
      </c>
      <c r="I103" s="189">
        <f t="shared" si="16"/>
        <v>0</v>
      </c>
      <c r="J103" s="88">
        <f t="shared" si="17"/>
        <v>0</v>
      </c>
      <c r="K103" s="189">
        <f t="shared" si="22"/>
        <v>-51.060564494098614</v>
      </c>
      <c r="L103" s="88">
        <f t="shared" si="18"/>
        <v>-243.91631658830906</v>
      </c>
      <c r="M103" s="89">
        <f t="shared" si="23"/>
        <v>539.37903780476768</v>
      </c>
      <c r="N103" s="89">
        <f t="shared" si="24"/>
        <v>22869.379037804767</v>
      </c>
      <c r="O103" s="89">
        <f t="shared" si="25"/>
        <v>4787.3935603526834</v>
      </c>
      <c r="P103" s="90">
        <f t="shared" si="19"/>
        <v>0.9694170313282735</v>
      </c>
      <c r="Q103" s="195">
        <v>158.99586346736157</v>
      </c>
      <c r="R103" s="90">
        <f t="shared" si="26"/>
        <v>-1.8159433671899046E-2</v>
      </c>
      <c r="S103" s="90">
        <f t="shared" si="26"/>
        <v>-1.6104083941256387E-2</v>
      </c>
      <c r="T103" s="92">
        <v>4777</v>
      </c>
      <c r="U103" s="1">
        <v>22743</v>
      </c>
      <c r="V103" s="1">
        <v>4750.9922707332362</v>
      </c>
      <c r="W103" s="197"/>
      <c r="X103" s="89">
        <v>0</v>
      </c>
      <c r="Y103" s="89">
        <f t="shared" si="27"/>
        <v>0</v>
      </c>
      <c r="Z103" s="1"/>
      <c r="AA103" s="1"/>
    </row>
    <row r="104" spans="2:27">
      <c r="B104" s="201">
        <v>3112</v>
      </c>
      <c r="C104" t="s">
        <v>126</v>
      </c>
      <c r="D104" s="1">
        <v>33309</v>
      </c>
      <c r="E104" s="86">
        <f t="shared" si="20"/>
        <v>4243.1847133757965</v>
      </c>
      <c r="F104" s="87">
        <f t="shared" si="14"/>
        <v>0.85921816879313462</v>
      </c>
      <c r="G104" s="189">
        <f t="shared" si="21"/>
        <v>431.37648344137392</v>
      </c>
      <c r="H104" s="189">
        <f t="shared" si="15"/>
        <v>3386.3053950147851</v>
      </c>
      <c r="I104" s="189">
        <f t="shared" si="16"/>
        <v>70.655619360932221</v>
      </c>
      <c r="J104" s="88">
        <f t="shared" si="17"/>
        <v>554.64661198331783</v>
      </c>
      <c r="K104" s="189">
        <f t="shared" si="22"/>
        <v>19.595054866833607</v>
      </c>
      <c r="L104" s="88">
        <f t="shared" si="18"/>
        <v>153.82118070464381</v>
      </c>
      <c r="M104" s="89">
        <f t="shared" si="23"/>
        <v>3540.1265757194287</v>
      </c>
      <c r="N104" s="89">
        <f t="shared" si="24"/>
        <v>36849.126575719427</v>
      </c>
      <c r="O104" s="89">
        <f t="shared" si="25"/>
        <v>4694.156251684004</v>
      </c>
      <c r="P104" s="90">
        <f t="shared" si="19"/>
        <v>0.95053706379705383</v>
      </c>
      <c r="Q104" s="195">
        <v>563.95996240492332</v>
      </c>
      <c r="R104" s="90">
        <f t="shared" si="26"/>
        <v>4.1264184563443683E-2</v>
      </c>
      <c r="S104" s="90">
        <f t="shared" si="26"/>
        <v>4.5641473492181679E-2</v>
      </c>
      <c r="T104" s="92">
        <v>7850</v>
      </c>
      <c r="U104" s="1">
        <v>31989</v>
      </c>
      <c r="V104" s="1">
        <v>4057.9728529747563</v>
      </c>
      <c r="W104" s="197"/>
      <c r="X104" s="89">
        <v>0</v>
      </c>
      <c r="Y104" s="89">
        <f t="shared" si="27"/>
        <v>0</v>
      </c>
      <c r="Z104" s="1"/>
      <c r="AA104" s="1"/>
    </row>
    <row r="105" spans="2:27">
      <c r="B105" s="201">
        <v>3114</v>
      </c>
      <c r="C105" t="s">
        <v>421</v>
      </c>
      <c r="D105" s="1">
        <v>24423</v>
      </c>
      <c r="E105" s="86">
        <f t="shared" si="20"/>
        <v>3963.4858812074003</v>
      </c>
      <c r="F105" s="87">
        <f t="shared" si="14"/>
        <v>0.80258091761909556</v>
      </c>
      <c r="G105" s="189">
        <f t="shared" si="21"/>
        <v>604.78975938577958</v>
      </c>
      <c r="H105" s="189">
        <f t="shared" si="15"/>
        <v>3726.7144973351737</v>
      </c>
      <c r="I105" s="189">
        <f t="shared" si="16"/>
        <v>168.55021061987088</v>
      </c>
      <c r="J105" s="88">
        <f t="shared" si="17"/>
        <v>1038.6063978396444</v>
      </c>
      <c r="K105" s="189">
        <f t="shared" si="22"/>
        <v>117.48964612577227</v>
      </c>
      <c r="L105" s="88">
        <f t="shared" si="18"/>
        <v>723.97119942700874</v>
      </c>
      <c r="M105" s="89">
        <f t="shared" si="23"/>
        <v>4450.6856967621825</v>
      </c>
      <c r="N105" s="89">
        <f t="shared" si="24"/>
        <v>28873.685696762182</v>
      </c>
      <c r="O105" s="89">
        <f t="shared" si="25"/>
        <v>4685.7652867189518</v>
      </c>
      <c r="P105" s="90">
        <f t="shared" si="19"/>
        <v>0.9488379462618326</v>
      </c>
      <c r="Q105" s="195">
        <v>153.36023946995192</v>
      </c>
      <c r="R105" s="90">
        <f t="shared" si="26"/>
        <v>1.9238794758367414E-2</v>
      </c>
      <c r="S105" s="90">
        <f t="shared" si="26"/>
        <v>1.6426873383668973E-2</v>
      </c>
      <c r="T105" s="92">
        <v>6162</v>
      </c>
      <c r="U105" s="1">
        <v>23962</v>
      </c>
      <c r="V105" s="1">
        <v>3899.4304312449144</v>
      </c>
      <c r="W105" s="197"/>
      <c r="X105" s="89">
        <v>0</v>
      </c>
      <c r="Y105" s="89">
        <f t="shared" si="27"/>
        <v>0</v>
      </c>
      <c r="Z105" s="1"/>
      <c r="AA105" s="1"/>
    </row>
    <row r="106" spans="2:27">
      <c r="B106" s="201">
        <v>3116</v>
      </c>
      <c r="C106" t="s">
        <v>124</v>
      </c>
      <c r="D106" s="1">
        <v>17626</v>
      </c>
      <c r="E106" s="86">
        <f t="shared" si="20"/>
        <v>4455.5106167846307</v>
      </c>
      <c r="F106" s="87">
        <f t="shared" si="14"/>
        <v>0.902212826400002</v>
      </c>
      <c r="G106" s="189">
        <f t="shared" si="21"/>
        <v>299.73442332789671</v>
      </c>
      <c r="H106" s="189">
        <f t="shared" si="15"/>
        <v>1185.7493786851594</v>
      </c>
      <c r="I106" s="189">
        <f t="shared" si="16"/>
        <v>0</v>
      </c>
      <c r="J106" s="88">
        <f t="shared" si="17"/>
        <v>0</v>
      </c>
      <c r="K106" s="189">
        <f t="shared" si="22"/>
        <v>-51.060564494098614</v>
      </c>
      <c r="L106" s="88">
        <f t="shared" si="18"/>
        <v>-201.9955931386541</v>
      </c>
      <c r="M106" s="89">
        <f t="shared" si="23"/>
        <v>983.75378554650524</v>
      </c>
      <c r="N106" s="89">
        <f t="shared" si="24"/>
        <v>18609.753785546505</v>
      </c>
      <c r="O106" s="89">
        <f t="shared" si="25"/>
        <v>4704.1844756184291</v>
      </c>
      <c r="P106" s="90">
        <f t="shared" si="19"/>
        <v>0.95256771595745182</v>
      </c>
      <c r="Q106" s="195">
        <v>246.16304238996645</v>
      </c>
      <c r="R106" s="90">
        <f t="shared" si="26"/>
        <v>8.434327899107967E-2</v>
      </c>
      <c r="S106" s="90">
        <f t="shared" si="26"/>
        <v>7.4201544581911263E-2</v>
      </c>
      <c r="T106" s="92">
        <v>3956</v>
      </c>
      <c r="U106" s="1">
        <v>16255</v>
      </c>
      <c r="V106" s="1">
        <v>4147.7417708599132</v>
      </c>
      <c r="W106" s="197"/>
      <c r="X106" s="89">
        <v>0</v>
      </c>
      <c r="Y106" s="89">
        <f t="shared" si="27"/>
        <v>0</v>
      </c>
      <c r="Z106" s="1"/>
      <c r="AA106" s="1"/>
    </row>
    <row r="107" spans="2:27">
      <c r="B107" s="201">
        <v>3118</v>
      </c>
      <c r="C107" t="s">
        <v>123</v>
      </c>
      <c r="D107" s="1">
        <v>194551</v>
      </c>
      <c r="E107" s="86">
        <f t="shared" si="20"/>
        <v>4100.2128601235008</v>
      </c>
      <c r="F107" s="87">
        <f t="shared" si="14"/>
        <v>0.83026726935357986</v>
      </c>
      <c r="G107" s="189">
        <f t="shared" si="21"/>
        <v>520.01903245779727</v>
      </c>
      <c r="H107" s="189">
        <f t="shared" si="15"/>
        <v>24674.383071090026</v>
      </c>
      <c r="I107" s="189">
        <f t="shared" si="16"/>
        <v>120.6957679992357</v>
      </c>
      <c r="J107" s="88">
        <f t="shared" si="17"/>
        <v>5726.8934957957345</v>
      </c>
      <c r="K107" s="189">
        <f t="shared" si="22"/>
        <v>69.635203505137085</v>
      </c>
      <c r="L107" s="88">
        <f t="shared" si="18"/>
        <v>3304.1207711152497</v>
      </c>
      <c r="M107" s="89">
        <f t="shared" si="23"/>
        <v>27978.503842205275</v>
      </c>
      <c r="N107" s="89">
        <f t="shared" si="24"/>
        <v>222529.50384220527</v>
      </c>
      <c r="O107" s="89">
        <f t="shared" si="25"/>
        <v>4689.8670960864356</v>
      </c>
      <c r="P107" s="90">
        <f t="shared" si="19"/>
        <v>0.94966853681386731</v>
      </c>
      <c r="Q107" s="195">
        <v>-14140.99949456672</v>
      </c>
      <c r="R107" s="90">
        <f t="shared" si="26"/>
        <v>6.9458462079923814E-3</v>
      </c>
      <c r="S107" s="90">
        <f t="shared" si="26"/>
        <v>-2.4553426446734762E-3</v>
      </c>
      <c r="T107" s="92">
        <v>47449</v>
      </c>
      <c r="U107" s="1">
        <v>193209</v>
      </c>
      <c r="V107" s="1">
        <v>4110.3050674381993</v>
      </c>
      <c r="W107" s="197"/>
      <c r="X107" s="89">
        <v>0</v>
      </c>
      <c r="Y107" s="89">
        <f t="shared" si="27"/>
        <v>0</v>
      </c>
      <c r="Z107" s="1"/>
      <c r="AA107" s="1"/>
    </row>
    <row r="108" spans="2:27">
      <c r="B108" s="201">
        <v>3120</v>
      </c>
      <c r="C108" t="s">
        <v>125</v>
      </c>
      <c r="D108" s="1">
        <v>32661</v>
      </c>
      <c r="E108" s="86">
        <f t="shared" si="20"/>
        <v>3830.3037410578163</v>
      </c>
      <c r="F108" s="87">
        <f t="shared" si="14"/>
        <v>0.77561237339933764</v>
      </c>
      <c r="G108" s="189">
        <f t="shared" si="21"/>
        <v>687.36268627852166</v>
      </c>
      <c r="H108" s="189">
        <f t="shared" si="15"/>
        <v>5861.1416258969539</v>
      </c>
      <c r="I108" s="189">
        <f t="shared" si="16"/>
        <v>215.16395967222527</v>
      </c>
      <c r="J108" s="88">
        <f t="shared" si="17"/>
        <v>1834.7030841250651</v>
      </c>
      <c r="K108" s="189">
        <f t="shared" si="22"/>
        <v>164.10339517812668</v>
      </c>
      <c r="L108" s="88">
        <f t="shared" si="18"/>
        <v>1399.309650683886</v>
      </c>
      <c r="M108" s="89">
        <f t="shared" si="23"/>
        <v>7260.4512765808395</v>
      </c>
      <c r="N108" s="89">
        <f t="shared" si="24"/>
        <v>39921.451276580839</v>
      </c>
      <c r="O108" s="89">
        <f t="shared" si="25"/>
        <v>4681.769822514465</v>
      </c>
      <c r="P108" s="90">
        <f t="shared" si="19"/>
        <v>0.94802888993523993</v>
      </c>
      <c r="Q108" s="195">
        <v>1054.1493289078735</v>
      </c>
      <c r="R108" s="90">
        <f t="shared" si="26"/>
        <v>4.8137094444979302E-2</v>
      </c>
      <c r="S108" s="90">
        <f t="shared" si="26"/>
        <v>3.4984676348859559E-2</v>
      </c>
      <c r="T108" s="92">
        <v>8527</v>
      </c>
      <c r="U108" s="1">
        <v>31161</v>
      </c>
      <c r="V108" s="1">
        <v>3700.83135391924</v>
      </c>
      <c r="W108" s="197"/>
      <c r="X108" s="89">
        <v>0</v>
      </c>
      <c r="Y108" s="89">
        <f t="shared" si="27"/>
        <v>0</v>
      </c>
      <c r="Z108" s="1"/>
      <c r="AA108" s="1"/>
    </row>
    <row r="109" spans="2:27">
      <c r="B109" s="201">
        <v>3122</v>
      </c>
      <c r="C109" t="s">
        <v>122</v>
      </c>
      <c r="D109" s="1">
        <v>13282</v>
      </c>
      <c r="E109" s="86">
        <f t="shared" si="20"/>
        <v>3633.9261285909715</v>
      </c>
      <c r="F109" s="87">
        <f t="shared" si="14"/>
        <v>0.73584714422045261</v>
      </c>
      <c r="G109" s="189">
        <f t="shared" si="21"/>
        <v>809.11680600796535</v>
      </c>
      <c r="H109" s="189">
        <f t="shared" si="15"/>
        <v>2957.3219259591137</v>
      </c>
      <c r="I109" s="189">
        <f t="shared" si="16"/>
        <v>283.89612403562091</v>
      </c>
      <c r="J109" s="88">
        <f t="shared" si="17"/>
        <v>1037.6403333501944</v>
      </c>
      <c r="K109" s="189">
        <f t="shared" si="22"/>
        <v>232.83555954152229</v>
      </c>
      <c r="L109" s="88">
        <f t="shared" si="18"/>
        <v>851.01397012426401</v>
      </c>
      <c r="M109" s="89">
        <f t="shared" si="23"/>
        <v>3808.3358960833775</v>
      </c>
      <c r="N109" s="89">
        <f t="shared" si="24"/>
        <v>17090.335896083379</v>
      </c>
      <c r="O109" s="89">
        <f t="shared" si="25"/>
        <v>4675.8784941404592</v>
      </c>
      <c r="P109" s="90">
        <f t="shared" si="19"/>
        <v>0.94683593305987335</v>
      </c>
      <c r="Q109" s="195">
        <v>585.36945185859804</v>
      </c>
      <c r="R109" s="90">
        <f t="shared" si="26"/>
        <v>2.5082966736127189E-2</v>
      </c>
      <c r="S109" s="90">
        <f t="shared" si="26"/>
        <v>2.5924348104173288E-2</v>
      </c>
      <c r="T109" s="92">
        <v>3655</v>
      </c>
      <c r="U109" s="1">
        <v>12957</v>
      </c>
      <c r="V109" s="1">
        <v>3542.0995079278296</v>
      </c>
      <c r="W109" s="197"/>
      <c r="X109" s="89">
        <v>0</v>
      </c>
      <c r="Y109" s="89">
        <f t="shared" si="27"/>
        <v>0</v>
      </c>
      <c r="Z109" s="1"/>
      <c r="AA109" s="1"/>
    </row>
    <row r="110" spans="2:27">
      <c r="B110" s="201">
        <v>3124</v>
      </c>
      <c r="C110" t="s">
        <v>121</v>
      </c>
      <c r="D110" s="1">
        <v>4924</v>
      </c>
      <c r="E110" s="86">
        <f t="shared" si="20"/>
        <v>3658.2466567607726</v>
      </c>
      <c r="F110" s="87">
        <f t="shared" si="14"/>
        <v>0.74077189793486564</v>
      </c>
      <c r="G110" s="189">
        <f t="shared" si="21"/>
        <v>794.03807854268871</v>
      </c>
      <c r="H110" s="189">
        <f t="shared" si="15"/>
        <v>1068.775253718459</v>
      </c>
      <c r="I110" s="189">
        <f t="shared" si="16"/>
        <v>275.38393917619055</v>
      </c>
      <c r="J110" s="88">
        <f t="shared" si="17"/>
        <v>370.66678213115244</v>
      </c>
      <c r="K110" s="189">
        <f t="shared" si="22"/>
        <v>224.32337468209192</v>
      </c>
      <c r="L110" s="88">
        <f t="shared" si="18"/>
        <v>301.93926232209577</v>
      </c>
      <c r="M110" s="89">
        <f t="shared" si="23"/>
        <v>1370.7145160405548</v>
      </c>
      <c r="N110" s="89">
        <f t="shared" si="24"/>
        <v>6294.7145160405544</v>
      </c>
      <c r="O110" s="89">
        <f t="shared" si="25"/>
        <v>4676.6081099855528</v>
      </c>
      <c r="P110" s="90">
        <f t="shared" si="19"/>
        <v>0.9469836756713057</v>
      </c>
      <c r="Q110" s="195">
        <v>137.99198043274282</v>
      </c>
      <c r="R110" s="90">
        <f t="shared" si="26"/>
        <v>1.8828884750672459E-2</v>
      </c>
      <c r="S110" s="90">
        <f t="shared" si="26"/>
        <v>1.9585815571438094E-2</v>
      </c>
      <c r="T110" s="92">
        <v>1346</v>
      </c>
      <c r="U110" s="1">
        <v>4833</v>
      </c>
      <c r="V110" s="1">
        <v>3587.9732739420938</v>
      </c>
      <c r="W110" s="197"/>
      <c r="X110" s="89">
        <v>0</v>
      </c>
      <c r="Y110" s="89">
        <f t="shared" si="27"/>
        <v>0</v>
      </c>
      <c r="Z110" s="1"/>
      <c r="AA110" s="1"/>
    </row>
    <row r="111" spans="2:27">
      <c r="B111" s="201">
        <v>3201</v>
      </c>
      <c r="C111" t="s">
        <v>133</v>
      </c>
      <c r="D111" s="1">
        <v>942974</v>
      </c>
      <c r="E111" s="86">
        <f t="shared" si="20"/>
        <v>7124.4201332749053</v>
      </c>
      <c r="F111" s="87">
        <f t="shared" si="14"/>
        <v>1.4426501870938611</v>
      </c>
      <c r="G111" s="189">
        <f t="shared" si="21"/>
        <v>-1354.9894768960735</v>
      </c>
      <c r="H111" s="189">
        <f t="shared" si="15"/>
        <v>-179343.69718301049</v>
      </c>
      <c r="I111" s="189">
        <f t="shared" si="16"/>
        <v>0</v>
      </c>
      <c r="J111" s="88">
        <f t="shared" si="17"/>
        <v>0</v>
      </c>
      <c r="K111" s="189">
        <f t="shared" si="22"/>
        <v>-51.060564494098614</v>
      </c>
      <c r="L111" s="88">
        <f t="shared" si="18"/>
        <v>-6758.2741953099048</v>
      </c>
      <c r="M111" s="89">
        <f t="shared" si="23"/>
        <v>-186101.97137832039</v>
      </c>
      <c r="N111" s="89">
        <f t="shared" si="24"/>
        <v>756872.02862167964</v>
      </c>
      <c r="O111" s="89">
        <f t="shared" si="25"/>
        <v>5718.3700918847335</v>
      </c>
      <c r="P111" s="90">
        <f t="shared" si="19"/>
        <v>1.1579339130211181</v>
      </c>
      <c r="Q111" s="195">
        <v>4580.1314355438517</v>
      </c>
      <c r="R111" s="90">
        <f t="shared" si="26"/>
        <v>3.8772233885356827E-3</v>
      </c>
      <c r="S111" s="90">
        <f t="shared" si="26"/>
        <v>-7.0217896670358854E-3</v>
      </c>
      <c r="T111" s="92">
        <v>132358</v>
      </c>
      <c r="U111" s="1">
        <v>939332</v>
      </c>
      <c r="V111" s="1">
        <v>7174.8000702713853</v>
      </c>
      <c r="W111" s="197"/>
      <c r="X111" s="89">
        <v>0</v>
      </c>
      <c r="Y111" s="89">
        <f t="shared" si="27"/>
        <v>0</v>
      </c>
      <c r="Z111" s="1"/>
      <c r="AA111" s="1"/>
    </row>
    <row r="112" spans="2:27">
      <c r="B112" s="201">
        <v>3203</v>
      </c>
      <c r="C112" t="s">
        <v>134</v>
      </c>
      <c r="D112" s="1">
        <v>607572</v>
      </c>
      <c r="E112" s="86">
        <f t="shared" si="20"/>
        <v>6045.9738088604072</v>
      </c>
      <c r="F112" s="87">
        <f t="shared" si="14"/>
        <v>1.2242716015271935</v>
      </c>
      <c r="G112" s="189">
        <f t="shared" si="21"/>
        <v>-686.35275575908474</v>
      </c>
      <c r="H112" s="189">
        <f t="shared" si="15"/>
        <v>-68972.961131741948</v>
      </c>
      <c r="I112" s="189">
        <f t="shared" si="16"/>
        <v>0</v>
      </c>
      <c r="J112" s="88">
        <f t="shared" si="17"/>
        <v>0</v>
      </c>
      <c r="K112" s="189">
        <f t="shared" si="22"/>
        <v>-51.060564494098614</v>
      </c>
      <c r="L112" s="88">
        <f t="shared" si="18"/>
        <v>-5131.1782471409579</v>
      </c>
      <c r="M112" s="89">
        <f t="shared" si="23"/>
        <v>-74104.139378882901</v>
      </c>
      <c r="N112" s="89">
        <f t="shared" si="24"/>
        <v>533467.86062111706</v>
      </c>
      <c r="O112" s="89">
        <f t="shared" si="25"/>
        <v>5308.5604886072233</v>
      </c>
      <c r="P112" s="90">
        <f t="shared" si="19"/>
        <v>1.0749500505057843</v>
      </c>
      <c r="Q112" s="195">
        <v>6653.5726621062786</v>
      </c>
      <c r="R112" s="90">
        <f t="shared" si="26"/>
        <v>5.0866278194903511E-2</v>
      </c>
      <c r="S112" s="90">
        <f t="shared" si="26"/>
        <v>3.3329531503297767E-2</v>
      </c>
      <c r="T112" s="92">
        <v>100492</v>
      </c>
      <c r="U112" s="1">
        <v>578163</v>
      </c>
      <c r="V112" s="1">
        <v>5850.9639224814046</v>
      </c>
      <c r="W112" s="197"/>
      <c r="X112" s="89">
        <v>0</v>
      </c>
      <c r="Y112" s="89">
        <f t="shared" si="27"/>
        <v>0</v>
      </c>
      <c r="Z112" s="1"/>
      <c r="AA112" s="1"/>
    </row>
    <row r="113" spans="2:27">
      <c r="B113" s="201">
        <v>3205</v>
      </c>
      <c r="C113" t="s">
        <v>139</v>
      </c>
      <c r="D113" s="1">
        <v>457758</v>
      </c>
      <c r="E113" s="86">
        <f t="shared" si="20"/>
        <v>4780.163321568054</v>
      </c>
      <c r="F113" s="87">
        <f t="shared" si="14"/>
        <v>0.96795295353102806</v>
      </c>
      <c r="G113" s="189">
        <f t="shared" si="21"/>
        <v>98.449746362174253</v>
      </c>
      <c r="H113" s="189">
        <f t="shared" si="15"/>
        <v>9427.7446111345307</v>
      </c>
      <c r="I113" s="189">
        <f t="shared" si="16"/>
        <v>0</v>
      </c>
      <c r="J113" s="88">
        <f t="shared" si="17"/>
        <v>0</v>
      </c>
      <c r="K113" s="189">
        <f t="shared" si="22"/>
        <v>-51.060564494098614</v>
      </c>
      <c r="L113" s="88">
        <f t="shared" si="18"/>
        <v>-4889.661777083872</v>
      </c>
      <c r="M113" s="89">
        <f t="shared" si="23"/>
        <v>4538.0828340506587</v>
      </c>
      <c r="N113" s="89">
        <f t="shared" si="24"/>
        <v>462296.08283405064</v>
      </c>
      <c r="O113" s="89">
        <f t="shared" si="25"/>
        <v>4827.5525034361299</v>
      </c>
      <c r="P113" s="90">
        <f t="shared" si="19"/>
        <v>0.97754896426724169</v>
      </c>
      <c r="Q113" s="195">
        <v>3730.7917492487832</v>
      </c>
      <c r="R113" s="90">
        <f t="shared" si="26"/>
        <v>3.3561077819974985E-2</v>
      </c>
      <c r="S113" s="90">
        <f t="shared" si="26"/>
        <v>1.6713175285807059E-2</v>
      </c>
      <c r="T113" s="92">
        <v>95762</v>
      </c>
      <c r="U113" s="1">
        <v>442894</v>
      </c>
      <c r="V113" s="1">
        <v>4701.5849088650866</v>
      </c>
      <c r="W113" s="197"/>
      <c r="X113" s="89">
        <v>0</v>
      </c>
      <c r="Y113" s="89">
        <f t="shared" si="27"/>
        <v>0</v>
      </c>
      <c r="Z113" s="1"/>
      <c r="AA113" s="1"/>
    </row>
    <row r="114" spans="2:27">
      <c r="B114" s="201">
        <v>3207</v>
      </c>
      <c r="C114" t="s">
        <v>129</v>
      </c>
      <c r="D114" s="1">
        <v>332328</v>
      </c>
      <c r="E114" s="86">
        <f t="shared" si="20"/>
        <v>5138.986825013918</v>
      </c>
      <c r="F114" s="87">
        <f t="shared" si="14"/>
        <v>1.0406124520861613</v>
      </c>
      <c r="G114" s="189">
        <f t="shared" si="21"/>
        <v>-124.0208257742614</v>
      </c>
      <c r="H114" s="189">
        <f t="shared" si="15"/>
        <v>-8020.1787611699356</v>
      </c>
      <c r="I114" s="189">
        <f t="shared" si="16"/>
        <v>0</v>
      </c>
      <c r="J114" s="88">
        <f t="shared" si="17"/>
        <v>0</v>
      </c>
      <c r="K114" s="189">
        <f t="shared" si="22"/>
        <v>-51.060564494098614</v>
      </c>
      <c r="L114" s="88">
        <f t="shared" si="18"/>
        <v>-3301.9845847043694</v>
      </c>
      <c r="M114" s="89">
        <f t="shared" si="23"/>
        <v>-11322.163345874305</v>
      </c>
      <c r="N114" s="89">
        <f t="shared" si="24"/>
        <v>321005.83665412571</v>
      </c>
      <c r="O114" s="89">
        <f t="shared" si="25"/>
        <v>4963.9054347455576</v>
      </c>
      <c r="P114" s="90">
        <f t="shared" si="19"/>
        <v>1.0051595737181922</v>
      </c>
      <c r="Q114" s="195">
        <v>5244.765933486884</v>
      </c>
      <c r="R114" s="93">
        <f t="shared" si="26"/>
        <v>1.7843688553209475E-2</v>
      </c>
      <c r="S114" s="94">
        <f t="shared" si="26"/>
        <v>4.042933822293755E-4</v>
      </c>
      <c r="T114" s="92">
        <v>64668</v>
      </c>
      <c r="U114" s="1">
        <v>326502</v>
      </c>
      <c r="V114" s="1">
        <v>5136.9100062932657</v>
      </c>
      <c r="W114" s="197"/>
      <c r="X114" s="89">
        <v>0</v>
      </c>
      <c r="Y114" s="89">
        <f t="shared" si="27"/>
        <v>0</v>
      </c>
      <c r="Z114" s="1"/>
      <c r="AA114" s="1"/>
    </row>
    <row r="115" spans="2:27">
      <c r="B115" s="201">
        <v>3209</v>
      </c>
      <c r="C115" t="s">
        <v>142</v>
      </c>
      <c r="D115" s="1">
        <v>189270</v>
      </c>
      <c r="E115" s="86">
        <f t="shared" si="20"/>
        <v>4199.8402343229927</v>
      </c>
      <c r="F115" s="87">
        <f t="shared" si="14"/>
        <v>0.8504411848919522</v>
      </c>
      <c r="G115" s="189">
        <f t="shared" si="21"/>
        <v>458.25006045411226</v>
      </c>
      <c r="H115" s="189">
        <f t="shared" si="15"/>
        <v>20651.49722442502</v>
      </c>
      <c r="I115" s="189">
        <f t="shared" si="16"/>
        <v>85.826187029413532</v>
      </c>
      <c r="J115" s="88">
        <f t="shared" si="17"/>
        <v>3867.8429446675505</v>
      </c>
      <c r="K115" s="189">
        <f t="shared" si="22"/>
        <v>34.765622535314918</v>
      </c>
      <c r="L115" s="88">
        <f t="shared" si="18"/>
        <v>1566.7475451765022</v>
      </c>
      <c r="M115" s="89">
        <f t="shared" si="23"/>
        <v>22218.244769601522</v>
      </c>
      <c r="N115" s="89">
        <f t="shared" si="24"/>
        <v>211488.24476960153</v>
      </c>
      <c r="O115" s="89">
        <f t="shared" si="25"/>
        <v>4692.8559173124204</v>
      </c>
      <c r="P115" s="90">
        <f t="shared" si="19"/>
        <v>0.95027375428001848</v>
      </c>
      <c r="Q115" s="195">
        <v>6203.3678327057914</v>
      </c>
      <c r="R115" s="93">
        <f t="shared" si="26"/>
        <v>2.7039346237119274E-2</v>
      </c>
      <c r="S115" s="94">
        <f t="shared" si="26"/>
        <v>-1.4933227703114195E-3</v>
      </c>
      <c r="T115" s="92">
        <v>45066</v>
      </c>
      <c r="U115" s="1">
        <v>184287</v>
      </c>
      <c r="V115" s="1">
        <v>4206.1213310813891</v>
      </c>
      <c r="W115" s="197"/>
      <c r="X115" s="89">
        <v>0</v>
      </c>
      <c r="Y115" s="89">
        <f t="shared" si="27"/>
        <v>0</v>
      </c>
      <c r="Z115" s="1"/>
      <c r="AA115" s="1"/>
    </row>
    <row r="116" spans="2:27">
      <c r="B116" s="201">
        <v>3212</v>
      </c>
      <c r="C116" t="s">
        <v>132</v>
      </c>
      <c r="D116" s="1">
        <v>99306</v>
      </c>
      <c r="E116" s="86">
        <f t="shared" si="20"/>
        <v>4797.8548652043673</v>
      </c>
      <c r="F116" s="87">
        <f t="shared" si="14"/>
        <v>0.97153537964563941</v>
      </c>
      <c r="G116" s="189">
        <f t="shared" si="21"/>
        <v>87.480989307659982</v>
      </c>
      <c r="H116" s="189">
        <f t="shared" si="15"/>
        <v>1810.6815166899464</v>
      </c>
      <c r="I116" s="189">
        <f t="shared" si="16"/>
        <v>0</v>
      </c>
      <c r="J116" s="88">
        <f t="shared" si="17"/>
        <v>0</v>
      </c>
      <c r="K116" s="189">
        <f t="shared" si="22"/>
        <v>-51.060564494098614</v>
      </c>
      <c r="L116" s="88">
        <f t="shared" si="18"/>
        <v>-1056.8515638988531</v>
      </c>
      <c r="M116" s="89">
        <f t="shared" si="23"/>
        <v>753.82995279109332</v>
      </c>
      <c r="N116" s="89">
        <f t="shared" si="24"/>
        <v>100059.8299527911</v>
      </c>
      <c r="O116" s="89">
        <f t="shared" si="25"/>
        <v>4834.2752900179294</v>
      </c>
      <c r="P116" s="90">
        <f t="shared" si="19"/>
        <v>0.97891028619079401</v>
      </c>
      <c r="Q116" s="195">
        <v>1357.8531034346747</v>
      </c>
      <c r="R116" s="93">
        <f t="shared" si="26"/>
        <v>-8.1005223888050981E-3</v>
      </c>
      <c r="S116" s="93">
        <f t="shared" si="26"/>
        <v>-1.6582801233968162E-2</v>
      </c>
      <c r="T116" s="92">
        <v>20698</v>
      </c>
      <c r="U116" s="1">
        <v>100117</v>
      </c>
      <c r="V116" s="1">
        <v>4878.7583451098881</v>
      </c>
      <c r="W116" s="197"/>
      <c r="X116" s="89">
        <v>0</v>
      </c>
      <c r="Y116" s="89">
        <f t="shared" si="27"/>
        <v>0</v>
      </c>
      <c r="Z116" s="1"/>
      <c r="AA116" s="1"/>
    </row>
    <row r="117" spans="2:27">
      <c r="B117" s="201">
        <v>3214</v>
      </c>
      <c r="C117" t="s">
        <v>131</v>
      </c>
      <c r="D117" s="1">
        <v>89297</v>
      </c>
      <c r="E117" s="86">
        <f t="shared" si="20"/>
        <v>5465.936218399951</v>
      </c>
      <c r="F117" s="87">
        <f t="shared" si="14"/>
        <v>1.1068176441881281</v>
      </c>
      <c r="G117" s="189">
        <f t="shared" si="21"/>
        <v>-326.72944967360189</v>
      </c>
      <c r="H117" s="189">
        <f t="shared" si="15"/>
        <v>-5337.7790193176343</v>
      </c>
      <c r="I117" s="189">
        <f t="shared" si="16"/>
        <v>0</v>
      </c>
      <c r="J117" s="88">
        <f t="shared" si="17"/>
        <v>0</v>
      </c>
      <c r="K117" s="189">
        <f t="shared" si="22"/>
        <v>-51.060564494098614</v>
      </c>
      <c r="L117" s="88">
        <f t="shared" si="18"/>
        <v>-834.17644214008897</v>
      </c>
      <c r="M117" s="89">
        <f t="shared" si="23"/>
        <v>-6171.9554614577228</v>
      </c>
      <c r="N117" s="89">
        <f t="shared" si="24"/>
        <v>83125.044538542279</v>
      </c>
      <c r="O117" s="89">
        <f t="shared" si="25"/>
        <v>5088.146204232251</v>
      </c>
      <c r="P117" s="90">
        <f t="shared" si="19"/>
        <v>1.0303175467169396</v>
      </c>
      <c r="Q117" s="195">
        <v>653.22706068374555</v>
      </c>
      <c r="R117" s="93">
        <f t="shared" si="26"/>
        <v>-8.9123196448390677E-3</v>
      </c>
      <c r="S117" s="93">
        <f t="shared" si="26"/>
        <v>-1.4554184997904498E-2</v>
      </c>
      <c r="T117" s="92">
        <v>16337</v>
      </c>
      <c r="U117" s="1">
        <v>90100</v>
      </c>
      <c r="V117" s="1">
        <v>5546.6633834031027</v>
      </c>
      <c r="W117" s="197"/>
      <c r="X117" s="89">
        <v>0</v>
      </c>
      <c r="Y117" s="89">
        <f t="shared" si="27"/>
        <v>0</v>
      </c>
      <c r="Z117" s="1"/>
      <c r="AA117" s="1"/>
    </row>
    <row r="118" spans="2:27">
      <c r="B118" s="201">
        <v>3216</v>
      </c>
      <c r="C118" t="s">
        <v>128</v>
      </c>
      <c r="D118" s="1">
        <v>86778</v>
      </c>
      <c r="E118" s="86">
        <f t="shared" si="20"/>
        <v>4370.5867539662549</v>
      </c>
      <c r="F118" s="87">
        <f t="shared" si="14"/>
        <v>0.88501627927170323</v>
      </c>
      <c r="G118" s="189">
        <f t="shared" si="21"/>
        <v>352.38721827528968</v>
      </c>
      <c r="H118" s="189">
        <f t="shared" si="15"/>
        <v>6996.6482188558766</v>
      </c>
      <c r="I118" s="189">
        <f t="shared" si="16"/>
        <v>26.064905154271763</v>
      </c>
      <c r="J118" s="88">
        <f t="shared" si="17"/>
        <v>517.51869183806582</v>
      </c>
      <c r="K118" s="189">
        <f t="shared" si="22"/>
        <v>-24.995659339826851</v>
      </c>
      <c r="L118" s="88">
        <f t="shared" si="18"/>
        <v>-496.28881619226212</v>
      </c>
      <c r="M118" s="89">
        <f t="shared" si="23"/>
        <v>6500.3594026636147</v>
      </c>
      <c r="N118" s="89">
        <f t="shared" si="24"/>
        <v>93278.359402663613</v>
      </c>
      <c r="O118" s="89">
        <f t="shared" si="25"/>
        <v>4697.9783129017178</v>
      </c>
      <c r="P118" s="90">
        <f t="shared" si="19"/>
        <v>0.95131100711141092</v>
      </c>
      <c r="Q118" s="195">
        <v>2378.1970534843749</v>
      </c>
      <c r="R118" s="93">
        <f t="shared" si="26"/>
        <v>2.0497442229670135E-2</v>
      </c>
      <c r="S118" s="93">
        <f t="shared" si="26"/>
        <v>1.8915457760240531E-3</v>
      </c>
      <c r="T118" s="92">
        <v>19855</v>
      </c>
      <c r="U118" s="1">
        <v>85035</v>
      </c>
      <c r="V118" s="1">
        <v>4362.3351972502951</v>
      </c>
      <c r="W118" s="197"/>
      <c r="X118" s="89">
        <v>0</v>
      </c>
      <c r="Y118" s="89">
        <f t="shared" si="27"/>
        <v>0</v>
      </c>
      <c r="Z118" s="1"/>
      <c r="AA118" s="1"/>
    </row>
    <row r="119" spans="2:27">
      <c r="B119" s="201">
        <v>3218</v>
      </c>
      <c r="C119" t="s">
        <v>130</v>
      </c>
      <c r="D119" s="1">
        <v>97952</v>
      </c>
      <c r="E119" s="86">
        <f t="shared" si="20"/>
        <v>4383.8166845685637</v>
      </c>
      <c r="F119" s="87">
        <f t="shared" si="14"/>
        <v>0.88769525685887785</v>
      </c>
      <c r="G119" s="189">
        <f t="shared" si="21"/>
        <v>344.18466130185823</v>
      </c>
      <c r="H119" s="189">
        <f t="shared" si="15"/>
        <v>7690.4620721287201</v>
      </c>
      <c r="I119" s="189">
        <f t="shared" si="16"/>
        <v>21.434429443463703</v>
      </c>
      <c r="J119" s="88">
        <f t="shared" si="17"/>
        <v>478.93089148475298</v>
      </c>
      <c r="K119" s="189">
        <f t="shared" si="22"/>
        <v>-29.626135050634911</v>
      </c>
      <c r="L119" s="88">
        <f t="shared" si="18"/>
        <v>-661.96636157138641</v>
      </c>
      <c r="M119" s="89">
        <f t="shared" si="23"/>
        <v>7028.495710557334</v>
      </c>
      <c r="N119" s="89">
        <f t="shared" si="24"/>
        <v>104980.49571055733</v>
      </c>
      <c r="O119" s="89">
        <f t="shared" si="25"/>
        <v>4698.3752108197868</v>
      </c>
      <c r="P119" s="90">
        <f t="shared" si="19"/>
        <v>0.95139137643902605</v>
      </c>
      <c r="Q119" s="195">
        <v>2563.3391426580329</v>
      </c>
      <c r="R119" s="93">
        <f t="shared" si="26"/>
        <v>6.0391931309313508E-3</v>
      </c>
      <c r="S119" s="93">
        <f t="shared" si="26"/>
        <v>-9.2242908679670971E-3</v>
      </c>
      <c r="T119" s="92">
        <v>22344</v>
      </c>
      <c r="U119" s="1">
        <v>97364</v>
      </c>
      <c r="V119" s="1">
        <v>4424.6307657350599</v>
      </c>
      <c r="W119" s="197"/>
      <c r="X119" s="89">
        <v>0</v>
      </c>
      <c r="Y119" s="89">
        <f t="shared" si="27"/>
        <v>0</v>
      </c>
      <c r="Z119" s="1"/>
      <c r="AA119" s="1"/>
    </row>
    <row r="120" spans="2:27">
      <c r="B120" s="201">
        <v>3220</v>
      </c>
      <c r="C120" t="s">
        <v>137</v>
      </c>
      <c r="D120" s="1">
        <v>47409</v>
      </c>
      <c r="E120" s="86">
        <f t="shared" si="20"/>
        <v>4105.030738592086</v>
      </c>
      <c r="F120" s="87">
        <f t="shared" si="14"/>
        <v>0.83124285938674447</v>
      </c>
      <c r="G120" s="189">
        <f t="shared" si="21"/>
        <v>517.03194780727438</v>
      </c>
      <c r="H120" s="189">
        <f t="shared" si="15"/>
        <v>5971.2019652262115</v>
      </c>
      <c r="I120" s="189">
        <f t="shared" si="16"/>
        <v>119.00951053523089</v>
      </c>
      <c r="J120" s="88">
        <f t="shared" si="17"/>
        <v>1374.4408371713816</v>
      </c>
      <c r="K120" s="189">
        <f t="shared" si="22"/>
        <v>67.948946041132274</v>
      </c>
      <c r="L120" s="88">
        <f t="shared" si="18"/>
        <v>784.74237782903663</v>
      </c>
      <c r="M120" s="89">
        <f t="shared" si="23"/>
        <v>6755.9443430552483</v>
      </c>
      <c r="N120" s="89">
        <f t="shared" si="24"/>
        <v>54164.944343055249</v>
      </c>
      <c r="O120" s="89">
        <f t="shared" si="25"/>
        <v>4690.0116324404926</v>
      </c>
      <c r="P120" s="90">
        <f t="shared" si="19"/>
        <v>0.94969780451486208</v>
      </c>
      <c r="Q120" s="195">
        <v>1345.7881034158563</v>
      </c>
      <c r="R120" s="93">
        <f t="shared" si="26"/>
        <v>1.7295023925498358E-2</v>
      </c>
      <c r="S120" s="93">
        <f t="shared" si="26"/>
        <v>1.1393321041871463E-2</v>
      </c>
      <c r="T120" s="92">
        <v>11549</v>
      </c>
      <c r="U120" s="1">
        <v>46603</v>
      </c>
      <c r="V120" s="1">
        <v>4058.7876676537185</v>
      </c>
      <c r="W120" s="197"/>
      <c r="X120" s="89">
        <v>0</v>
      </c>
      <c r="Y120" s="89">
        <f t="shared" si="27"/>
        <v>0</v>
      </c>
      <c r="Z120" s="1"/>
      <c r="AA120" s="1"/>
    </row>
    <row r="121" spans="2:27">
      <c r="B121" s="201">
        <v>3222</v>
      </c>
      <c r="C121" t="s">
        <v>138</v>
      </c>
      <c r="D121" s="1">
        <v>227648</v>
      </c>
      <c r="E121" s="86">
        <f t="shared" si="20"/>
        <v>4551.7765381000936</v>
      </c>
      <c r="F121" s="87">
        <f t="shared" si="14"/>
        <v>0.92170606890936502</v>
      </c>
      <c r="G121" s="189">
        <f t="shared" si="21"/>
        <v>240.0495521123097</v>
      </c>
      <c r="H121" s="189">
        <f t="shared" si="15"/>
        <v>12005.598249792945</v>
      </c>
      <c r="I121" s="189">
        <f t="shared" si="16"/>
        <v>0</v>
      </c>
      <c r="J121" s="88">
        <f t="shared" si="17"/>
        <v>0</v>
      </c>
      <c r="K121" s="189">
        <f t="shared" si="22"/>
        <v>-51.060564494098614</v>
      </c>
      <c r="L121" s="88">
        <f t="shared" si="18"/>
        <v>-2553.6920120433542</v>
      </c>
      <c r="M121" s="89">
        <f t="shared" si="23"/>
        <v>9451.9062377495902</v>
      </c>
      <c r="N121" s="89">
        <f t="shared" si="24"/>
        <v>237099.90623774959</v>
      </c>
      <c r="O121" s="89">
        <f t="shared" si="25"/>
        <v>4740.7655257183051</v>
      </c>
      <c r="P121" s="90">
        <f t="shared" si="19"/>
        <v>0.9599751481110097</v>
      </c>
      <c r="Q121" s="195">
        <v>4509.6904707961503</v>
      </c>
      <c r="R121" s="93">
        <f t="shared" si="26"/>
        <v>1.1166682953263389E-2</v>
      </c>
      <c r="S121" s="93">
        <f t="shared" si="26"/>
        <v>-2.5731307497013675E-2</v>
      </c>
      <c r="T121" s="92">
        <v>50013</v>
      </c>
      <c r="U121" s="1">
        <v>225134</v>
      </c>
      <c r="V121" s="1">
        <v>4671.9930273097034</v>
      </c>
      <c r="W121" s="197"/>
      <c r="X121" s="89">
        <v>0</v>
      </c>
      <c r="Y121" s="89">
        <f t="shared" si="27"/>
        <v>0</v>
      </c>
      <c r="Z121" s="1"/>
      <c r="AA121" s="1"/>
    </row>
    <row r="122" spans="2:27">
      <c r="B122" s="201">
        <v>3224</v>
      </c>
      <c r="C122" t="s">
        <v>136</v>
      </c>
      <c r="D122" s="1">
        <v>95632</v>
      </c>
      <c r="E122" s="86">
        <f t="shared" si="20"/>
        <v>4662.928470427617</v>
      </c>
      <c r="F122" s="87">
        <f t="shared" si="14"/>
        <v>0.94421363485416498</v>
      </c>
      <c r="G122" s="189">
        <f t="shared" si="21"/>
        <v>171.13535406924521</v>
      </c>
      <c r="H122" s="189">
        <f t="shared" si="15"/>
        <v>3509.8149766061501</v>
      </c>
      <c r="I122" s="189">
        <f t="shared" si="16"/>
        <v>0</v>
      </c>
      <c r="J122" s="88">
        <f t="shared" si="17"/>
        <v>0</v>
      </c>
      <c r="K122" s="189">
        <f t="shared" si="22"/>
        <v>-51.060564494098614</v>
      </c>
      <c r="L122" s="88">
        <f t="shared" si="18"/>
        <v>-1047.2011172094685</v>
      </c>
      <c r="M122" s="89">
        <f t="shared" si="23"/>
        <v>2462.6138593966816</v>
      </c>
      <c r="N122" s="89">
        <f t="shared" si="24"/>
        <v>98094.613859396675</v>
      </c>
      <c r="O122" s="89">
        <f t="shared" si="25"/>
        <v>4783.0032600027635</v>
      </c>
      <c r="P122" s="90">
        <f t="shared" si="19"/>
        <v>0.96852802317003361</v>
      </c>
      <c r="Q122" s="195">
        <v>923.69772459955402</v>
      </c>
      <c r="R122" s="93">
        <f t="shared" si="26"/>
        <v>2.6193516541296907E-2</v>
      </c>
      <c r="S122" s="93">
        <f t="shared" si="26"/>
        <v>5.6786527360438155E-3</v>
      </c>
      <c r="T122" s="92">
        <v>20509</v>
      </c>
      <c r="U122" s="1">
        <v>93191</v>
      </c>
      <c r="V122" s="1">
        <v>4636.598835762974</v>
      </c>
      <c r="W122" s="197"/>
      <c r="X122" s="89">
        <v>0</v>
      </c>
      <c r="Y122" s="89">
        <f t="shared" si="27"/>
        <v>0</v>
      </c>
      <c r="Z122" s="1"/>
      <c r="AA122" s="1"/>
    </row>
    <row r="123" spans="2:27">
      <c r="B123" s="201">
        <v>3226</v>
      </c>
      <c r="C123" t="s">
        <v>135</v>
      </c>
      <c r="D123" s="1">
        <v>69072</v>
      </c>
      <c r="E123" s="86">
        <f t="shared" si="20"/>
        <v>3771.5408976739109</v>
      </c>
      <c r="F123" s="87">
        <f t="shared" si="14"/>
        <v>0.76371326786989013</v>
      </c>
      <c r="G123" s="189">
        <f t="shared" si="21"/>
        <v>723.79564917654295</v>
      </c>
      <c r="H123" s="189">
        <f t="shared" si="15"/>
        <v>13255.593519019207</v>
      </c>
      <c r="I123" s="189">
        <f t="shared" si="16"/>
        <v>235.73095485659218</v>
      </c>
      <c r="J123" s="88">
        <f t="shared" si="17"/>
        <v>4317.1767072436287</v>
      </c>
      <c r="K123" s="189">
        <f t="shared" si="22"/>
        <v>184.67039036249355</v>
      </c>
      <c r="L123" s="88">
        <f t="shared" si="18"/>
        <v>3382.0535290987068</v>
      </c>
      <c r="M123" s="89">
        <f t="shared" si="23"/>
        <v>16637.647048117913</v>
      </c>
      <c r="N123" s="89">
        <f t="shared" si="24"/>
        <v>85709.647048117913</v>
      </c>
      <c r="O123" s="89">
        <f t="shared" si="25"/>
        <v>4680.0069372129465</v>
      </c>
      <c r="P123" s="90">
        <f t="shared" si="19"/>
        <v>0.94767191676935625</v>
      </c>
      <c r="Q123" s="195">
        <v>2358.1030480871013</v>
      </c>
      <c r="R123" s="93">
        <f t="shared" si="26"/>
        <v>5.2958931674746183E-2</v>
      </c>
      <c r="S123" s="93">
        <f t="shared" si="26"/>
        <v>3.8240274554033456E-2</v>
      </c>
      <c r="T123" s="92">
        <v>18314</v>
      </c>
      <c r="U123" s="1">
        <v>65598</v>
      </c>
      <c r="V123" s="1">
        <v>3632.6281980285744</v>
      </c>
      <c r="W123" s="197"/>
      <c r="X123" s="89">
        <v>0</v>
      </c>
      <c r="Y123" s="89">
        <f t="shared" si="27"/>
        <v>0</v>
      </c>
      <c r="Z123" s="1"/>
      <c r="AA123" s="1"/>
    </row>
    <row r="124" spans="2:27">
      <c r="B124" s="204">
        <v>3228</v>
      </c>
      <c r="C124" s="205" t="s">
        <v>143</v>
      </c>
      <c r="D124" s="1">
        <v>101970</v>
      </c>
      <c r="E124" s="86">
        <f t="shared" si="20"/>
        <v>4095.6741776117606</v>
      </c>
      <c r="F124" s="87">
        <f t="shared" si="14"/>
        <v>0.82934821474250497</v>
      </c>
      <c r="G124" s="189">
        <f t="shared" si="21"/>
        <v>522.83301561507619</v>
      </c>
      <c r="H124" s="189">
        <f t="shared" si="15"/>
        <v>13016.973589768551</v>
      </c>
      <c r="I124" s="189">
        <f t="shared" si="16"/>
        <v>122.28430687834479</v>
      </c>
      <c r="J124" s="88">
        <f t="shared" si="17"/>
        <v>3044.5123883501506</v>
      </c>
      <c r="K124" s="189">
        <f t="shared" si="22"/>
        <v>71.223742384246179</v>
      </c>
      <c r="L124" s="88">
        <f t="shared" si="18"/>
        <v>1773.2575141405771</v>
      </c>
      <c r="M124" s="89">
        <f t="shared" si="23"/>
        <v>14790.231103909129</v>
      </c>
      <c r="N124" s="89">
        <f t="shared" si="24"/>
        <v>116760.23110390913</v>
      </c>
      <c r="O124" s="89">
        <f t="shared" si="25"/>
        <v>4689.7309356110827</v>
      </c>
      <c r="P124" s="90">
        <f t="shared" si="19"/>
        <v>0.94964096517553487</v>
      </c>
      <c r="Q124" s="195">
        <v>-197.9150782808465</v>
      </c>
      <c r="R124" s="93">
        <f t="shared" si="26"/>
        <v>4.570672628264949E-2</v>
      </c>
      <c r="S124" s="93">
        <f t="shared" si="26"/>
        <v>3.5122395036988288E-2</v>
      </c>
      <c r="T124" s="92">
        <v>24897</v>
      </c>
      <c r="U124" s="1">
        <v>97513</v>
      </c>
      <c r="V124" s="1">
        <v>3956.7052140393589</v>
      </c>
      <c r="W124" s="197"/>
      <c r="X124" s="89">
        <v>0</v>
      </c>
      <c r="Y124" s="89">
        <f t="shared" si="27"/>
        <v>0</v>
      </c>
      <c r="Z124" s="1"/>
      <c r="AA124" s="1"/>
    </row>
    <row r="125" spans="2:27">
      <c r="B125" s="201">
        <v>3230</v>
      </c>
      <c r="C125" t="s">
        <v>141</v>
      </c>
      <c r="D125" s="1">
        <v>37299</v>
      </c>
      <c r="E125" s="86">
        <f t="shared" si="20"/>
        <v>5004.5619213739428</v>
      </c>
      <c r="F125" s="87">
        <f t="shared" si="14"/>
        <v>1.0133922560900641</v>
      </c>
      <c r="G125" s="189">
        <f t="shared" si="21"/>
        <v>-40.677385517476814</v>
      </c>
      <c r="H125" s="189">
        <f t="shared" si="15"/>
        <v>-303.16855426175465</v>
      </c>
      <c r="I125" s="189">
        <f t="shared" si="16"/>
        <v>0</v>
      </c>
      <c r="J125" s="88">
        <f t="shared" si="17"/>
        <v>0</v>
      </c>
      <c r="K125" s="189">
        <f t="shared" si="22"/>
        <v>-51.060564494098614</v>
      </c>
      <c r="L125" s="88">
        <f t="shared" si="18"/>
        <v>-380.55438717451699</v>
      </c>
      <c r="M125" s="89">
        <f t="shared" si="23"/>
        <v>-683.72294143627164</v>
      </c>
      <c r="N125" s="89">
        <f t="shared" si="24"/>
        <v>36615.277058563726</v>
      </c>
      <c r="O125" s="89">
        <f t="shared" si="25"/>
        <v>4912.823971362368</v>
      </c>
      <c r="P125" s="90">
        <f t="shared" si="19"/>
        <v>0.99481589923967539</v>
      </c>
      <c r="Q125" s="195">
        <v>486.75853903752181</v>
      </c>
      <c r="R125" s="93">
        <f t="shared" si="26"/>
        <v>4.0186290367560933E-2</v>
      </c>
      <c r="S125" s="93">
        <f t="shared" si="26"/>
        <v>3.251015378226426E-2</v>
      </c>
      <c r="T125" s="92">
        <v>7453</v>
      </c>
      <c r="U125" s="1">
        <v>35858</v>
      </c>
      <c r="V125" s="1">
        <v>4846.9856718031897</v>
      </c>
      <c r="W125" s="197"/>
      <c r="X125" s="89">
        <v>0</v>
      </c>
      <c r="Y125" s="89">
        <f t="shared" si="27"/>
        <v>0</v>
      </c>
      <c r="Z125" s="1"/>
    </row>
    <row r="126" spans="2:27">
      <c r="B126" s="201">
        <v>3232</v>
      </c>
      <c r="C126" t="s">
        <v>140</v>
      </c>
      <c r="D126" s="1">
        <v>130869</v>
      </c>
      <c r="E126" s="86">
        <f t="shared" si="20"/>
        <v>5028.9743688275757</v>
      </c>
      <c r="F126" s="87">
        <f t="shared" si="14"/>
        <v>1.0183356228802836</v>
      </c>
      <c r="G126" s="189">
        <f t="shared" si="21"/>
        <v>-55.813102938729223</v>
      </c>
      <c r="H126" s="189">
        <f t="shared" si="15"/>
        <v>-1452.4243777745505</v>
      </c>
      <c r="I126" s="189">
        <f t="shared" si="16"/>
        <v>0</v>
      </c>
      <c r="J126" s="88">
        <f t="shared" si="17"/>
        <v>0</v>
      </c>
      <c r="K126" s="189">
        <f t="shared" si="22"/>
        <v>-51.060564494098614</v>
      </c>
      <c r="L126" s="88">
        <f t="shared" si="18"/>
        <v>-1328.7490698299282</v>
      </c>
      <c r="M126" s="89">
        <f t="shared" si="23"/>
        <v>-2781.1734476044785</v>
      </c>
      <c r="N126" s="89">
        <f t="shared" si="24"/>
        <v>128087.82655239552</v>
      </c>
      <c r="O126" s="89">
        <f t="shared" si="25"/>
        <v>4922.1007013947483</v>
      </c>
      <c r="P126" s="90">
        <f t="shared" si="19"/>
        <v>0.9966943786199588</v>
      </c>
      <c r="Q126" s="195">
        <v>2314.4794518842536</v>
      </c>
      <c r="R126" s="93">
        <f t="shared" si="26"/>
        <v>3.1422896864803519E-2</v>
      </c>
      <c r="S126" s="93">
        <f t="shared" si="26"/>
        <v>2.5834354865113318E-2</v>
      </c>
      <c r="T126" s="92">
        <v>26023</v>
      </c>
      <c r="U126" s="1">
        <v>126882</v>
      </c>
      <c r="V126" s="1">
        <v>4902.325940808284</v>
      </c>
      <c r="W126" s="197"/>
      <c r="X126" s="89">
        <v>0</v>
      </c>
      <c r="Y126" s="89">
        <f t="shared" si="27"/>
        <v>0</v>
      </c>
      <c r="Z126" s="1"/>
    </row>
    <row r="127" spans="2:27">
      <c r="B127" s="201">
        <v>3234</v>
      </c>
      <c r="C127" t="s">
        <v>163</v>
      </c>
      <c r="D127" s="1">
        <v>39165</v>
      </c>
      <c r="E127" s="86">
        <f t="shared" si="20"/>
        <v>4157.6433121019109</v>
      </c>
      <c r="F127" s="87">
        <f t="shared" si="14"/>
        <v>0.8418965740186114</v>
      </c>
      <c r="G127" s="189">
        <f t="shared" si="21"/>
        <v>484.41215223118303</v>
      </c>
      <c r="H127" s="189">
        <f t="shared" si="15"/>
        <v>4563.162474017744</v>
      </c>
      <c r="I127" s="189">
        <f t="shared" si="16"/>
        <v>100.59510980679219</v>
      </c>
      <c r="J127" s="88">
        <f t="shared" si="17"/>
        <v>947.6059343799825</v>
      </c>
      <c r="K127" s="189">
        <f t="shared" si="22"/>
        <v>49.534545312693581</v>
      </c>
      <c r="L127" s="88">
        <f t="shared" si="18"/>
        <v>466.61541684557352</v>
      </c>
      <c r="M127" s="89">
        <f t="shared" si="23"/>
        <v>5029.7778908633172</v>
      </c>
      <c r="N127" s="89">
        <f t="shared" si="24"/>
        <v>44194.777890863319</v>
      </c>
      <c r="O127" s="89">
        <f t="shared" si="25"/>
        <v>4691.5900096457881</v>
      </c>
      <c r="P127" s="90">
        <f t="shared" si="19"/>
        <v>0.95001741595381828</v>
      </c>
      <c r="Q127" s="195">
        <v>1126.4769348859031</v>
      </c>
      <c r="R127" s="93">
        <f t="shared" si="26"/>
        <v>2.6390272026835786E-2</v>
      </c>
      <c r="S127" s="93">
        <f t="shared" si="26"/>
        <v>1.9525878487802822E-2</v>
      </c>
      <c r="T127" s="92">
        <v>9420</v>
      </c>
      <c r="U127" s="1">
        <v>38158</v>
      </c>
      <c r="V127" s="1">
        <v>4078.0164582665384</v>
      </c>
      <c r="W127" s="197"/>
      <c r="X127" s="89">
        <v>0</v>
      </c>
      <c r="Y127" s="89">
        <f t="shared" si="27"/>
        <v>0</v>
      </c>
      <c r="Z127" s="1"/>
    </row>
    <row r="128" spans="2:27">
      <c r="B128" s="204">
        <v>3236</v>
      </c>
      <c r="C128" s="205" t="s">
        <v>162</v>
      </c>
      <c r="D128" s="1">
        <v>27591</v>
      </c>
      <c r="E128" s="86">
        <f t="shared" si="20"/>
        <v>3917.5067442851059</v>
      </c>
      <c r="F128" s="87">
        <f t="shared" si="14"/>
        <v>0.79327043209992232</v>
      </c>
      <c r="G128" s="189">
        <f t="shared" si="21"/>
        <v>633.29682427760201</v>
      </c>
      <c r="H128" s="189">
        <f t="shared" si="15"/>
        <v>4460.3095333871506</v>
      </c>
      <c r="I128" s="189">
        <f t="shared" si="16"/>
        <v>184.64290854267392</v>
      </c>
      <c r="J128" s="88">
        <f t="shared" si="17"/>
        <v>1300.4400048660525</v>
      </c>
      <c r="K128" s="189">
        <f t="shared" si="22"/>
        <v>133.58234404857529</v>
      </c>
      <c r="L128" s="88">
        <f t="shared" si="18"/>
        <v>940.82044913411585</v>
      </c>
      <c r="M128" s="89">
        <f t="shared" si="23"/>
        <v>5401.1299825212664</v>
      </c>
      <c r="N128" s="89">
        <f t="shared" si="24"/>
        <v>32992.129982521263</v>
      </c>
      <c r="O128" s="89">
        <f t="shared" si="25"/>
        <v>4684.385912611282</v>
      </c>
      <c r="P128" s="90">
        <f t="shared" si="19"/>
        <v>0.9485586316962572</v>
      </c>
      <c r="Q128" s="195">
        <v>983.43833658826497</v>
      </c>
      <c r="R128" s="93">
        <f t="shared" si="26"/>
        <v>3.0591662931420887E-2</v>
      </c>
      <c r="S128" s="94">
        <f t="shared" si="26"/>
        <v>2.9713691899532782E-2</v>
      </c>
      <c r="T128" s="92">
        <v>7043</v>
      </c>
      <c r="U128" s="1">
        <v>26772</v>
      </c>
      <c r="V128" s="1">
        <v>3804.4621287480459</v>
      </c>
      <c r="W128" s="197"/>
      <c r="X128" s="89">
        <v>0</v>
      </c>
      <c r="Y128" s="89">
        <f t="shared" si="27"/>
        <v>0</v>
      </c>
      <c r="Z128" s="1"/>
    </row>
    <row r="129" spans="2:25">
      <c r="B129" s="201">
        <v>3238</v>
      </c>
      <c r="C129" t="s">
        <v>145</v>
      </c>
      <c r="D129" s="1">
        <v>65179</v>
      </c>
      <c r="E129" s="86">
        <f t="shared" si="20"/>
        <v>3949.0457437140258</v>
      </c>
      <c r="F129" s="87">
        <f t="shared" si="14"/>
        <v>0.79965688076181074</v>
      </c>
      <c r="G129" s="189">
        <f t="shared" si="21"/>
        <v>613.74264463167174</v>
      </c>
      <c r="H129" s="189">
        <f t="shared" si="15"/>
        <v>10129.822349645741</v>
      </c>
      <c r="I129" s="189">
        <f t="shared" si="16"/>
        <v>173.60425874255196</v>
      </c>
      <c r="J129" s="88">
        <f t="shared" si="17"/>
        <v>2865.3382905458202</v>
      </c>
      <c r="K129" s="189">
        <f t="shared" si="22"/>
        <v>122.54369424845335</v>
      </c>
      <c r="L129" s="88">
        <f t="shared" si="18"/>
        <v>2022.5836735707226</v>
      </c>
      <c r="M129" s="89">
        <f t="shared" si="23"/>
        <v>12152.406023216463</v>
      </c>
      <c r="N129" s="89">
        <f t="shared" si="24"/>
        <v>77331.406023216463</v>
      </c>
      <c r="O129" s="89">
        <f t="shared" si="25"/>
        <v>4685.332082594151</v>
      </c>
      <c r="P129" s="90">
        <f t="shared" si="19"/>
        <v>0.94875022515611407</v>
      </c>
      <c r="Q129" s="195">
        <v>2240.4178524832259</v>
      </c>
      <c r="R129" s="90">
        <f t="shared" si="26"/>
        <v>5.8856975761907855E-2</v>
      </c>
      <c r="S129" s="90">
        <f t="shared" si="26"/>
        <v>3.4542719850743669E-2</v>
      </c>
      <c r="T129" s="92">
        <v>16505</v>
      </c>
      <c r="U129" s="1">
        <v>61556</v>
      </c>
      <c r="V129" s="1">
        <v>3817.1896316507505</v>
      </c>
      <c r="W129" s="197"/>
      <c r="X129" s="89">
        <v>0</v>
      </c>
      <c r="Y129" s="89">
        <f t="shared" si="27"/>
        <v>0</v>
      </c>
    </row>
    <row r="130" spans="2:25">
      <c r="B130" s="201">
        <v>3240</v>
      </c>
      <c r="C130" t="s">
        <v>144</v>
      </c>
      <c r="D130" s="1">
        <v>111807</v>
      </c>
      <c r="E130" s="86">
        <f t="shared" si="20"/>
        <v>3943.531320541761</v>
      </c>
      <c r="F130" s="87">
        <f t="shared" si="14"/>
        <v>0.79854024481497399</v>
      </c>
      <c r="G130" s="189">
        <f t="shared" si="21"/>
        <v>617.16158699847585</v>
      </c>
      <c r="H130" s="189">
        <f t="shared" si="15"/>
        <v>17497.765314580785</v>
      </c>
      <c r="I130" s="189">
        <f t="shared" si="16"/>
        <v>175.53430685284462</v>
      </c>
      <c r="J130" s="88">
        <f t="shared" si="17"/>
        <v>4976.7486678918503</v>
      </c>
      <c r="K130" s="189">
        <f t="shared" si="22"/>
        <v>124.47374235874601</v>
      </c>
      <c r="L130" s="88">
        <f t="shared" si="18"/>
        <v>3529.0795433551671</v>
      </c>
      <c r="M130" s="89">
        <f t="shared" si="23"/>
        <v>21026.844857935954</v>
      </c>
      <c r="N130" s="89">
        <f t="shared" si="24"/>
        <v>132833.84485793597</v>
      </c>
      <c r="O130" s="89">
        <f t="shared" si="25"/>
        <v>4685.1666498989835</v>
      </c>
      <c r="P130" s="90">
        <f t="shared" si="19"/>
        <v>0.94871672607770907</v>
      </c>
      <c r="Q130" s="195">
        <v>3291.5860892489618</v>
      </c>
      <c r="R130" s="90">
        <f t="shared" si="26"/>
        <v>5.0511599064182428E-2</v>
      </c>
      <c r="S130" s="90">
        <f t="shared" si="26"/>
        <v>3.435672261130502E-2</v>
      </c>
      <c r="T130" s="92">
        <v>28352</v>
      </c>
      <c r="U130" s="1">
        <v>106431</v>
      </c>
      <c r="V130" s="1">
        <v>3812.5447771887088</v>
      </c>
      <c r="W130" s="197"/>
      <c r="X130" s="89">
        <v>0</v>
      </c>
      <c r="Y130" s="89">
        <f t="shared" si="27"/>
        <v>0</v>
      </c>
    </row>
    <row r="131" spans="2:25">
      <c r="B131" s="201">
        <v>3242</v>
      </c>
      <c r="C131" t="s">
        <v>146</v>
      </c>
      <c r="D131" s="1">
        <v>11185</v>
      </c>
      <c r="E131" s="86">
        <f t="shared" si="20"/>
        <v>3701.1912640635342</v>
      </c>
      <c r="F131" s="87">
        <f t="shared" si="14"/>
        <v>0.74946791032619597</v>
      </c>
      <c r="G131" s="189">
        <f t="shared" si="21"/>
        <v>767.41242201497653</v>
      </c>
      <c r="H131" s="189">
        <f t="shared" si="15"/>
        <v>2319.120339329259</v>
      </c>
      <c r="I131" s="189">
        <f t="shared" si="16"/>
        <v>260.35332662022404</v>
      </c>
      <c r="J131" s="88">
        <f t="shared" si="17"/>
        <v>786.78775304631699</v>
      </c>
      <c r="K131" s="189">
        <f t="shared" si="22"/>
        <v>209.29276212612541</v>
      </c>
      <c r="L131" s="88">
        <f t="shared" si="18"/>
        <v>632.48272714515099</v>
      </c>
      <c r="M131" s="89">
        <f t="shared" si="23"/>
        <v>2951.6030664744098</v>
      </c>
      <c r="N131" s="89">
        <f t="shared" si="24"/>
        <v>14136.60306647441</v>
      </c>
      <c r="O131" s="89">
        <f t="shared" si="25"/>
        <v>4677.8964482046358</v>
      </c>
      <c r="P131" s="90">
        <f t="shared" si="19"/>
        <v>0.94724455604304558</v>
      </c>
      <c r="Q131" s="195">
        <v>408.60428450798463</v>
      </c>
      <c r="R131" s="90">
        <f t="shared" si="26"/>
        <v>5.4989624599132238E-2</v>
      </c>
      <c r="S131" s="90">
        <f t="shared" si="26"/>
        <v>6.1622583853726334E-2</v>
      </c>
      <c r="T131" s="92">
        <v>3022</v>
      </c>
      <c r="U131" s="1">
        <v>10602</v>
      </c>
      <c r="V131" s="1">
        <v>3486.3531732982574</v>
      </c>
      <c r="W131" s="197"/>
      <c r="X131" s="89">
        <v>0</v>
      </c>
      <c r="Y131" s="89">
        <f t="shared" si="27"/>
        <v>0</v>
      </c>
    </row>
    <row r="132" spans="2:25">
      <c r="B132" s="201">
        <v>3301</v>
      </c>
      <c r="C132" t="s">
        <v>117</v>
      </c>
      <c r="D132" s="1">
        <v>457841</v>
      </c>
      <c r="E132" s="86">
        <f t="shared" si="20"/>
        <v>4341.7004893221565</v>
      </c>
      <c r="F132" s="87">
        <f t="shared" si="14"/>
        <v>0.87916699268926024</v>
      </c>
      <c r="G132" s="189">
        <f t="shared" si="21"/>
        <v>370.29670235463072</v>
      </c>
      <c r="H132" s="189">
        <f t="shared" si="15"/>
        <v>39048.527856700515</v>
      </c>
      <c r="I132" s="189">
        <f t="shared" si="16"/>
        <v>36.175097779706221</v>
      </c>
      <c r="J132" s="88">
        <f t="shared" si="17"/>
        <v>3814.7364110655803</v>
      </c>
      <c r="K132" s="189">
        <f t="shared" si="22"/>
        <v>-14.885466714392393</v>
      </c>
      <c r="L132" s="88">
        <f t="shared" si="18"/>
        <v>-1569.7022359661066</v>
      </c>
      <c r="M132" s="89">
        <f t="shared" si="23"/>
        <v>37478.825620734409</v>
      </c>
      <c r="N132" s="89">
        <f t="shared" si="24"/>
        <v>495319.82562073442</v>
      </c>
      <c r="O132" s="89">
        <f t="shared" si="25"/>
        <v>4697.1117249623949</v>
      </c>
      <c r="P132" s="90">
        <f t="shared" si="19"/>
        <v>0.95113552851393757</v>
      </c>
      <c r="Q132" s="195">
        <v>12911.191017098638</v>
      </c>
      <c r="R132" s="90">
        <f t="shared" si="26"/>
        <v>1.0091182459786395E-2</v>
      </c>
      <c r="S132" s="90">
        <f t="shared" si="26"/>
        <v>8.4775425478609125E-4</v>
      </c>
      <c r="T132" s="92">
        <v>105452</v>
      </c>
      <c r="U132" s="1">
        <v>453267</v>
      </c>
      <c r="V132" s="1">
        <v>4338.0229119411988</v>
      </c>
      <c r="W132" s="197"/>
      <c r="X132" s="89">
        <v>0</v>
      </c>
      <c r="Y132" s="89">
        <f t="shared" si="27"/>
        <v>0</v>
      </c>
    </row>
    <row r="133" spans="2:25">
      <c r="B133" s="201">
        <v>3303</v>
      </c>
      <c r="C133" t="s">
        <v>118</v>
      </c>
      <c r="D133" s="1">
        <v>143815</v>
      </c>
      <c r="E133" s="86">
        <f t="shared" si="20"/>
        <v>4957.2575919478822</v>
      </c>
      <c r="F133" s="87">
        <f t="shared" si="14"/>
        <v>1.0038134274387158</v>
      </c>
      <c r="G133" s="189">
        <f t="shared" si="21"/>
        <v>-11.348701273319257</v>
      </c>
      <c r="H133" s="189">
        <f t="shared" si="15"/>
        <v>-329.23717264026499</v>
      </c>
      <c r="I133" s="189">
        <f t="shared" si="16"/>
        <v>0</v>
      </c>
      <c r="J133" s="88">
        <f t="shared" si="17"/>
        <v>0</v>
      </c>
      <c r="K133" s="189">
        <f t="shared" si="22"/>
        <v>-51.060564494098614</v>
      </c>
      <c r="L133" s="88">
        <f t="shared" si="18"/>
        <v>-1481.318036538295</v>
      </c>
      <c r="M133" s="89">
        <f t="shared" si="23"/>
        <v>-1810.5552091785601</v>
      </c>
      <c r="N133" s="89">
        <f t="shared" si="24"/>
        <v>142004.44479082144</v>
      </c>
      <c r="O133" s="89">
        <f t="shared" si="25"/>
        <v>4894.848326180464</v>
      </c>
      <c r="P133" s="90">
        <f t="shared" si="19"/>
        <v>0.99117594435216283</v>
      </c>
      <c r="Q133" s="195">
        <v>715.24864299172327</v>
      </c>
      <c r="R133" s="90">
        <f t="shared" si="26"/>
        <v>3.6302845572393119E-2</v>
      </c>
      <c r="S133" s="90">
        <f t="shared" si="26"/>
        <v>3.0480317433814776E-2</v>
      </c>
      <c r="T133" s="92">
        <v>29011</v>
      </c>
      <c r="U133" s="1">
        <v>138777</v>
      </c>
      <c r="V133" s="1">
        <v>4810.6281198003326</v>
      </c>
      <c r="W133" s="197"/>
      <c r="X133" s="89">
        <v>0</v>
      </c>
      <c r="Y133" s="89">
        <f t="shared" si="27"/>
        <v>0</v>
      </c>
    </row>
    <row r="134" spans="2:25">
      <c r="B134" s="201">
        <v>3305</v>
      </c>
      <c r="C134" t="s">
        <v>119</v>
      </c>
      <c r="D134" s="1">
        <v>128153</v>
      </c>
      <c r="E134" s="86">
        <f t="shared" si="20"/>
        <v>4030.8558487717423</v>
      </c>
      <c r="F134" s="87">
        <f t="shared" si="14"/>
        <v>0.81622291156289306</v>
      </c>
      <c r="G134" s="189">
        <f t="shared" si="21"/>
        <v>563.02037949588748</v>
      </c>
      <c r="H134" s="189">
        <f t="shared" si="15"/>
        <v>17900.10692531275</v>
      </c>
      <c r="I134" s="189">
        <f t="shared" si="16"/>
        <v>144.97072197235116</v>
      </c>
      <c r="J134" s="88">
        <f t="shared" si="17"/>
        <v>4609.0541636669604</v>
      </c>
      <c r="K134" s="189">
        <f t="shared" si="22"/>
        <v>93.910157478252543</v>
      </c>
      <c r="L134" s="88">
        <f t="shared" si="18"/>
        <v>2985.6856367060832</v>
      </c>
      <c r="M134" s="89">
        <f t="shared" si="23"/>
        <v>20885.792562018833</v>
      </c>
      <c r="N134" s="89">
        <f t="shared" si="24"/>
        <v>149038.79256201885</v>
      </c>
      <c r="O134" s="89">
        <f t="shared" si="25"/>
        <v>4687.7863857458824</v>
      </c>
      <c r="P134" s="90">
        <f t="shared" si="19"/>
        <v>0.94924720608014657</v>
      </c>
      <c r="Q134" s="195">
        <v>2442.440299775757</v>
      </c>
      <c r="R134" s="90">
        <f t="shared" si="26"/>
        <v>-7.6582366697124094E-3</v>
      </c>
      <c r="S134" s="90">
        <f t="shared" si="26"/>
        <v>-1.4275305012618651E-2</v>
      </c>
      <c r="T134" s="92">
        <v>31793</v>
      </c>
      <c r="U134" s="1">
        <v>129142</v>
      </c>
      <c r="V134" s="1">
        <v>4089.2308666603335</v>
      </c>
      <c r="W134" s="197"/>
      <c r="X134" s="89">
        <v>0</v>
      </c>
      <c r="Y134" s="89">
        <f t="shared" si="27"/>
        <v>0</v>
      </c>
    </row>
    <row r="135" spans="2:25">
      <c r="B135" s="201">
        <v>3310</v>
      </c>
      <c r="C135" t="s">
        <v>147</v>
      </c>
      <c r="D135" s="1">
        <v>33827</v>
      </c>
      <c r="E135" s="86">
        <f t="shared" si="20"/>
        <v>4787.9688605803258</v>
      </c>
      <c r="F135" s="87">
        <f t="shared" ref="F135:F198" si="28">E135/E$365</f>
        <v>0.96953352599949172</v>
      </c>
      <c r="G135" s="189">
        <f t="shared" si="21"/>
        <v>93.610312174565749</v>
      </c>
      <c r="H135" s="189">
        <f t="shared" ref="H135:H198" si="29">G135*T135/1000</f>
        <v>661.35685551330698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-51.060564494098614</v>
      </c>
      <c r="L135" s="88">
        <f t="shared" ref="L135:L198" si="32">K135*T135/1000</f>
        <v>-360.74288815080672</v>
      </c>
      <c r="M135" s="89">
        <f t="shared" si="23"/>
        <v>300.61396736250026</v>
      </c>
      <c r="N135" s="89">
        <f t="shared" si="24"/>
        <v>34127.6139673625</v>
      </c>
      <c r="O135" s="89">
        <f t="shared" si="25"/>
        <v>4830.5186082607925</v>
      </c>
      <c r="P135" s="90">
        <f t="shared" ref="P135:P198" si="33">O135/O$365</f>
        <v>0.97814958180525768</v>
      </c>
      <c r="Q135" s="195">
        <v>599.92453740776307</v>
      </c>
      <c r="R135" s="90">
        <f t="shared" si="26"/>
        <v>-1.7456721273382131E-2</v>
      </c>
      <c r="S135" s="90">
        <f t="shared" si="26"/>
        <v>-2.8026188956782307E-2</v>
      </c>
      <c r="T135" s="92">
        <v>7065</v>
      </c>
      <c r="U135" s="1">
        <v>34428</v>
      </c>
      <c r="V135" s="1">
        <v>4926.0266132493916</v>
      </c>
      <c r="W135" s="197"/>
      <c r="X135" s="89">
        <v>0</v>
      </c>
      <c r="Y135" s="89">
        <f t="shared" si="27"/>
        <v>0</v>
      </c>
    </row>
    <row r="136" spans="2:25">
      <c r="B136" s="201">
        <v>3312</v>
      </c>
      <c r="C136" t="s">
        <v>158</v>
      </c>
      <c r="D136" s="1">
        <v>144042</v>
      </c>
      <c r="E136" s="86">
        <f t="shared" ref="E136:E199" si="34">D136/T136*1000</f>
        <v>5029.0482508204732</v>
      </c>
      <c r="F136" s="87">
        <f t="shared" si="28"/>
        <v>1.018350583518326</v>
      </c>
      <c r="G136" s="189">
        <f t="shared" ref="G136:G199" si="35">($E$365+$Y$365-E136-Y136)*0.62</f>
        <v>-55.858909774325639</v>
      </c>
      <c r="H136" s="189">
        <f t="shared" si="29"/>
        <v>-1599.9108937562351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-51.060564494098614</v>
      </c>
      <c r="L136" s="88">
        <f t="shared" si="32"/>
        <v>-1462.4766882399726</v>
      </c>
      <c r="M136" s="89">
        <f t="shared" ref="M136:M199" si="37">+H136+L136</f>
        <v>-3062.3875819962077</v>
      </c>
      <c r="N136" s="89">
        <f t="shared" ref="N136:N199" si="38">D136+M136</f>
        <v>140979.61241800379</v>
      </c>
      <c r="O136" s="89">
        <f t="shared" ref="O136:O199" si="39">N136/T136*1000</f>
        <v>4922.1287765520492</v>
      </c>
      <c r="P136" s="90">
        <f t="shared" si="33"/>
        <v>0.99670006366241493</v>
      </c>
      <c r="Q136" s="195">
        <v>1932.6433528850912</v>
      </c>
      <c r="R136" s="90">
        <f t="shared" ref="R136:S199" si="40">(D136-U136)/U136</f>
        <v>1.3673565612706634E-2</v>
      </c>
      <c r="S136" s="90">
        <f t="shared" si="40"/>
        <v>7.5862863275524108E-3</v>
      </c>
      <c r="T136" s="92">
        <v>28642</v>
      </c>
      <c r="U136" s="1">
        <v>142099</v>
      </c>
      <c r="V136" s="1">
        <v>4991.1837021426063</v>
      </c>
      <c r="W136" s="197"/>
      <c r="X136" s="89">
        <v>0</v>
      </c>
      <c r="Y136" s="89">
        <f t="shared" ref="Y136:Y199" si="41">X136*1000/T136</f>
        <v>0</v>
      </c>
    </row>
    <row r="137" spans="2:25">
      <c r="B137" s="201">
        <v>3314</v>
      </c>
      <c r="C137" t="s">
        <v>157</v>
      </c>
      <c r="D137" s="1">
        <v>90917</v>
      </c>
      <c r="E137" s="86">
        <f t="shared" si="34"/>
        <v>4358.2282728536502</v>
      </c>
      <c r="F137" s="87">
        <f t="shared" si="28"/>
        <v>0.88251376471532206</v>
      </c>
      <c r="G137" s="189">
        <f t="shared" si="35"/>
        <v>360.04947656510461</v>
      </c>
      <c r="H137" s="189">
        <f t="shared" si="29"/>
        <v>7510.992130624647</v>
      </c>
      <c r="I137" s="189">
        <f t="shared" si="30"/>
        <v>30.390373543683424</v>
      </c>
      <c r="J137" s="88">
        <f t="shared" si="31"/>
        <v>633.97358249477998</v>
      </c>
      <c r="K137" s="189">
        <f t="shared" si="36"/>
        <v>-20.67019095041519</v>
      </c>
      <c r="L137" s="88">
        <f t="shared" si="32"/>
        <v>-431.20085341661127</v>
      </c>
      <c r="M137" s="89">
        <f t="shared" si="37"/>
        <v>7079.7912772080354</v>
      </c>
      <c r="N137" s="89">
        <f t="shared" si="38"/>
        <v>97996.791277208031</v>
      </c>
      <c r="O137" s="89">
        <f t="shared" si="39"/>
        <v>4697.6075584683394</v>
      </c>
      <c r="P137" s="90">
        <f t="shared" si="33"/>
        <v>0.95123593167471943</v>
      </c>
      <c r="Q137" s="195">
        <v>2107.5207184697801</v>
      </c>
      <c r="R137" s="90">
        <f t="shared" si="40"/>
        <v>-6.2847024876491932E-3</v>
      </c>
      <c r="S137" s="90">
        <f t="shared" si="40"/>
        <v>-1.0190778629541415E-2</v>
      </c>
      <c r="T137" s="92">
        <v>20861</v>
      </c>
      <c r="U137" s="1">
        <v>91492</v>
      </c>
      <c r="V137" s="1">
        <v>4403.0992829298812</v>
      </c>
      <c r="W137" s="197"/>
      <c r="X137" s="89">
        <v>0</v>
      </c>
      <c r="Y137" s="89">
        <f t="shared" si="41"/>
        <v>0</v>
      </c>
    </row>
    <row r="138" spans="2:25">
      <c r="B138" s="201">
        <v>3316</v>
      </c>
      <c r="C138" t="s">
        <v>156</v>
      </c>
      <c r="D138" s="1">
        <v>61734</v>
      </c>
      <c r="E138" s="86">
        <f t="shared" si="34"/>
        <v>4209.9018003273322</v>
      </c>
      <c r="F138" s="87">
        <f t="shared" si="28"/>
        <v>0.85247858861142456</v>
      </c>
      <c r="G138" s="189">
        <f t="shared" si="35"/>
        <v>452.01188953142173</v>
      </c>
      <c r="H138" s="189">
        <f t="shared" si="29"/>
        <v>6628.3023480887687</v>
      </c>
      <c r="I138" s="189">
        <f t="shared" si="30"/>
        <v>82.3046389278947</v>
      </c>
      <c r="J138" s="88">
        <f t="shared" si="31"/>
        <v>1206.9152252386477</v>
      </c>
      <c r="K138" s="189">
        <f t="shared" si="36"/>
        <v>31.244074433796087</v>
      </c>
      <c r="L138" s="88">
        <f t="shared" si="32"/>
        <v>458.16310749718582</v>
      </c>
      <c r="M138" s="89">
        <f t="shared" si="37"/>
        <v>7086.4654555859543</v>
      </c>
      <c r="N138" s="89">
        <f t="shared" si="38"/>
        <v>68820.46545558596</v>
      </c>
      <c r="O138" s="89">
        <f t="shared" si="39"/>
        <v>4693.1577642925504</v>
      </c>
      <c r="P138" s="90">
        <f t="shared" si="33"/>
        <v>0.95033487639160252</v>
      </c>
      <c r="Q138" s="195">
        <v>-4408.8766134132675</v>
      </c>
      <c r="R138" s="90">
        <f t="shared" si="40"/>
        <v>8.9071182852606512E-2</v>
      </c>
      <c r="S138" s="90">
        <f t="shared" si="40"/>
        <v>8.9145451209320339E-2</v>
      </c>
      <c r="T138" s="92">
        <v>14664</v>
      </c>
      <c r="U138" s="1">
        <v>56685</v>
      </c>
      <c r="V138" s="1">
        <v>3865.3256051824073</v>
      </c>
      <c r="W138" s="197"/>
      <c r="X138" s="89">
        <v>0</v>
      </c>
      <c r="Y138" s="89">
        <f t="shared" si="41"/>
        <v>0</v>
      </c>
    </row>
    <row r="139" spans="2:25">
      <c r="B139" s="201">
        <v>3318</v>
      </c>
      <c r="C139" t="s">
        <v>155</v>
      </c>
      <c r="D139" s="1">
        <v>10942</v>
      </c>
      <c r="E139" s="86">
        <f t="shared" si="34"/>
        <v>4895.7494407158838</v>
      </c>
      <c r="F139" s="87">
        <f t="shared" si="28"/>
        <v>0.99135841436779926</v>
      </c>
      <c r="G139" s="189">
        <f t="shared" si="35"/>
        <v>26.786352490519786</v>
      </c>
      <c r="H139" s="189">
        <f t="shared" si="29"/>
        <v>59.867497816311719</v>
      </c>
      <c r="I139" s="189">
        <f t="shared" si="30"/>
        <v>0</v>
      </c>
      <c r="J139" s="88">
        <f t="shared" si="31"/>
        <v>0</v>
      </c>
      <c r="K139" s="189">
        <f t="shared" si="36"/>
        <v>-51.060564494098614</v>
      </c>
      <c r="L139" s="88">
        <f t="shared" si="32"/>
        <v>-114.12036164431039</v>
      </c>
      <c r="M139" s="89">
        <f t="shared" si="37"/>
        <v>-54.252863827998674</v>
      </c>
      <c r="N139" s="89">
        <f t="shared" si="38"/>
        <v>10887.747136172002</v>
      </c>
      <c r="O139" s="89">
        <f t="shared" si="39"/>
        <v>4871.4752287123056</v>
      </c>
      <c r="P139" s="90">
        <f t="shared" si="33"/>
        <v>0.98644303938521483</v>
      </c>
      <c r="Q139" s="195">
        <v>-87.437535045102976</v>
      </c>
      <c r="R139" s="90">
        <f t="shared" si="40"/>
        <v>3.6076129154436136E-2</v>
      </c>
      <c r="S139" s="90">
        <f t="shared" si="40"/>
        <v>3.8857541581696374E-2</v>
      </c>
      <c r="T139" s="92">
        <v>2235</v>
      </c>
      <c r="U139" s="1">
        <v>10561</v>
      </c>
      <c r="V139" s="1">
        <v>4712.628290941544</v>
      </c>
      <c r="W139" s="197"/>
      <c r="X139" s="89">
        <v>0</v>
      </c>
      <c r="Y139" s="89">
        <f t="shared" si="41"/>
        <v>0</v>
      </c>
    </row>
    <row r="140" spans="2:25">
      <c r="B140" s="201">
        <v>3320</v>
      </c>
      <c r="C140" t="s">
        <v>148</v>
      </c>
      <c r="D140" s="1">
        <v>5527</v>
      </c>
      <c r="E140" s="86">
        <f t="shared" si="34"/>
        <v>4948.075201432408</v>
      </c>
      <c r="F140" s="87">
        <f t="shared" si="28"/>
        <v>1.0019540512161869</v>
      </c>
      <c r="G140" s="189">
        <f t="shared" si="35"/>
        <v>-5.6556191537252198</v>
      </c>
      <c r="H140" s="189">
        <f t="shared" si="29"/>
        <v>-6.3173265947110702</v>
      </c>
      <c r="I140" s="189">
        <f t="shared" si="30"/>
        <v>0</v>
      </c>
      <c r="J140" s="88">
        <f t="shared" si="31"/>
        <v>0</v>
      </c>
      <c r="K140" s="189">
        <f t="shared" si="36"/>
        <v>-51.060564494098614</v>
      </c>
      <c r="L140" s="88">
        <f t="shared" si="32"/>
        <v>-57.034650539908149</v>
      </c>
      <c r="M140" s="89">
        <f t="shared" si="37"/>
        <v>-63.351977134619219</v>
      </c>
      <c r="N140" s="89">
        <f t="shared" si="38"/>
        <v>5463.6480228653809</v>
      </c>
      <c r="O140" s="89">
        <f t="shared" si="39"/>
        <v>4891.3590177845854</v>
      </c>
      <c r="P140" s="90">
        <f t="shared" si="33"/>
        <v>0.99046938138760221</v>
      </c>
      <c r="Q140" s="195">
        <v>92.798754279473187</v>
      </c>
      <c r="R140" s="90">
        <f t="shared" si="40"/>
        <v>-1.9861677602411774E-2</v>
      </c>
      <c r="S140" s="90">
        <f t="shared" si="40"/>
        <v>-2.1616625359614276E-2</v>
      </c>
      <c r="T140" s="92">
        <v>1117</v>
      </c>
      <c r="U140" s="1">
        <v>5639</v>
      </c>
      <c r="V140" s="1">
        <v>5057.3991031390133</v>
      </c>
      <c r="W140" s="197"/>
      <c r="X140" s="89">
        <v>0</v>
      </c>
      <c r="Y140" s="89">
        <f t="shared" si="41"/>
        <v>0</v>
      </c>
    </row>
    <row r="141" spans="2:25">
      <c r="B141" s="201">
        <v>3322</v>
      </c>
      <c r="C141" t="s">
        <v>149</v>
      </c>
      <c r="D141" s="1">
        <v>19336</v>
      </c>
      <c r="E141" s="86">
        <f t="shared" si="34"/>
        <v>5920.3919167176973</v>
      </c>
      <c r="F141" s="87">
        <f t="shared" si="28"/>
        <v>1.1988420596408138</v>
      </c>
      <c r="G141" s="189">
        <f t="shared" si="35"/>
        <v>-608.49198263060464</v>
      </c>
      <c r="H141" s="189">
        <f t="shared" si="29"/>
        <v>-1987.3348152715548</v>
      </c>
      <c r="I141" s="189">
        <f t="shared" si="30"/>
        <v>0</v>
      </c>
      <c r="J141" s="88">
        <f t="shared" si="31"/>
        <v>0</v>
      </c>
      <c r="K141" s="189">
        <f t="shared" si="36"/>
        <v>-51.060564494098614</v>
      </c>
      <c r="L141" s="88">
        <f t="shared" si="32"/>
        <v>-166.76380363772608</v>
      </c>
      <c r="M141" s="89">
        <f t="shared" si="37"/>
        <v>-2154.098618909281</v>
      </c>
      <c r="N141" s="89">
        <f t="shared" si="38"/>
        <v>17181.90138109072</v>
      </c>
      <c r="O141" s="89">
        <f t="shared" si="39"/>
        <v>5260.8393695929944</v>
      </c>
      <c r="P141" s="90">
        <f t="shared" si="33"/>
        <v>1.0652868245889602</v>
      </c>
      <c r="Q141" s="195">
        <v>-2421.5017908175851</v>
      </c>
      <c r="R141" s="90">
        <f t="shared" si="40"/>
        <v>-8.3594030463100665E-3</v>
      </c>
      <c r="S141" s="90">
        <f t="shared" si="40"/>
        <v>2.2674863882824825E-3</v>
      </c>
      <c r="T141" s="92">
        <v>3266</v>
      </c>
      <c r="U141" s="1">
        <v>19499</v>
      </c>
      <c r="V141" s="1">
        <v>5906.9978794304752</v>
      </c>
      <c r="W141" s="197"/>
      <c r="X141" s="89">
        <v>0</v>
      </c>
      <c r="Y141" s="89">
        <f t="shared" si="41"/>
        <v>0</v>
      </c>
    </row>
    <row r="142" spans="2:25">
      <c r="B142" s="201">
        <v>3324</v>
      </c>
      <c r="C142" t="s">
        <v>150</v>
      </c>
      <c r="D142" s="1">
        <v>26349</v>
      </c>
      <c r="E142" s="86">
        <f t="shared" si="34"/>
        <v>5390.5482815057276</v>
      </c>
      <c r="F142" s="87">
        <f t="shared" si="28"/>
        <v>1.0915520619750423</v>
      </c>
      <c r="G142" s="189">
        <f t="shared" si="35"/>
        <v>-279.98892879918338</v>
      </c>
      <c r="H142" s="189">
        <f t="shared" si="29"/>
        <v>-1368.5858839704085</v>
      </c>
      <c r="I142" s="189">
        <f t="shared" si="30"/>
        <v>0</v>
      </c>
      <c r="J142" s="88">
        <f t="shared" si="31"/>
        <v>0</v>
      </c>
      <c r="K142" s="189">
        <f t="shared" si="36"/>
        <v>-51.060564494098614</v>
      </c>
      <c r="L142" s="88">
        <f t="shared" si="32"/>
        <v>-249.58403924715404</v>
      </c>
      <c r="M142" s="89">
        <f t="shared" si="37"/>
        <v>-1618.1699232175627</v>
      </c>
      <c r="N142" s="89">
        <f t="shared" si="38"/>
        <v>24730.830076782437</v>
      </c>
      <c r="O142" s="89">
        <f t="shared" si="39"/>
        <v>5059.498788212446</v>
      </c>
      <c r="P142" s="90">
        <f t="shared" si="33"/>
        <v>1.024516625475967</v>
      </c>
      <c r="Q142" s="195">
        <v>-2206.4389165818575</v>
      </c>
      <c r="R142" s="90">
        <f t="shared" si="40"/>
        <v>3.2889063112504897E-2</v>
      </c>
      <c r="S142" s="90">
        <f t="shared" si="40"/>
        <v>5.3597559058704648E-2</v>
      </c>
      <c r="T142" s="92">
        <v>4888</v>
      </c>
      <c r="U142" s="1">
        <v>25510</v>
      </c>
      <c r="V142" s="1">
        <v>5116.3257119935824</v>
      </c>
      <c r="W142" s="197"/>
      <c r="X142" s="89">
        <v>0</v>
      </c>
      <c r="Y142" s="89">
        <f t="shared" si="41"/>
        <v>0</v>
      </c>
    </row>
    <row r="143" spans="2:25">
      <c r="B143" s="201">
        <v>3326</v>
      </c>
      <c r="C143" t="s">
        <v>151</v>
      </c>
      <c r="D143" s="1">
        <v>16254</v>
      </c>
      <c r="E143" s="86">
        <f t="shared" si="34"/>
        <v>6053.6312849162014</v>
      </c>
      <c r="F143" s="87">
        <f t="shared" si="28"/>
        <v>1.2258221921798929</v>
      </c>
      <c r="G143" s="189">
        <f t="shared" si="35"/>
        <v>-691.10039091367707</v>
      </c>
      <c r="H143" s="189">
        <f t="shared" si="29"/>
        <v>-1855.6045496032229</v>
      </c>
      <c r="I143" s="189">
        <f t="shared" si="30"/>
        <v>0</v>
      </c>
      <c r="J143" s="88">
        <f t="shared" si="31"/>
        <v>0</v>
      </c>
      <c r="K143" s="189">
        <f t="shared" si="36"/>
        <v>-51.060564494098614</v>
      </c>
      <c r="L143" s="88">
        <f t="shared" si="32"/>
        <v>-137.09761566665478</v>
      </c>
      <c r="M143" s="89">
        <f t="shared" si="37"/>
        <v>-1992.7021652698777</v>
      </c>
      <c r="N143" s="89">
        <f t="shared" si="38"/>
        <v>14261.297834730121</v>
      </c>
      <c r="O143" s="89">
        <f t="shared" si="39"/>
        <v>5311.4703295084246</v>
      </c>
      <c r="P143" s="90">
        <f t="shared" si="33"/>
        <v>1.07553927495381</v>
      </c>
      <c r="Q143" s="195">
        <v>-1630.0602568662619</v>
      </c>
      <c r="R143" s="90">
        <f t="shared" si="40"/>
        <v>1.3553474618038443E-3</v>
      </c>
      <c r="S143" s="90">
        <f t="shared" si="40"/>
        <v>-5.7305935444435111E-3</v>
      </c>
      <c r="T143" s="92">
        <v>2685</v>
      </c>
      <c r="U143" s="1">
        <v>16232</v>
      </c>
      <c r="V143" s="1">
        <v>6088.5221305326331</v>
      </c>
      <c r="W143" s="197"/>
      <c r="X143" s="89">
        <v>0</v>
      </c>
      <c r="Y143" s="89">
        <f t="shared" si="41"/>
        <v>0</v>
      </c>
    </row>
    <row r="144" spans="2:25">
      <c r="B144" s="201">
        <v>3328</v>
      </c>
      <c r="C144" t="s">
        <v>152</v>
      </c>
      <c r="D144" s="1">
        <v>29479</v>
      </c>
      <c r="E144" s="86">
        <f t="shared" si="34"/>
        <v>6097.0010341261641</v>
      </c>
      <c r="F144" s="87">
        <f t="shared" si="28"/>
        <v>1.2346042931286765</v>
      </c>
      <c r="G144" s="189">
        <f t="shared" si="35"/>
        <v>-717.989635423854</v>
      </c>
      <c r="H144" s="189">
        <f t="shared" si="29"/>
        <v>-3471.479887274334</v>
      </c>
      <c r="I144" s="189">
        <f t="shared" si="30"/>
        <v>0</v>
      </c>
      <c r="J144" s="88">
        <f t="shared" si="31"/>
        <v>0</v>
      </c>
      <c r="K144" s="189">
        <f t="shared" si="36"/>
        <v>-51.060564494098614</v>
      </c>
      <c r="L144" s="88">
        <f t="shared" si="32"/>
        <v>-246.87782932896678</v>
      </c>
      <c r="M144" s="89">
        <f t="shared" si="37"/>
        <v>-3718.357716603301</v>
      </c>
      <c r="N144" s="89">
        <f t="shared" si="38"/>
        <v>25760.642283396701</v>
      </c>
      <c r="O144" s="89">
        <f t="shared" si="39"/>
        <v>5327.9508342082117</v>
      </c>
      <c r="P144" s="90">
        <f t="shared" si="33"/>
        <v>1.0788764733143479</v>
      </c>
      <c r="Q144" s="195">
        <v>-3074.3375855673721</v>
      </c>
      <c r="R144" s="90">
        <f t="shared" si="40"/>
        <v>5.6216409888928696E-2</v>
      </c>
      <c r="S144" s="90">
        <f t="shared" si="40"/>
        <v>9.3790189103178156E-2</v>
      </c>
      <c r="T144" s="92">
        <v>4835</v>
      </c>
      <c r="U144" s="1">
        <v>27910</v>
      </c>
      <c r="V144" s="1">
        <v>5574.1961254244061</v>
      </c>
      <c r="W144" s="197"/>
      <c r="X144" s="89">
        <v>0</v>
      </c>
      <c r="Y144" s="89">
        <f t="shared" si="41"/>
        <v>0</v>
      </c>
    </row>
    <row r="145" spans="2:25">
      <c r="B145" s="201">
        <v>3330</v>
      </c>
      <c r="C145" t="s">
        <v>153</v>
      </c>
      <c r="D145" s="1">
        <v>37814</v>
      </c>
      <c r="E145" s="86">
        <f t="shared" si="34"/>
        <v>8352.9931521979233</v>
      </c>
      <c r="F145" s="87">
        <f t="shared" si="28"/>
        <v>1.6914284823728953</v>
      </c>
      <c r="G145" s="189">
        <f t="shared" si="35"/>
        <v>-2116.7047486283445</v>
      </c>
      <c r="H145" s="189">
        <f t="shared" si="29"/>
        <v>-9582.3223970405161</v>
      </c>
      <c r="I145" s="189">
        <f t="shared" si="30"/>
        <v>0</v>
      </c>
      <c r="J145" s="88">
        <f t="shared" si="31"/>
        <v>0</v>
      </c>
      <c r="K145" s="189">
        <f t="shared" si="36"/>
        <v>-51.060564494098614</v>
      </c>
      <c r="L145" s="88">
        <f t="shared" si="32"/>
        <v>-231.15117546478444</v>
      </c>
      <c r="M145" s="89">
        <f t="shared" si="37"/>
        <v>-9813.4735725052997</v>
      </c>
      <c r="N145" s="89">
        <f t="shared" si="38"/>
        <v>28000.5264274947</v>
      </c>
      <c r="O145" s="89">
        <f t="shared" si="39"/>
        <v>6185.22783907548</v>
      </c>
      <c r="P145" s="90">
        <f t="shared" si="33"/>
        <v>1.252469665227151</v>
      </c>
      <c r="Q145" s="195">
        <v>-6258.0446555208837</v>
      </c>
      <c r="R145" s="90">
        <f t="shared" si="40"/>
        <v>5.2728285077951E-2</v>
      </c>
      <c r="S145" s="90">
        <f t="shared" si="40"/>
        <v>4.5519410141477222E-2</v>
      </c>
      <c r="T145" s="92">
        <v>4527</v>
      </c>
      <c r="U145" s="1">
        <v>35920</v>
      </c>
      <c r="V145" s="1">
        <v>7989.3238434163704</v>
      </c>
      <c r="W145" s="197"/>
      <c r="X145" s="89">
        <v>0</v>
      </c>
      <c r="Y145" s="89">
        <f t="shared" si="41"/>
        <v>0</v>
      </c>
    </row>
    <row r="146" spans="2:25">
      <c r="B146" s="201">
        <v>3332</v>
      </c>
      <c r="C146" t="s">
        <v>154</v>
      </c>
      <c r="D146" s="1">
        <v>16016</v>
      </c>
      <c r="E146" s="86">
        <f t="shared" si="34"/>
        <v>4537.1104815864019</v>
      </c>
      <c r="F146" s="87">
        <f t="shared" si="28"/>
        <v>0.91873628487394754</v>
      </c>
      <c r="G146" s="189">
        <f t="shared" si="35"/>
        <v>249.14250715079856</v>
      </c>
      <c r="H146" s="189">
        <f t="shared" si="29"/>
        <v>879.47305024231889</v>
      </c>
      <c r="I146" s="189">
        <f t="shared" si="30"/>
        <v>0</v>
      </c>
      <c r="J146" s="88">
        <f t="shared" si="31"/>
        <v>0</v>
      </c>
      <c r="K146" s="189">
        <f t="shared" si="36"/>
        <v>-51.060564494098614</v>
      </c>
      <c r="L146" s="88">
        <f t="shared" si="32"/>
        <v>-180.2437926641681</v>
      </c>
      <c r="M146" s="89">
        <f t="shared" si="37"/>
        <v>699.22925757815074</v>
      </c>
      <c r="N146" s="89">
        <f t="shared" si="38"/>
        <v>16715.22925757815</v>
      </c>
      <c r="O146" s="89">
        <f t="shared" si="39"/>
        <v>4735.1924242431023</v>
      </c>
      <c r="P146" s="90">
        <f t="shared" si="33"/>
        <v>0.95884663017755112</v>
      </c>
      <c r="Q146" s="195">
        <v>308.15727771400225</v>
      </c>
      <c r="R146" s="90">
        <f t="shared" si="40"/>
        <v>2.0907700152983173E-2</v>
      </c>
      <c r="S146" s="90">
        <f t="shared" si="40"/>
        <v>1.9750864232129888E-2</v>
      </c>
      <c r="T146" s="92">
        <v>3530</v>
      </c>
      <c r="U146" s="1">
        <v>15688</v>
      </c>
      <c r="V146" s="1">
        <v>4449.2342597844581</v>
      </c>
      <c r="W146" s="197"/>
      <c r="X146" s="89">
        <v>0</v>
      </c>
      <c r="Y146" s="89">
        <f t="shared" si="41"/>
        <v>0</v>
      </c>
    </row>
    <row r="147" spans="2:25">
      <c r="B147" s="201">
        <v>3334</v>
      </c>
      <c r="C147" t="s">
        <v>159</v>
      </c>
      <c r="D147" s="1">
        <v>12213</v>
      </c>
      <c r="E147" s="86">
        <f t="shared" si="34"/>
        <v>4366.4640686449766</v>
      </c>
      <c r="F147" s="87">
        <f t="shared" si="28"/>
        <v>0.88418146147056131</v>
      </c>
      <c r="G147" s="189">
        <f t="shared" si="35"/>
        <v>354.94328317448225</v>
      </c>
      <c r="H147" s="189">
        <f t="shared" si="29"/>
        <v>992.77636303902682</v>
      </c>
      <c r="I147" s="189">
        <f t="shared" si="30"/>
        <v>27.507845016719191</v>
      </c>
      <c r="J147" s="88">
        <f t="shared" si="31"/>
        <v>76.939442511763588</v>
      </c>
      <c r="K147" s="189">
        <f t="shared" si="36"/>
        <v>-23.552719477379423</v>
      </c>
      <c r="L147" s="88">
        <f t="shared" si="32"/>
        <v>-65.876956378230247</v>
      </c>
      <c r="M147" s="89">
        <f t="shared" si="37"/>
        <v>926.89940666079656</v>
      </c>
      <c r="N147" s="89">
        <f t="shared" si="38"/>
        <v>13139.899406660796</v>
      </c>
      <c r="O147" s="89">
        <f t="shared" si="39"/>
        <v>4697.8546323420796</v>
      </c>
      <c r="P147" s="90">
        <f t="shared" si="33"/>
        <v>0.95128596257737663</v>
      </c>
      <c r="Q147" s="195">
        <v>-125.69560161190202</v>
      </c>
      <c r="R147" s="90">
        <f t="shared" si="40"/>
        <v>1.209911328416342E-2</v>
      </c>
      <c r="S147" s="90">
        <f t="shared" si="40"/>
        <v>6.3094866082440328E-3</v>
      </c>
      <c r="T147" s="92">
        <v>2797</v>
      </c>
      <c r="U147" s="1">
        <v>12067</v>
      </c>
      <c r="V147" s="1">
        <v>4339.0866594750087</v>
      </c>
      <c r="W147" s="197"/>
      <c r="X147" s="89">
        <v>0</v>
      </c>
      <c r="Y147" s="89">
        <f t="shared" si="41"/>
        <v>0</v>
      </c>
    </row>
    <row r="148" spans="2:25">
      <c r="B148" s="201">
        <v>3336</v>
      </c>
      <c r="C148" t="s">
        <v>160</v>
      </c>
      <c r="D148" s="1">
        <v>7276</v>
      </c>
      <c r="E148" s="86">
        <f t="shared" si="34"/>
        <v>5145.6859971711456</v>
      </c>
      <c r="F148" s="87">
        <f t="shared" si="28"/>
        <v>1.0419689922375288</v>
      </c>
      <c r="G148" s="189">
        <f t="shared" si="35"/>
        <v>-128.17431251174253</v>
      </c>
      <c r="H148" s="189">
        <f t="shared" si="29"/>
        <v>-181.23847789160394</v>
      </c>
      <c r="I148" s="189">
        <f t="shared" si="30"/>
        <v>0</v>
      </c>
      <c r="J148" s="88">
        <f t="shared" si="31"/>
        <v>0</v>
      </c>
      <c r="K148" s="189">
        <f t="shared" si="36"/>
        <v>-51.060564494098614</v>
      </c>
      <c r="L148" s="88">
        <f t="shared" si="32"/>
        <v>-72.199638194655449</v>
      </c>
      <c r="M148" s="89">
        <f t="shared" si="37"/>
        <v>-253.43811608625938</v>
      </c>
      <c r="N148" s="89">
        <f t="shared" si="38"/>
        <v>7022.5618839137405</v>
      </c>
      <c r="O148" s="89">
        <f t="shared" si="39"/>
        <v>4966.4511201653049</v>
      </c>
      <c r="P148" s="90">
        <f t="shared" si="33"/>
        <v>1.005675058975712</v>
      </c>
      <c r="Q148" s="195">
        <v>-1269.4980331215099</v>
      </c>
      <c r="R148" s="90">
        <f t="shared" si="40"/>
        <v>0.41721854304635764</v>
      </c>
      <c r="S148" s="90">
        <f t="shared" si="40"/>
        <v>0.39817529529679552</v>
      </c>
      <c r="T148" s="92">
        <v>1414</v>
      </c>
      <c r="U148" s="1">
        <v>5134</v>
      </c>
      <c r="V148" s="1">
        <v>3680.2867383512544</v>
      </c>
      <c r="W148" s="197"/>
      <c r="X148" s="89">
        <v>0</v>
      </c>
      <c r="Y148" s="89">
        <f t="shared" si="41"/>
        <v>0</v>
      </c>
    </row>
    <row r="149" spans="2:25" ht="30" customHeight="1">
      <c r="B149" s="201">
        <v>3338</v>
      </c>
      <c r="C149" t="s">
        <v>161</v>
      </c>
      <c r="D149" s="1">
        <v>21565</v>
      </c>
      <c r="E149" s="86">
        <f t="shared" si="34"/>
        <v>8744.93106244931</v>
      </c>
      <c r="F149" s="87">
        <f t="shared" si="28"/>
        <v>1.7707934396572753</v>
      </c>
      <c r="G149" s="189">
        <f t="shared" si="35"/>
        <v>-2359.7062529842046</v>
      </c>
      <c r="H149" s="189">
        <f t="shared" si="29"/>
        <v>-5819.0356198590489</v>
      </c>
      <c r="I149" s="189">
        <f t="shared" si="30"/>
        <v>0</v>
      </c>
      <c r="J149" s="88">
        <f t="shared" si="31"/>
        <v>0</v>
      </c>
      <c r="K149" s="189">
        <f t="shared" si="36"/>
        <v>-51.060564494098614</v>
      </c>
      <c r="L149" s="88">
        <f t="shared" si="32"/>
        <v>-125.91535204244718</v>
      </c>
      <c r="M149" s="89">
        <f t="shared" si="37"/>
        <v>-5944.9509719014959</v>
      </c>
      <c r="N149" s="89">
        <f t="shared" si="38"/>
        <v>15620.049028098503</v>
      </c>
      <c r="O149" s="89">
        <f t="shared" si="39"/>
        <v>6334.1642449710071</v>
      </c>
      <c r="P149" s="90">
        <f t="shared" si="33"/>
        <v>1.2826283489952155</v>
      </c>
      <c r="Q149" s="195">
        <v>-7251.8349827847542</v>
      </c>
      <c r="R149" s="90">
        <f t="shared" si="40"/>
        <v>1.5923116785226364E-2</v>
      </c>
      <c r="S149" s="90">
        <f t="shared" si="40"/>
        <v>2.4162558121683986E-2</v>
      </c>
      <c r="T149" s="92">
        <v>2466</v>
      </c>
      <c r="U149" s="1">
        <v>21227</v>
      </c>
      <c r="V149" s="1">
        <v>8538.6162510056311</v>
      </c>
      <c r="W149" s="197"/>
      <c r="X149" s="89">
        <v>0</v>
      </c>
      <c r="Y149" s="89">
        <f t="shared" si="41"/>
        <v>0</v>
      </c>
    </row>
    <row r="150" spans="2:25">
      <c r="B150" s="201">
        <v>3401</v>
      </c>
      <c r="C150" t="s">
        <v>164</v>
      </c>
      <c r="D150" s="1">
        <v>69286</v>
      </c>
      <c r="E150" s="86">
        <f t="shared" si="34"/>
        <v>3826.0533436412834</v>
      </c>
      <c r="F150" s="87">
        <f t="shared" si="28"/>
        <v>0.77475169470360128</v>
      </c>
      <c r="G150" s="189">
        <f t="shared" si="35"/>
        <v>689.99793267677205</v>
      </c>
      <c r="H150" s="189">
        <f t="shared" si="29"/>
        <v>12495.172562843665</v>
      </c>
      <c r="I150" s="189">
        <f t="shared" si="30"/>
        <v>216.65159876801181</v>
      </c>
      <c r="J150" s="88">
        <f t="shared" si="31"/>
        <v>3923.3438020899257</v>
      </c>
      <c r="K150" s="189">
        <f t="shared" si="36"/>
        <v>165.59103427391318</v>
      </c>
      <c r="L150" s="88">
        <f t="shared" si="32"/>
        <v>2998.6880396662937</v>
      </c>
      <c r="M150" s="89">
        <f t="shared" si="37"/>
        <v>15493.860602509958</v>
      </c>
      <c r="N150" s="89">
        <f t="shared" si="38"/>
        <v>84779.860602509958</v>
      </c>
      <c r="O150" s="89">
        <f t="shared" si="39"/>
        <v>4681.6423105919685</v>
      </c>
      <c r="P150" s="90">
        <f t="shared" si="33"/>
        <v>0.94800306957436775</v>
      </c>
      <c r="Q150" s="195">
        <v>1981.6559934001107</v>
      </c>
      <c r="R150" s="90">
        <f t="shared" si="40"/>
        <v>1.7385686176617426E-2</v>
      </c>
      <c r="S150" s="90">
        <f t="shared" si="40"/>
        <v>1.4520444032103241E-2</v>
      </c>
      <c r="T150" s="92">
        <v>18109</v>
      </c>
      <c r="U150" s="1">
        <v>68102</v>
      </c>
      <c r="V150" s="1">
        <v>3771.2925019381992</v>
      </c>
      <c r="W150" s="197"/>
      <c r="X150" s="89">
        <v>0</v>
      </c>
      <c r="Y150" s="89">
        <f t="shared" si="41"/>
        <v>0</v>
      </c>
    </row>
    <row r="151" spans="2:25">
      <c r="B151" s="201">
        <v>3403</v>
      </c>
      <c r="C151" t="s">
        <v>165</v>
      </c>
      <c r="D151" s="1">
        <v>146422</v>
      </c>
      <c r="E151" s="86">
        <f t="shared" si="34"/>
        <v>4378.517388834066</v>
      </c>
      <c r="F151" s="87">
        <f t="shared" si="28"/>
        <v>0.88662218286270345</v>
      </c>
      <c r="G151" s="189">
        <f t="shared" si="35"/>
        <v>347.47022465724683</v>
      </c>
      <c r="H151" s="189">
        <f t="shared" si="29"/>
        <v>11619.751782762991</v>
      </c>
      <c r="I151" s="189">
        <f t="shared" si="30"/>
        <v>23.289182950537906</v>
      </c>
      <c r="J151" s="88">
        <f t="shared" si="31"/>
        <v>778.81356704893813</v>
      </c>
      <c r="K151" s="189">
        <f t="shared" si="36"/>
        <v>-27.771381543560707</v>
      </c>
      <c r="L151" s="88">
        <f t="shared" si="32"/>
        <v>-928.70277019821367</v>
      </c>
      <c r="M151" s="89">
        <f t="shared" si="37"/>
        <v>10691.049012564778</v>
      </c>
      <c r="N151" s="89">
        <f t="shared" si="38"/>
        <v>157113.04901256476</v>
      </c>
      <c r="O151" s="89">
        <f t="shared" si="39"/>
        <v>4698.216231947752</v>
      </c>
      <c r="P151" s="90">
        <f t="shared" si="33"/>
        <v>0.9513591842191409</v>
      </c>
      <c r="Q151" s="195">
        <v>3126.5436241123462</v>
      </c>
      <c r="R151" s="90">
        <f t="shared" si="40"/>
        <v>2.6413560082437226E-2</v>
      </c>
      <c r="S151" s="90">
        <f t="shared" si="40"/>
        <v>9.163943720297019E-3</v>
      </c>
      <c r="T151" s="92">
        <v>33441</v>
      </c>
      <c r="U151" s="1">
        <v>142654</v>
      </c>
      <c r="V151" s="1">
        <v>4338.7572614738892</v>
      </c>
      <c r="W151" s="197"/>
      <c r="X151" s="89">
        <v>0</v>
      </c>
      <c r="Y151" s="89">
        <f t="shared" si="41"/>
        <v>0</v>
      </c>
    </row>
    <row r="152" spans="2:25">
      <c r="B152" s="201">
        <v>3405</v>
      </c>
      <c r="C152" t="s">
        <v>166</v>
      </c>
      <c r="D152" s="1">
        <v>129509</v>
      </c>
      <c r="E152" s="86">
        <f t="shared" si="34"/>
        <v>4464.1342938885246</v>
      </c>
      <c r="F152" s="87">
        <f t="shared" si="28"/>
        <v>0.90395906667705472</v>
      </c>
      <c r="G152" s="189">
        <f t="shared" si="35"/>
        <v>294.38774352348253</v>
      </c>
      <c r="H152" s="189">
        <f t="shared" si="29"/>
        <v>8540.4828273597504</v>
      </c>
      <c r="I152" s="189">
        <f t="shared" si="30"/>
        <v>0</v>
      </c>
      <c r="J152" s="88">
        <f t="shared" si="31"/>
        <v>0</v>
      </c>
      <c r="K152" s="189">
        <f t="shared" si="36"/>
        <v>-51.060564494098614</v>
      </c>
      <c r="L152" s="88">
        <f t="shared" si="32"/>
        <v>-1481.318036538295</v>
      </c>
      <c r="M152" s="89">
        <f t="shared" si="37"/>
        <v>7059.1647908214554</v>
      </c>
      <c r="N152" s="89">
        <f t="shared" si="38"/>
        <v>136568.16479082147</v>
      </c>
      <c r="O152" s="89">
        <f t="shared" si="39"/>
        <v>4707.4614729179093</v>
      </c>
      <c r="P152" s="90">
        <f t="shared" si="33"/>
        <v>0.95323128726273187</v>
      </c>
      <c r="Q152" s="195">
        <v>1136.4406829917525</v>
      </c>
      <c r="R152" s="90">
        <f t="shared" si="40"/>
        <v>1.2746424354272399E-2</v>
      </c>
      <c r="S152" s="90">
        <f t="shared" si="40"/>
        <v>4.2635254153151857E-3</v>
      </c>
      <c r="T152" s="92">
        <v>29011</v>
      </c>
      <c r="U152" s="1">
        <v>127879</v>
      </c>
      <c r="V152" s="1">
        <v>4445.1821468298103</v>
      </c>
      <c r="W152" s="197"/>
      <c r="X152" s="89">
        <v>0</v>
      </c>
      <c r="Y152" s="89">
        <f t="shared" si="41"/>
        <v>0</v>
      </c>
    </row>
    <row r="153" spans="2:25">
      <c r="B153" s="201">
        <v>3407</v>
      </c>
      <c r="C153" t="s">
        <v>167</v>
      </c>
      <c r="D153" s="1">
        <v>124765</v>
      </c>
      <c r="E153" s="86">
        <f t="shared" si="34"/>
        <v>4002.0850040096229</v>
      </c>
      <c r="F153" s="87">
        <f t="shared" si="28"/>
        <v>0.81039699677930765</v>
      </c>
      <c r="G153" s="189">
        <f t="shared" si="35"/>
        <v>580.85830324840151</v>
      </c>
      <c r="H153" s="189">
        <f t="shared" si="29"/>
        <v>18108.257603768918</v>
      </c>
      <c r="I153" s="189">
        <f t="shared" si="30"/>
        <v>155.04051763909297</v>
      </c>
      <c r="J153" s="88">
        <f t="shared" si="31"/>
        <v>4833.3881373987233</v>
      </c>
      <c r="K153" s="189">
        <f t="shared" si="36"/>
        <v>103.97995314499435</v>
      </c>
      <c r="L153" s="88">
        <f t="shared" si="32"/>
        <v>3241.5750392951991</v>
      </c>
      <c r="M153" s="89">
        <f t="shared" si="37"/>
        <v>21349.832643064117</v>
      </c>
      <c r="N153" s="89">
        <f t="shared" si="38"/>
        <v>146114.83264306412</v>
      </c>
      <c r="O153" s="89">
        <f t="shared" si="39"/>
        <v>4686.9232604030194</v>
      </c>
      <c r="P153" s="90">
        <f t="shared" si="33"/>
        <v>0.9490724286366391</v>
      </c>
      <c r="Q153" s="195">
        <v>4094.6439934998161</v>
      </c>
      <c r="R153" s="90">
        <f t="shared" si="40"/>
        <v>2.4662866904288695E-2</v>
      </c>
      <c r="S153" s="90">
        <f t="shared" si="40"/>
        <v>1.5722745018227232E-2</v>
      </c>
      <c r="T153" s="92">
        <v>31175</v>
      </c>
      <c r="U153" s="1">
        <v>121762</v>
      </c>
      <c r="V153" s="1">
        <v>3940.1352619486779</v>
      </c>
      <c r="W153" s="197"/>
      <c r="X153" s="89">
        <v>0</v>
      </c>
      <c r="Y153" s="89">
        <f t="shared" si="41"/>
        <v>0</v>
      </c>
    </row>
    <row r="154" spans="2:25">
      <c r="B154" s="201">
        <v>3411</v>
      </c>
      <c r="C154" t="s">
        <v>168</v>
      </c>
      <c r="D154" s="1">
        <v>140041</v>
      </c>
      <c r="E154" s="86">
        <f t="shared" si="34"/>
        <v>3899.6686252123304</v>
      </c>
      <c r="F154" s="87">
        <f t="shared" si="28"/>
        <v>0.78965832538297709</v>
      </c>
      <c r="G154" s="189">
        <f t="shared" si="35"/>
        <v>644.35645810272285</v>
      </c>
      <c r="H154" s="189">
        <f t="shared" si="29"/>
        <v>23139.484766926882</v>
      </c>
      <c r="I154" s="189">
        <f t="shared" si="30"/>
        <v>190.88625021814534</v>
      </c>
      <c r="J154" s="88">
        <f t="shared" si="31"/>
        <v>6854.9161315838173</v>
      </c>
      <c r="K154" s="189">
        <f t="shared" si="36"/>
        <v>139.82568572404671</v>
      </c>
      <c r="L154" s="88">
        <f t="shared" si="32"/>
        <v>5021.2802000362417</v>
      </c>
      <c r="M154" s="89">
        <f t="shared" si="37"/>
        <v>28160.764966963125</v>
      </c>
      <c r="N154" s="89">
        <f t="shared" si="38"/>
        <v>168201.76496696312</v>
      </c>
      <c r="O154" s="89">
        <f t="shared" si="39"/>
        <v>4683.8507690390998</v>
      </c>
      <c r="P154" s="90">
        <f t="shared" si="33"/>
        <v>0.948450268494749</v>
      </c>
      <c r="Q154" s="195">
        <v>4248.4947768055099</v>
      </c>
      <c r="R154" s="90">
        <f t="shared" si="40"/>
        <v>4.7411407458377589E-2</v>
      </c>
      <c r="S154" s="90">
        <f t="shared" si="40"/>
        <v>3.8690513837201568E-2</v>
      </c>
      <c r="T154" s="92">
        <v>35911</v>
      </c>
      <c r="U154" s="1">
        <v>133702</v>
      </c>
      <c r="V154" s="1">
        <v>3754.4086263057393</v>
      </c>
      <c r="W154" s="197"/>
      <c r="X154" s="89">
        <v>0</v>
      </c>
      <c r="Y154" s="89">
        <f t="shared" si="41"/>
        <v>0</v>
      </c>
    </row>
    <row r="155" spans="2:25">
      <c r="B155" s="201">
        <v>3412</v>
      </c>
      <c r="C155" t="s">
        <v>169</v>
      </c>
      <c r="D155" s="1">
        <v>27699</v>
      </c>
      <c r="E155" s="86">
        <f t="shared" si="34"/>
        <v>3492.4977934686676</v>
      </c>
      <c r="F155" s="87">
        <f t="shared" si="28"/>
        <v>0.70720879747674681</v>
      </c>
      <c r="G155" s="189">
        <f t="shared" si="35"/>
        <v>896.80237378379377</v>
      </c>
      <c r="H155" s="189">
        <f t="shared" si="29"/>
        <v>7112.539626479268</v>
      </c>
      <c r="I155" s="189">
        <f t="shared" si="30"/>
        <v>333.39604132842732</v>
      </c>
      <c r="J155" s="88">
        <f t="shared" si="31"/>
        <v>2644.1640037757575</v>
      </c>
      <c r="K155" s="189">
        <f t="shared" si="36"/>
        <v>282.33547683432869</v>
      </c>
      <c r="L155" s="88">
        <f t="shared" si="32"/>
        <v>2239.2026667730606</v>
      </c>
      <c r="M155" s="89">
        <f t="shared" si="37"/>
        <v>9351.7422932523295</v>
      </c>
      <c r="N155" s="89">
        <f t="shared" si="38"/>
        <v>37050.742293252333</v>
      </c>
      <c r="O155" s="89">
        <f t="shared" si="39"/>
        <v>4671.6356440867903</v>
      </c>
      <c r="P155" s="90">
        <f t="shared" si="33"/>
        <v>0.94597678265756224</v>
      </c>
      <c r="Q155" s="195">
        <v>1291.0937922080848</v>
      </c>
      <c r="R155" s="90">
        <f t="shared" si="40"/>
        <v>3.7299179867430629E-2</v>
      </c>
      <c r="S155" s="90">
        <f t="shared" si="40"/>
        <v>3.7037598936938393E-2</v>
      </c>
      <c r="T155" s="92">
        <v>7931</v>
      </c>
      <c r="U155" s="1">
        <v>26703</v>
      </c>
      <c r="V155" s="1">
        <v>3367.7639046538025</v>
      </c>
      <c r="W155" s="197"/>
      <c r="X155" s="89">
        <v>0</v>
      </c>
      <c r="Y155" s="89">
        <f t="shared" si="41"/>
        <v>0</v>
      </c>
    </row>
    <row r="156" spans="2:25">
      <c r="B156" s="201">
        <v>3413</v>
      </c>
      <c r="C156" t="s">
        <v>170</v>
      </c>
      <c r="D156" s="1">
        <v>82243</v>
      </c>
      <c r="E156" s="86">
        <f t="shared" si="34"/>
        <v>3791.5725416071182</v>
      </c>
      <c r="F156" s="87">
        <f t="shared" si="28"/>
        <v>0.7677695495500042</v>
      </c>
      <c r="G156" s="189">
        <f t="shared" si="35"/>
        <v>711.37602993795451</v>
      </c>
      <c r="H156" s="189">
        <f t="shared" si="29"/>
        <v>15430.45746538417</v>
      </c>
      <c r="I156" s="189">
        <f t="shared" si="30"/>
        <v>228.71987947996962</v>
      </c>
      <c r="J156" s="88">
        <f t="shared" si="31"/>
        <v>4961.1629058000217</v>
      </c>
      <c r="K156" s="189">
        <f t="shared" si="36"/>
        <v>177.65931498587099</v>
      </c>
      <c r="L156" s="88">
        <f t="shared" si="32"/>
        <v>3853.6082013585278</v>
      </c>
      <c r="M156" s="89">
        <f t="shared" si="37"/>
        <v>19284.065666742699</v>
      </c>
      <c r="N156" s="89">
        <f t="shared" si="38"/>
        <v>101527.0656667427</v>
      </c>
      <c r="O156" s="89">
        <f t="shared" si="39"/>
        <v>4680.6078865309437</v>
      </c>
      <c r="P156" s="90">
        <f t="shared" si="33"/>
        <v>0.94779360521975986</v>
      </c>
      <c r="Q156" s="195">
        <v>2933.034038028698</v>
      </c>
      <c r="R156" s="90">
        <f t="shared" si="40"/>
        <v>6.0638887814188622E-2</v>
      </c>
      <c r="S156" s="90">
        <f t="shared" si="40"/>
        <v>5.643369006618161E-2</v>
      </c>
      <c r="T156" s="92">
        <v>21691</v>
      </c>
      <c r="U156" s="1">
        <v>77541</v>
      </c>
      <c r="V156" s="1">
        <v>3589.030317056237</v>
      </c>
      <c r="W156" s="197"/>
      <c r="X156" s="89">
        <v>0</v>
      </c>
      <c r="Y156" s="89">
        <f t="shared" si="41"/>
        <v>0</v>
      </c>
    </row>
    <row r="157" spans="2:25">
      <c r="B157" s="201">
        <v>3414</v>
      </c>
      <c r="C157" t="s">
        <v>171</v>
      </c>
      <c r="D157" s="1">
        <v>17328</v>
      </c>
      <c r="E157" s="86">
        <f t="shared" si="34"/>
        <v>3461.4462644826208</v>
      </c>
      <c r="F157" s="87">
        <f t="shared" si="28"/>
        <v>0.70092105850806263</v>
      </c>
      <c r="G157" s="189">
        <f t="shared" si="35"/>
        <v>916.05432175514284</v>
      </c>
      <c r="H157" s="189">
        <f t="shared" si="29"/>
        <v>4585.7679347062449</v>
      </c>
      <c r="I157" s="189">
        <f t="shared" si="30"/>
        <v>344.2640764735437</v>
      </c>
      <c r="J157" s="88">
        <f t="shared" si="31"/>
        <v>1723.3859668265598</v>
      </c>
      <c r="K157" s="189">
        <f t="shared" si="36"/>
        <v>293.20351197944507</v>
      </c>
      <c r="L157" s="88">
        <f t="shared" si="32"/>
        <v>1467.776780969102</v>
      </c>
      <c r="M157" s="89">
        <f t="shared" si="37"/>
        <v>6053.5447156753471</v>
      </c>
      <c r="N157" s="89">
        <f t="shared" si="38"/>
        <v>23381.544715675347</v>
      </c>
      <c r="O157" s="89">
        <f t="shared" si="39"/>
        <v>4670.7040982172084</v>
      </c>
      <c r="P157" s="90">
        <f t="shared" si="33"/>
        <v>0.94578815048850162</v>
      </c>
      <c r="Q157" s="195">
        <v>796.75257264956053</v>
      </c>
      <c r="R157" s="90">
        <f t="shared" si="40"/>
        <v>5.5619859884252207E-2</v>
      </c>
      <c r="S157" s="90">
        <f t="shared" si="40"/>
        <v>5.2667666908147517E-2</v>
      </c>
      <c r="T157" s="92">
        <v>5006</v>
      </c>
      <c r="U157" s="1">
        <v>16415</v>
      </c>
      <c r="V157" s="1">
        <v>3288.2612179487182</v>
      </c>
      <c r="W157" s="197"/>
      <c r="X157" s="89">
        <v>0</v>
      </c>
      <c r="Y157" s="89">
        <f t="shared" si="41"/>
        <v>0</v>
      </c>
    </row>
    <row r="158" spans="2:25">
      <c r="B158" s="201">
        <v>3415</v>
      </c>
      <c r="C158" t="s">
        <v>172</v>
      </c>
      <c r="D158" s="1">
        <v>31522</v>
      </c>
      <c r="E158" s="86">
        <f t="shared" si="34"/>
        <v>3867.7300613496932</v>
      </c>
      <c r="F158" s="87">
        <f t="shared" si="28"/>
        <v>0.78319096744085603</v>
      </c>
      <c r="G158" s="189">
        <f t="shared" si="35"/>
        <v>664.15836769755799</v>
      </c>
      <c r="H158" s="189">
        <f t="shared" si="29"/>
        <v>5412.8906967350977</v>
      </c>
      <c r="I158" s="189">
        <f t="shared" si="30"/>
        <v>202.06474757006836</v>
      </c>
      <c r="J158" s="88">
        <f t="shared" si="31"/>
        <v>1646.8276926960573</v>
      </c>
      <c r="K158" s="189">
        <f t="shared" si="36"/>
        <v>151.00418307596976</v>
      </c>
      <c r="L158" s="88">
        <f t="shared" si="32"/>
        <v>1230.6840920691536</v>
      </c>
      <c r="M158" s="89">
        <f t="shared" si="37"/>
        <v>6643.5747888042515</v>
      </c>
      <c r="N158" s="89">
        <f t="shared" si="38"/>
        <v>38165.574788804253</v>
      </c>
      <c r="O158" s="89">
        <f t="shared" si="39"/>
        <v>4682.8926121232216</v>
      </c>
      <c r="P158" s="90">
        <f t="shared" si="33"/>
        <v>0.94825624775648565</v>
      </c>
      <c r="Q158" s="195">
        <v>790.49489389810969</v>
      </c>
      <c r="R158" s="90">
        <f t="shared" si="40"/>
        <v>5.020822921872397E-2</v>
      </c>
      <c r="S158" s="90">
        <f t="shared" si="40"/>
        <v>4.5311552812550802E-2</v>
      </c>
      <c r="T158" s="92">
        <v>8150</v>
      </c>
      <c r="U158" s="1">
        <v>30015</v>
      </c>
      <c r="V158" s="1">
        <v>3700.0739644970413</v>
      </c>
      <c r="W158" s="197"/>
      <c r="X158" s="89">
        <v>0</v>
      </c>
      <c r="Y158" s="89">
        <f t="shared" si="41"/>
        <v>0</v>
      </c>
    </row>
    <row r="159" spans="2:25">
      <c r="B159" s="201">
        <v>3416</v>
      </c>
      <c r="C159" t="s">
        <v>173</v>
      </c>
      <c r="D159" s="1">
        <v>20476</v>
      </c>
      <c r="E159" s="86">
        <f t="shared" si="34"/>
        <v>3379.4355504208615</v>
      </c>
      <c r="F159" s="87">
        <f t="shared" si="28"/>
        <v>0.68431440564766866</v>
      </c>
      <c r="G159" s="189">
        <f t="shared" si="35"/>
        <v>966.90096447343353</v>
      </c>
      <c r="H159" s="189">
        <f t="shared" si="29"/>
        <v>5858.4529437445335</v>
      </c>
      <c r="I159" s="189">
        <f t="shared" si="30"/>
        <v>372.96782639515942</v>
      </c>
      <c r="J159" s="88">
        <f t="shared" si="31"/>
        <v>2259.8120601282712</v>
      </c>
      <c r="K159" s="189">
        <f t="shared" si="36"/>
        <v>321.90726190106079</v>
      </c>
      <c r="L159" s="88">
        <f t="shared" si="32"/>
        <v>1950.4360998585273</v>
      </c>
      <c r="M159" s="89">
        <f t="shared" si="37"/>
        <v>7808.8890436030606</v>
      </c>
      <c r="N159" s="89">
        <f t="shared" si="38"/>
        <v>28284.88904360306</v>
      </c>
      <c r="O159" s="89">
        <f t="shared" si="39"/>
        <v>4668.2437767953552</v>
      </c>
      <c r="P159" s="90">
        <f t="shared" si="33"/>
        <v>0.94528995090268964</v>
      </c>
      <c r="Q159" s="195">
        <v>682.05450009062861</v>
      </c>
      <c r="R159" s="90">
        <f t="shared" si="40"/>
        <v>6.7236526634003965E-2</v>
      </c>
      <c r="S159" s="90">
        <f t="shared" si="40"/>
        <v>6.3889853254560758E-2</v>
      </c>
      <c r="T159" s="92">
        <v>6059</v>
      </c>
      <c r="U159" s="1">
        <v>19186</v>
      </c>
      <c r="V159" s="1">
        <v>3176.4900662251657</v>
      </c>
      <c r="W159" s="197"/>
      <c r="X159" s="89">
        <v>0</v>
      </c>
      <c r="Y159" s="89">
        <f t="shared" si="41"/>
        <v>0</v>
      </c>
    </row>
    <row r="160" spans="2:25">
      <c r="B160" s="201">
        <v>3417</v>
      </c>
      <c r="C160" t="s">
        <v>174</v>
      </c>
      <c r="D160" s="1">
        <v>15492</v>
      </c>
      <c r="E160" s="86">
        <f t="shared" si="34"/>
        <v>3432.7498338134278</v>
      </c>
      <c r="F160" s="87">
        <f t="shared" si="28"/>
        <v>0.69511021210942281</v>
      </c>
      <c r="G160" s="189">
        <f t="shared" si="35"/>
        <v>933.84610877004252</v>
      </c>
      <c r="H160" s="189">
        <f t="shared" si="29"/>
        <v>4214.447488879202</v>
      </c>
      <c r="I160" s="189">
        <f t="shared" si="30"/>
        <v>354.30782720776125</v>
      </c>
      <c r="J160" s="88">
        <f t="shared" si="31"/>
        <v>1598.9912241886266</v>
      </c>
      <c r="K160" s="189">
        <f t="shared" si="36"/>
        <v>303.24726271366262</v>
      </c>
      <c r="L160" s="88">
        <f t="shared" si="32"/>
        <v>1368.5548966267593</v>
      </c>
      <c r="M160" s="89">
        <f t="shared" si="37"/>
        <v>5583.0023855059608</v>
      </c>
      <c r="N160" s="89">
        <f t="shared" si="38"/>
        <v>21075.002385505963</v>
      </c>
      <c r="O160" s="89">
        <f t="shared" si="39"/>
        <v>4669.843205297133</v>
      </c>
      <c r="P160" s="90">
        <f t="shared" si="33"/>
        <v>0.94561382509654246</v>
      </c>
      <c r="Q160" s="195">
        <v>733.42807532909774</v>
      </c>
      <c r="R160" s="90">
        <f t="shared" si="40"/>
        <v>-5.5653764096312099E-2</v>
      </c>
      <c r="S160" s="90">
        <f t="shared" si="40"/>
        <v>-5.1678009945598617E-2</v>
      </c>
      <c r="T160" s="92">
        <v>4513</v>
      </c>
      <c r="U160" s="1">
        <v>16405</v>
      </c>
      <c r="V160" s="1">
        <v>3619.8146513680495</v>
      </c>
      <c r="W160" s="197"/>
      <c r="X160" s="89">
        <v>0</v>
      </c>
      <c r="Y160" s="89">
        <f t="shared" si="41"/>
        <v>0</v>
      </c>
    </row>
    <row r="161" spans="2:25">
      <c r="B161" s="201">
        <v>3418</v>
      </c>
      <c r="C161" t="s">
        <v>175</v>
      </c>
      <c r="D161" s="1">
        <v>23918</v>
      </c>
      <c r="E161" s="86">
        <f t="shared" si="34"/>
        <v>3300.4001655857596</v>
      </c>
      <c r="F161" s="87">
        <f t="shared" si="28"/>
        <v>0.66831023820857305</v>
      </c>
      <c r="G161" s="189">
        <f t="shared" si="35"/>
        <v>1015.9029030711968</v>
      </c>
      <c r="H161" s="189">
        <f t="shared" si="29"/>
        <v>7362.2483385569631</v>
      </c>
      <c r="I161" s="189">
        <f t="shared" si="30"/>
        <v>400.6302110874451</v>
      </c>
      <c r="J161" s="88">
        <f t="shared" si="31"/>
        <v>2903.3671397507151</v>
      </c>
      <c r="K161" s="189">
        <f t="shared" si="36"/>
        <v>349.56964659334648</v>
      </c>
      <c r="L161" s="88">
        <f t="shared" si="32"/>
        <v>2533.3312288619818</v>
      </c>
      <c r="M161" s="89">
        <f t="shared" si="37"/>
        <v>9895.5795674189449</v>
      </c>
      <c r="N161" s="89">
        <f t="shared" si="38"/>
        <v>33813.579567418943</v>
      </c>
      <c r="O161" s="89">
        <f t="shared" si="39"/>
        <v>4665.8727152503025</v>
      </c>
      <c r="P161" s="90">
        <f t="shared" si="33"/>
        <v>0.9448098258795169</v>
      </c>
      <c r="Q161" s="195">
        <v>897.70367720362447</v>
      </c>
      <c r="R161" s="90">
        <f t="shared" si="40"/>
        <v>7.1402974377351727E-2</v>
      </c>
      <c r="S161" s="90">
        <f t="shared" si="40"/>
        <v>8.5004336822876281E-2</v>
      </c>
      <c r="T161" s="92">
        <v>7247</v>
      </c>
      <c r="U161" s="1">
        <v>22324</v>
      </c>
      <c r="V161" s="1">
        <v>3041.8313121678702</v>
      </c>
      <c r="W161" s="197"/>
      <c r="X161" s="89">
        <v>0</v>
      </c>
      <c r="Y161" s="89">
        <f t="shared" si="41"/>
        <v>0</v>
      </c>
    </row>
    <row r="162" spans="2:25">
      <c r="B162" s="201">
        <v>3419</v>
      </c>
      <c r="C162" t="s">
        <v>127</v>
      </c>
      <c r="D162" s="1">
        <v>11780</v>
      </c>
      <c r="E162" s="86">
        <f t="shared" si="34"/>
        <v>3309.9185164372016</v>
      </c>
      <c r="F162" s="87">
        <f t="shared" si="28"/>
        <v>0.67023764428230015</v>
      </c>
      <c r="G162" s="189">
        <f t="shared" si="35"/>
        <v>1010.0015255433027</v>
      </c>
      <c r="H162" s="189">
        <f t="shared" si="29"/>
        <v>3594.5954294086146</v>
      </c>
      <c r="I162" s="189">
        <f t="shared" si="30"/>
        <v>397.29878828944044</v>
      </c>
      <c r="J162" s="88">
        <f t="shared" si="31"/>
        <v>1413.9863875221185</v>
      </c>
      <c r="K162" s="189">
        <f t="shared" si="36"/>
        <v>346.23822379534181</v>
      </c>
      <c r="L162" s="88">
        <f t="shared" si="32"/>
        <v>1232.2618384876214</v>
      </c>
      <c r="M162" s="89">
        <f t="shared" si="37"/>
        <v>4826.8572678962355</v>
      </c>
      <c r="N162" s="89">
        <f t="shared" si="38"/>
        <v>16606.857267896237</v>
      </c>
      <c r="O162" s="89">
        <f t="shared" si="39"/>
        <v>4666.1582657758463</v>
      </c>
      <c r="P162" s="90">
        <f t="shared" si="33"/>
        <v>0.94486764806172885</v>
      </c>
      <c r="Q162" s="195">
        <v>-137.23729901921888</v>
      </c>
      <c r="R162" s="90">
        <f t="shared" si="40"/>
        <v>-3.9621718571661503E-2</v>
      </c>
      <c r="S162" s="90">
        <f t="shared" si="40"/>
        <v>-2.4510399729293603E-2</v>
      </c>
      <c r="T162" s="92">
        <v>3559</v>
      </c>
      <c r="U162" s="1">
        <v>12266</v>
      </c>
      <c r="V162" s="1">
        <v>3393.0843706777314</v>
      </c>
      <c r="W162" s="197"/>
      <c r="X162" s="89">
        <v>0</v>
      </c>
      <c r="Y162" s="89">
        <f t="shared" si="41"/>
        <v>0</v>
      </c>
    </row>
    <row r="163" spans="2:25">
      <c r="B163" s="201">
        <v>3420</v>
      </c>
      <c r="C163" t="s">
        <v>176</v>
      </c>
      <c r="D163" s="1">
        <v>85337</v>
      </c>
      <c r="E163" s="86">
        <f t="shared" si="34"/>
        <v>3896.8446047764742</v>
      </c>
      <c r="F163" s="87">
        <f t="shared" si="28"/>
        <v>0.78908647903844209</v>
      </c>
      <c r="G163" s="189">
        <f t="shared" si="35"/>
        <v>646.10735077295374</v>
      </c>
      <c r="H163" s="189">
        <f t="shared" si="29"/>
        <v>14149.104874576913</v>
      </c>
      <c r="I163" s="189">
        <f t="shared" si="30"/>
        <v>191.87465737069502</v>
      </c>
      <c r="J163" s="88">
        <f t="shared" si="31"/>
        <v>4201.8631217608499</v>
      </c>
      <c r="K163" s="189">
        <f t="shared" si="36"/>
        <v>140.81409287659642</v>
      </c>
      <c r="L163" s="88">
        <f t="shared" si="32"/>
        <v>3083.687819904585</v>
      </c>
      <c r="M163" s="89">
        <f t="shared" si="37"/>
        <v>17232.792694481497</v>
      </c>
      <c r="N163" s="89">
        <f t="shared" si="38"/>
        <v>102569.7926944815</v>
      </c>
      <c r="O163" s="89">
        <f t="shared" si="39"/>
        <v>4683.7660484260232</v>
      </c>
      <c r="P163" s="90">
        <f t="shared" si="33"/>
        <v>0.94843311310441281</v>
      </c>
      <c r="Q163" s="195">
        <v>1933.7708149306254</v>
      </c>
      <c r="R163" s="90">
        <f t="shared" si="40"/>
        <v>2.4023519529609409E-2</v>
      </c>
      <c r="S163" s="90">
        <f t="shared" si="40"/>
        <v>1.7570473925011772E-2</v>
      </c>
      <c r="T163" s="92">
        <v>21899</v>
      </c>
      <c r="U163" s="1">
        <v>83335</v>
      </c>
      <c r="V163" s="1">
        <v>3829.5574651900188</v>
      </c>
      <c r="W163" s="197"/>
      <c r="X163" s="89">
        <v>0</v>
      </c>
      <c r="Y163" s="89">
        <f t="shared" si="41"/>
        <v>0</v>
      </c>
    </row>
    <row r="164" spans="2:25">
      <c r="B164" s="201">
        <v>3421</v>
      </c>
      <c r="C164" t="s">
        <v>177</v>
      </c>
      <c r="D164" s="1">
        <v>25402</v>
      </c>
      <c r="E164" s="86">
        <f t="shared" si="34"/>
        <v>3882.9104249464995</v>
      </c>
      <c r="F164" s="87">
        <f t="shared" si="28"/>
        <v>0.78626489542003297</v>
      </c>
      <c r="G164" s="189">
        <f t="shared" si="35"/>
        <v>654.74654226753808</v>
      </c>
      <c r="H164" s="189">
        <f t="shared" si="29"/>
        <v>4283.3518795142345</v>
      </c>
      <c r="I164" s="189">
        <f t="shared" si="30"/>
        <v>196.75162031118617</v>
      </c>
      <c r="J164" s="88">
        <f t="shared" si="31"/>
        <v>1287.1491000757799</v>
      </c>
      <c r="K164" s="189">
        <f t="shared" si="36"/>
        <v>145.69105581708754</v>
      </c>
      <c r="L164" s="88">
        <f t="shared" si="32"/>
        <v>953.11088715538676</v>
      </c>
      <c r="M164" s="89">
        <f t="shared" si="37"/>
        <v>5236.4627666696215</v>
      </c>
      <c r="N164" s="89">
        <f t="shared" si="38"/>
        <v>30638.462766669621</v>
      </c>
      <c r="O164" s="89">
        <f t="shared" si="39"/>
        <v>4683.3480230311252</v>
      </c>
      <c r="P164" s="90">
        <f t="shared" si="33"/>
        <v>0.94834846559586083</v>
      </c>
      <c r="Q164" s="195">
        <v>214.3962066946533</v>
      </c>
      <c r="R164" s="90">
        <f t="shared" si="40"/>
        <v>4.1108242141071352E-2</v>
      </c>
      <c r="S164" s="90">
        <f t="shared" si="40"/>
        <v>4.4927654830063439E-2</v>
      </c>
      <c r="T164" s="92">
        <v>6542</v>
      </c>
      <c r="U164" s="1">
        <v>24399</v>
      </c>
      <c r="V164" s="1">
        <v>3715.9610112701794</v>
      </c>
      <c r="W164" s="197"/>
      <c r="X164" s="89">
        <v>0</v>
      </c>
      <c r="Y164" s="89">
        <f t="shared" si="41"/>
        <v>0</v>
      </c>
    </row>
    <row r="165" spans="2:25">
      <c r="B165" s="201">
        <v>3422</v>
      </c>
      <c r="C165" t="s">
        <v>178</v>
      </c>
      <c r="D165" s="1">
        <v>18119</v>
      </c>
      <c r="E165" s="86">
        <f t="shared" si="34"/>
        <v>4308.9179548156962</v>
      </c>
      <c r="F165" s="87">
        <f t="shared" si="28"/>
        <v>0.87252873600949643</v>
      </c>
      <c r="G165" s="189">
        <f t="shared" si="35"/>
        <v>390.62187374863606</v>
      </c>
      <c r="H165" s="189">
        <f t="shared" si="29"/>
        <v>1642.5649791130147</v>
      </c>
      <c r="I165" s="189">
        <f t="shared" si="30"/>
        <v>47.648984856967303</v>
      </c>
      <c r="J165" s="88">
        <f t="shared" si="31"/>
        <v>200.36398132354751</v>
      </c>
      <c r="K165" s="189">
        <f t="shared" si="36"/>
        <v>-3.411579637131311</v>
      </c>
      <c r="L165" s="88">
        <f t="shared" si="32"/>
        <v>-14.345692374137164</v>
      </c>
      <c r="M165" s="89">
        <f t="shared" si="37"/>
        <v>1628.2192867388776</v>
      </c>
      <c r="N165" s="89">
        <f t="shared" si="38"/>
        <v>19747.219286738877</v>
      </c>
      <c r="O165" s="89">
        <f t="shared" si="39"/>
        <v>4696.1282489272007</v>
      </c>
      <c r="P165" s="90">
        <f t="shared" si="33"/>
        <v>0.95093638081354459</v>
      </c>
      <c r="Q165" s="195">
        <v>-2072.6200487372362</v>
      </c>
      <c r="R165" s="90">
        <f t="shared" si="40"/>
        <v>-4.7671607274256282E-2</v>
      </c>
      <c r="S165" s="90">
        <f t="shared" si="40"/>
        <v>-2.8647686943944144E-2</v>
      </c>
      <c r="T165" s="92">
        <v>4205</v>
      </c>
      <c r="U165" s="1">
        <v>19026</v>
      </c>
      <c r="V165" s="1">
        <v>4435.9990673816746</v>
      </c>
      <c r="W165" s="197"/>
      <c r="X165" s="89">
        <v>0</v>
      </c>
      <c r="Y165" s="89">
        <f t="shared" si="41"/>
        <v>0</v>
      </c>
    </row>
    <row r="166" spans="2:25">
      <c r="B166" s="201">
        <v>3423</v>
      </c>
      <c r="C166" t="s">
        <v>179</v>
      </c>
      <c r="D166" s="1">
        <v>8473</v>
      </c>
      <c r="E166" s="86">
        <f t="shared" si="34"/>
        <v>3765.7777777777778</v>
      </c>
      <c r="F166" s="87">
        <f t="shared" si="28"/>
        <v>0.7625462724034705</v>
      </c>
      <c r="G166" s="189">
        <f t="shared" si="35"/>
        <v>727.36878351214546</v>
      </c>
      <c r="H166" s="189">
        <f t="shared" si="29"/>
        <v>1636.5797629023273</v>
      </c>
      <c r="I166" s="189">
        <f t="shared" si="30"/>
        <v>237.74804682023873</v>
      </c>
      <c r="J166" s="88">
        <f t="shared" si="31"/>
        <v>534.93310534553723</v>
      </c>
      <c r="K166" s="189">
        <f t="shared" si="36"/>
        <v>186.68748232614013</v>
      </c>
      <c r="L166" s="88">
        <f t="shared" si="32"/>
        <v>420.04683523381533</v>
      </c>
      <c r="M166" s="89">
        <f t="shared" si="37"/>
        <v>2056.6265981361425</v>
      </c>
      <c r="N166" s="89">
        <f t="shared" si="38"/>
        <v>10529.626598136143</v>
      </c>
      <c r="O166" s="89">
        <f t="shared" si="39"/>
        <v>4679.8340436160634</v>
      </c>
      <c r="P166" s="90">
        <f t="shared" si="33"/>
        <v>0.94763690690536384</v>
      </c>
      <c r="Q166" s="195">
        <v>-291.04340880113659</v>
      </c>
      <c r="R166" s="90">
        <f t="shared" si="40"/>
        <v>7.9913331633953602E-2</v>
      </c>
      <c r="S166" s="90">
        <f t="shared" si="40"/>
        <v>9.2392330132834835E-2</v>
      </c>
      <c r="T166" s="92">
        <v>2250</v>
      </c>
      <c r="U166" s="1">
        <v>7846</v>
      </c>
      <c r="V166" s="1">
        <v>3447.2759226713533</v>
      </c>
      <c r="W166" s="197"/>
      <c r="X166" s="89">
        <v>0</v>
      </c>
      <c r="Y166" s="89">
        <f t="shared" si="41"/>
        <v>0</v>
      </c>
    </row>
    <row r="167" spans="2:25">
      <c r="B167" s="201">
        <v>3424</v>
      </c>
      <c r="C167" t="s">
        <v>180</v>
      </c>
      <c r="D167" s="1">
        <v>8597</v>
      </c>
      <c r="E167" s="86">
        <f t="shared" si="34"/>
        <v>4657.0964247020584</v>
      </c>
      <c r="F167" s="87">
        <f t="shared" si="28"/>
        <v>0.94303268234157789</v>
      </c>
      <c r="G167" s="189">
        <f t="shared" si="35"/>
        <v>174.75122241909156</v>
      </c>
      <c r="H167" s="189">
        <f t="shared" si="29"/>
        <v>322.59075658564302</v>
      </c>
      <c r="I167" s="189">
        <f t="shared" si="30"/>
        <v>0</v>
      </c>
      <c r="J167" s="88">
        <f t="shared" si="31"/>
        <v>0</v>
      </c>
      <c r="K167" s="189">
        <f t="shared" si="36"/>
        <v>-51.060564494098614</v>
      </c>
      <c r="L167" s="88">
        <f t="shared" si="32"/>
        <v>-94.257802056106044</v>
      </c>
      <c r="M167" s="89">
        <f t="shared" si="37"/>
        <v>228.33295452953698</v>
      </c>
      <c r="N167" s="89">
        <f t="shared" si="38"/>
        <v>8825.3329545295364</v>
      </c>
      <c r="O167" s="89">
        <f t="shared" si="39"/>
        <v>4780.7870826270509</v>
      </c>
      <c r="P167" s="90">
        <f t="shared" si="33"/>
        <v>0.96807926121525045</v>
      </c>
      <c r="Q167" s="195">
        <v>-2292.6067803976703</v>
      </c>
      <c r="R167" s="90">
        <f t="shared" si="40"/>
        <v>4.0421154544354354E-2</v>
      </c>
      <c r="S167" s="90">
        <f t="shared" si="40"/>
        <v>3.5348678709630939E-2</v>
      </c>
      <c r="T167" s="92">
        <v>1846</v>
      </c>
      <c r="U167" s="1">
        <v>8263</v>
      </c>
      <c r="V167" s="1">
        <v>4498.0947196516063</v>
      </c>
      <c r="W167" s="197"/>
      <c r="X167" s="89">
        <v>0</v>
      </c>
      <c r="Y167" s="89">
        <f t="shared" si="41"/>
        <v>0</v>
      </c>
    </row>
    <row r="168" spans="2:25">
      <c r="B168" s="201">
        <v>3425</v>
      </c>
      <c r="C168" t="s">
        <v>181</v>
      </c>
      <c r="D168" s="1">
        <v>4559</v>
      </c>
      <c r="E168" s="86">
        <f t="shared" si="34"/>
        <v>3438.1598793363501</v>
      </c>
      <c r="F168" s="87">
        <f t="shared" si="28"/>
        <v>0.69620571223993555</v>
      </c>
      <c r="G168" s="189">
        <f t="shared" si="35"/>
        <v>930.49188054583067</v>
      </c>
      <c r="H168" s="189">
        <f t="shared" si="29"/>
        <v>1233.8322336037716</v>
      </c>
      <c r="I168" s="189">
        <f t="shared" si="30"/>
        <v>352.41431127473845</v>
      </c>
      <c r="J168" s="88">
        <f t="shared" si="31"/>
        <v>467.30137675030318</v>
      </c>
      <c r="K168" s="189">
        <f t="shared" si="36"/>
        <v>301.35374678063982</v>
      </c>
      <c r="L168" s="88">
        <f t="shared" si="32"/>
        <v>399.59506823112838</v>
      </c>
      <c r="M168" s="89">
        <f t="shared" si="37"/>
        <v>1633.4273018348999</v>
      </c>
      <c r="N168" s="89">
        <f t="shared" si="38"/>
        <v>6192.4273018348995</v>
      </c>
      <c r="O168" s="89">
        <f t="shared" si="39"/>
        <v>4670.0055066628202</v>
      </c>
      <c r="P168" s="90">
        <f t="shared" si="33"/>
        <v>0.94564669010045777</v>
      </c>
      <c r="Q168" s="195">
        <v>55.761318999863306</v>
      </c>
      <c r="R168" s="90">
        <f t="shared" si="40"/>
        <v>8.0844001896633474E-2</v>
      </c>
      <c r="S168" s="90">
        <f t="shared" si="40"/>
        <v>0.10937306680340744</v>
      </c>
      <c r="T168" s="92">
        <v>1326</v>
      </c>
      <c r="U168" s="1">
        <v>4218</v>
      </c>
      <c r="V168" s="1">
        <v>3099.1917707567964</v>
      </c>
      <c r="W168" s="197"/>
      <c r="X168" s="89">
        <v>0</v>
      </c>
      <c r="Y168" s="89">
        <f t="shared" si="41"/>
        <v>0</v>
      </c>
    </row>
    <row r="169" spans="2:25">
      <c r="B169" s="201">
        <v>3426</v>
      </c>
      <c r="C169" t="s">
        <v>182</v>
      </c>
      <c r="D169" s="1">
        <v>5767</v>
      </c>
      <c r="E169" s="86">
        <f t="shared" si="34"/>
        <v>3590.909090909091</v>
      </c>
      <c r="F169" s="87">
        <f t="shared" si="28"/>
        <v>0.72713646513372354</v>
      </c>
      <c r="G169" s="189">
        <f t="shared" si="35"/>
        <v>835.78736937073131</v>
      </c>
      <c r="H169" s="189">
        <f t="shared" si="29"/>
        <v>1342.2745152093944</v>
      </c>
      <c r="I169" s="189">
        <f t="shared" si="30"/>
        <v>298.95208722427913</v>
      </c>
      <c r="J169" s="88">
        <f t="shared" si="31"/>
        <v>480.11705208219229</v>
      </c>
      <c r="K169" s="189">
        <f t="shared" si="36"/>
        <v>247.8915227301805</v>
      </c>
      <c r="L169" s="88">
        <f t="shared" si="32"/>
        <v>398.11378550466986</v>
      </c>
      <c r="M169" s="89">
        <f t="shared" si="37"/>
        <v>1740.3883007140644</v>
      </c>
      <c r="N169" s="89">
        <f t="shared" si="38"/>
        <v>7507.3883007140648</v>
      </c>
      <c r="O169" s="89">
        <f t="shared" si="39"/>
        <v>4674.587983010003</v>
      </c>
      <c r="P169" s="90">
        <f t="shared" si="33"/>
        <v>0.9465746126872715</v>
      </c>
      <c r="Q169" s="195">
        <v>-257.18465093983286</v>
      </c>
      <c r="R169" s="90">
        <f t="shared" si="40"/>
        <v>0.14424603174603173</v>
      </c>
      <c r="S169" s="90">
        <f t="shared" si="40"/>
        <v>0.14282106782106785</v>
      </c>
      <c r="T169" s="92">
        <v>1606</v>
      </c>
      <c r="U169" s="1">
        <v>5040</v>
      </c>
      <c r="V169" s="1">
        <v>3142.14463840399</v>
      </c>
      <c r="W169" s="197"/>
      <c r="X169" s="89">
        <v>0</v>
      </c>
      <c r="Y169" s="89">
        <f t="shared" si="41"/>
        <v>0</v>
      </c>
    </row>
    <row r="170" spans="2:25">
      <c r="B170" s="201">
        <v>3427</v>
      </c>
      <c r="C170" t="s">
        <v>183</v>
      </c>
      <c r="D170" s="1">
        <v>23157</v>
      </c>
      <c r="E170" s="86">
        <f t="shared" si="34"/>
        <v>4047.0115344285214</v>
      </c>
      <c r="F170" s="87">
        <f t="shared" si="28"/>
        <v>0.81949433611385769</v>
      </c>
      <c r="G170" s="189">
        <f t="shared" si="35"/>
        <v>553.00385438868443</v>
      </c>
      <c r="H170" s="189">
        <f t="shared" si="29"/>
        <v>3164.2880548120525</v>
      </c>
      <c r="I170" s="189">
        <f t="shared" si="30"/>
        <v>139.31623199247849</v>
      </c>
      <c r="J170" s="88">
        <f t="shared" si="31"/>
        <v>797.16747946096189</v>
      </c>
      <c r="K170" s="189">
        <f t="shared" si="36"/>
        <v>88.255667498379879</v>
      </c>
      <c r="L170" s="88">
        <f t="shared" si="32"/>
        <v>504.99892942572967</v>
      </c>
      <c r="M170" s="89">
        <f t="shared" si="37"/>
        <v>3669.2869842377822</v>
      </c>
      <c r="N170" s="89">
        <f t="shared" si="38"/>
        <v>26826.286984237784</v>
      </c>
      <c r="O170" s="89">
        <f t="shared" si="39"/>
        <v>4688.2710563155861</v>
      </c>
      <c r="P170" s="90">
        <f t="shared" si="33"/>
        <v>0.94934534881667554</v>
      </c>
      <c r="Q170" s="195">
        <v>-776.95154205337712</v>
      </c>
      <c r="R170" s="90">
        <f t="shared" si="40"/>
        <v>1.784536943431058E-2</v>
      </c>
      <c r="S170" s="90">
        <f t="shared" si="40"/>
        <v>1.2508885498094403E-2</v>
      </c>
      <c r="T170" s="92">
        <v>5722</v>
      </c>
      <c r="U170" s="1">
        <v>22751</v>
      </c>
      <c r="V170" s="1">
        <v>3997.0133520730847</v>
      </c>
      <c r="W170" s="197"/>
      <c r="X170" s="89">
        <v>0</v>
      </c>
      <c r="Y170" s="89">
        <f t="shared" si="41"/>
        <v>0</v>
      </c>
    </row>
    <row r="171" spans="2:25">
      <c r="B171" s="201">
        <v>3428</v>
      </c>
      <c r="C171" t="s">
        <v>184</v>
      </c>
      <c r="D171" s="1">
        <v>13259</v>
      </c>
      <c r="E171" s="86">
        <f t="shared" si="34"/>
        <v>5284.5755280988442</v>
      </c>
      <c r="F171" s="87">
        <f t="shared" si="28"/>
        <v>1.0700932471284486</v>
      </c>
      <c r="G171" s="189">
        <f t="shared" si="35"/>
        <v>-214.28582168691565</v>
      </c>
      <c r="H171" s="189">
        <f t="shared" si="29"/>
        <v>-537.64312661247141</v>
      </c>
      <c r="I171" s="189">
        <f t="shared" si="30"/>
        <v>0</v>
      </c>
      <c r="J171" s="88">
        <f t="shared" si="31"/>
        <v>0</v>
      </c>
      <c r="K171" s="189">
        <f t="shared" si="36"/>
        <v>-51.060564494098614</v>
      </c>
      <c r="L171" s="88">
        <f t="shared" si="32"/>
        <v>-128.11095631569341</v>
      </c>
      <c r="M171" s="89">
        <f t="shared" si="37"/>
        <v>-665.75408292816485</v>
      </c>
      <c r="N171" s="89">
        <f t="shared" si="38"/>
        <v>12593.245917071836</v>
      </c>
      <c r="O171" s="89">
        <f t="shared" si="39"/>
        <v>5019.2291419178309</v>
      </c>
      <c r="P171" s="90">
        <f t="shared" si="33"/>
        <v>1.0163622758342616</v>
      </c>
      <c r="Q171" s="195">
        <v>-1402.8928092728893</v>
      </c>
      <c r="R171" s="90">
        <f t="shared" si="40"/>
        <v>0.2881569999028466</v>
      </c>
      <c r="S171" s="90">
        <f t="shared" si="40"/>
        <v>0.29688504653431275</v>
      </c>
      <c r="T171" s="92">
        <v>2509</v>
      </c>
      <c r="U171" s="1">
        <v>10293</v>
      </c>
      <c r="V171" s="1">
        <v>4074.8218527315912</v>
      </c>
      <c r="W171" s="197"/>
      <c r="X171" s="89">
        <v>0</v>
      </c>
      <c r="Y171" s="89">
        <f t="shared" si="41"/>
        <v>0</v>
      </c>
    </row>
    <row r="172" spans="2:25">
      <c r="B172" s="201">
        <v>3429</v>
      </c>
      <c r="C172" t="s">
        <v>185</v>
      </c>
      <c r="D172" s="1">
        <v>5647</v>
      </c>
      <c r="E172" s="86">
        <f t="shared" si="34"/>
        <v>3666.8831168831171</v>
      </c>
      <c r="F172" s="87">
        <f t="shared" si="28"/>
        <v>0.74252072669261071</v>
      </c>
      <c r="G172" s="189">
        <f t="shared" si="35"/>
        <v>788.68347326683511</v>
      </c>
      <c r="H172" s="189">
        <f t="shared" si="29"/>
        <v>1214.5725488309261</v>
      </c>
      <c r="I172" s="189">
        <f t="shared" si="30"/>
        <v>272.36117813337</v>
      </c>
      <c r="J172" s="88">
        <f t="shared" si="31"/>
        <v>419.43621432538981</v>
      </c>
      <c r="K172" s="189">
        <f t="shared" si="36"/>
        <v>221.30061363927138</v>
      </c>
      <c r="L172" s="88">
        <f t="shared" si="32"/>
        <v>340.80294500447792</v>
      </c>
      <c r="M172" s="89">
        <f t="shared" si="37"/>
        <v>1555.3754938354041</v>
      </c>
      <c r="N172" s="89">
        <f t="shared" si="38"/>
        <v>7202.3754938354041</v>
      </c>
      <c r="O172" s="89">
        <f t="shared" si="39"/>
        <v>4676.8672037892238</v>
      </c>
      <c r="P172" s="90">
        <f t="shared" si="33"/>
        <v>0.94703614053403817</v>
      </c>
      <c r="Q172" s="195">
        <v>-37.541339668334331</v>
      </c>
      <c r="R172" s="90">
        <f t="shared" si="40"/>
        <v>0.10443966360258165</v>
      </c>
      <c r="S172" s="90">
        <f t="shared" si="40"/>
        <v>9.8702314700750096E-2</v>
      </c>
      <c r="T172" s="92">
        <v>1540</v>
      </c>
      <c r="U172" s="1">
        <v>5113</v>
      </c>
      <c r="V172" s="1">
        <v>3337.467362924282</v>
      </c>
      <c r="W172" s="197"/>
      <c r="X172" s="89">
        <v>0</v>
      </c>
      <c r="Y172" s="89">
        <f t="shared" si="41"/>
        <v>0</v>
      </c>
    </row>
    <row r="173" spans="2:25">
      <c r="B173" s="201">
        <v>3430</v>
      </c>
      <c r="C173" t="s">
        <v>186</v>
      </c>
      <c r="D173" s="1">
        <v>7122</v>
      </c>
      <c r="E173" s="86">
        <f t="shared" si="34"/>
        <v>3758.311345646438</v>
      </c>
      <c r="F173" s="87">
        <f t="shared" si="28"/>
        <v>0.76103436694173432</v>
      </c>
      <c r="G173" s="189">
        <f t="shared" si="35"/>
        <v>731.99797143357614</v>
      </c>
      <c r="H173" s="189">
        <f t="shared" si="29"/>
        <v>1387.136155866627</v>
      </c>
      <c r="I173" s="189">
        <f t="shared" si="30"/>
        <v>240.3612980662077</v>
      </c>
      <c r="J173" s="88">
        <f t="shared" si="31"/>
        <v>455.48465983546356</v>
      </c>
      <c r="K173" s="189">
        <f t="shared" si="36"/>
        <v>189.3007335721091</v>
      </c>
      <c r="L173" s="88">
        <f t="shared" si="32"/>
        <v>358.72489011914672</v>
      </c>
      <c r="M173" s="89">
        <f t="shared" si="37"/>
        <v>1745.8610459857737</v>
      </c>
      <c r="N173" s="89">
        <f t="shared" si="38"/>
        <v>8867.8610459857737</v>
      </c>
      <c r="O173" s="89">
        <f t="shared" si="39"/>
        <v>4679.6100506521234</v>
      </c>
      <c r="P173" s="90">
        <f t="shared" si="33"/>
        <v>0.94759154974151183</v>
      </c>
      <c r="Q173" s="195">
        <v>225.68933576526592</v>
      </c>
      <c r="R173" s="90">
        <f t="shared" si="40"/>
        <v>0.14262794801861062</v>
      </c>
      <c r="S173" s="90">
        <f t="shared" si="40"/>
        <v>0.14021606844495657</v>
      </c>
      <c r="T173" s="92">
        <v>1895</v>
      </c>
      <c r="U173" s="1">
        <v>6233</v>
      </c>
      <c r="V173" s="1">
        <v>3296.13960867266</v>
      </c>
      <c r="W173" s="197"/>
      <c r="X173" s="89">
        <v>0</v>
      </c>
      <c r="Y173" s="89">
        <f t="shared" si="41"/>
        <v>0</v>
      </c>
    </row>
    <row r="174" spans="2:25">
      <c r="B174" s="201">
        <v>3431</v>
      </c>
      <c r="C174" t="s">
        <v>187</v>
      </c>
      <c r="D174" s="1">
        <v>9021</v>
      </c>
      <c r="E174" s="86">
        <f t="shared" si="34"/>
        <v>3585.4531001589826</v>
      </c>
      <c r="F174" s="87">
        <f t="shared" si="28"/>
        <v>0.72603166138419961</v>
      </c>
      <c r="G174" s="189">
        <f t="shared" si="35"/>
        <v>839.17008363579851</v>
      </c>
      <c r="H174" s="189">
        <f t="shared" si="29"/>
        <v>2111.3519304276692</v>
      </c>
      <c r="I174" s="189">
        <f t="shared" si="30"/>
        <v>300.86168398681707</v>
      </c>
      <c r="J174" s="88">
        <f t="shared" si="31"/>
        <v>756.96799691083174</v>
      </c>
      <c r="K174" s="189">
        <f t="shared" si="36"/>
        <v>249.80111949271844</v>
      </c>
      <c r="L174" s="88">
        <f t="shared" si="32"/>
        <v>628.49961664367959</v>
      </c>
      <c r="M174" s="89">
        <f t="shared" si="37"/>
        <v>2739.8515470713487</v>
      </c>
      <c r="N174" s="89">
        <f t="shared" si="38"/>
        <v>11760.851547071348</v>
      </c>
      <c r="O174" s="89">
        <f t="shared" si="39"/>
        <v>4674.4243032874992</v>
      </c>
      <c r="P174" s="90">
        <f t="shared" si="33"/>
        <v>0.94654146857478572</v>
      </c>
      <c r="Q174" s="195">
        <v>338.28422425615236</v>
      </c>
      <c r="R174" s="90">
        <f t="shared" si="40"/>
        <v>7.5208581644815253E-2</v>
      </c>
      <c r="S174" s="90">
        <f t="shared" si="40"/>
        <v>6.9653052407381816E-2</v>
      </c>
      <c r="T174" s="92">
        <v>2516</v>
      </c>
      <c r="U174" s="1">
        <v>8390</v>
      </c>
      <c r="V174" s="1">
        <v>3351.9776268477826</v>
      </c>
      <c r="W174" s="197"/>
      <c r="X174" s="89">
        <v>0</v>
      </c>
      <c r="Y174" s="89">
        <f t="shared" si="41"/>
        <v>0</v>
      </c>
    </row>
    <row r="175" spans="2:25">
      <c r="B175" s="201">
        <v>3432</v>
      </c>
      <c r="C175" t="s">
        <v>188</v>
      </c>
      <c r="D175" s="1">
        <v>8536</v>
      </c>
      <c r="E175" s="86">
        <f t="shared" si="34"/>
        <v>4255.2342971086746</v>
      </c>
      <c r="F175" s="87">
        <f t="shared" si="28"/>
        <v>0.86165813357643672</v>
      </c>
      <c r="G175" s="189">
        <f t="shared" si="35"/>
        <v>423.90574152698952</v>
      </c>
      <c r="H175" s="189">
        <f t="shared" si="29"/>
        <v>850.354917503141</v>
      </c>
      <c r="I175" s="189">
        <f t="shared" si="30"/>
        <v>66.438265054424889</v>
      </c>
      <c r="J175" s="88">
        <f t="shared" si="31"/>
        <v>133.27515969917633</v>
      </c>
      <c r="K175" s="189">
        <f t="shared" si="36"/>
        <v>15.377700560326275</v>
      </c>
      <c r="L175" s="88">
        <f t="shared" si="32"/>
        <v>30.847667324014505</v>
      </c>
      <c r="M175" s="89">
        <f t="shared" si="37"/>
        <v>881.20258482715553</v>
      </c>
      <c r="N175" s="89">
        <f t="shared" si="38"/>
        <v>9417.2025848271551</v>
      </c>
      <c r="O175" s="89">
        <f t="shared" si="39"/>
        <v>4694.5177391959887</v>
      </c>
      <c r="P175" s="90">
        <f t="shared" si="33"/>
        <v>0.9506102627405526</v>
      </c>
      <c r="Q175" s="195">
        <v>-812.99411228225858</v>
      </c>
      <c r="R175" s="90">
        <f t="shared" si="40"/>
        <v>8.2699137493658037E-2</v>
      </c>
      <c r="S175" s="90">
        <f t="shared" si="40"/>
        <v>7.0285338808536463E-2</v>
      </c>
      <c r="T175" s="92">
        <v>2006</v>
      </c>
      <c r="U175" s="1">
        <v>7884</v>
      </c>
      <c r="V175" s="1">
        <v>3975.7942511346446</v>
      </c>
      <c r="W175" s="197"/>
      <c r="X175" s="89">
        <v>0</v>
      </c>
      <c r="Y175" s="89">
        <f t="shared" si="41"/>
        <v>0</v>
      </c>
    </row>
    <row r="176" spans="2:25">
      <c r="B176" s="201">
        <v>3433</v>
      </c>
      <c r="C176" t="s">
        <v>189</v>
      </c>
      <c r="D176" s="1">
        <v>14099</v>
      </c>
      <c r="E176" s="86">
        <f t="shared" si="34"/>
        <v>6470.3992657182198</v>
      </c>
      <c r="F176" s="87">
        <f t="shared" si="28"/>
        <v>1.3102150823002545</v>
      </c>
      <c r="G176" s="189">
        <f t="shared" si="35"/>
        <v>-949.49653901092847</v>
      </c>
      <c r="H176" s="189">
        <f t="shared" si="29"/>
        <v>-2068.9529585048131</v>
      </c>
      <c r="I176" s="189">
        <f t="shared" si="30"/>
        <v>0</v>
      </c>
      <c r="J176" s="88">
        <f t="shared" si="31"/>
        <v>0</v>
      </c>
      <c r="K176" s="189">
        <f t="shared" si="36"/>
        <v>-51.060564494098614</v>
      </c>
      <c r="L176" s="88">
        <f t="shared" si="32"/>
        <v>-111.26097003264088</v>
      </c>
      <c r="M176" s="89">
        <f t="shared" si="37"/>
        <v>-2180.2139285374537</v>
      </c>
      <c r="N176" s="89">
        <f t="shared" si="38"/>
        <v>11918.786071462546</v>
      </c>
      <c r="O176" s="89">
        <f t="shared" si="39"/>
        <v>5469.8421622131918</v>
      </c>
      <c r="P176" s="90">
        <f t="shared" si="33"/>
        <v>1.1076085731995475</v>
      </c>
      <c r="Q176" s="195">
        <v>-4140.1566941313777</v>
      </c>
      <c r="R176" s="90">
        <f t="shared" si="40"/>
        <v>3.6843653478452712E-2</v>
      </c>
      <c r="S176" s="90">
        <f t="shared" si="40"/>
        <v>1.8761937630733208E-2</v>
      </c>
      <c r="T176" s="92">
        <v>2179</v>
      </c>
      <c r="U176" s="1">
        <v>13598</v>
      </c>
      <c r="V176" s="1">
        <v>6351.2377393741235</v>
      </c>
      <c r="W176" s="197"/>
      <c r="X176" s="89">
        <v>0</v>
      </c>
      <c r="Y176" s="89">
        <f t="shared" si="41"/>
        <v>0</v>
      </c>
    </row>
    <row r="177" spans="2:25">
      <c r="B177" s="201">
        <v>3434</v>
      </c>
      <c r="C177" t="s">
        <v>190</v>
      </c>
      <c r="D177" s="1">
        <v>9987</v>
      </c>
      <c r="E177" s="86">
        <f t="shared" si="34"/>
        <v>4508.8036117381498</v>
      </c>
      <c r="F177" s="87">
        <f t="shared" si="28"/>
        <v>0.91300432208698445</v>
      </c>
      <c r="G177" s="189">
        <f t="shared" si="35"/>
        <v>266.69276645671488</v>
      </c>
      <c r="H177" s="189">
        <f t="shared" si="29"/>
        <v>590.72447770162341</v>
      </c>
      <c r="I177" s="189">
        <f t="shared" si="30"/>
        <v>0</v>
      </c>
      <c r="J177" s="88">
        <f t="shared" si="31"/>
        <v>0</v>
      </c>
      <c r="K177" s="189">
        <f t="shared" si="36"/>
        <v>-51.060564494098614</v>
      </c>
      <c r="L177" s="88">
        <f t="shared" si="32"/>
        <v>-113.09915035442843</v>
      </c>
      <c r="M177" s="89">
        <f t="shared" si="37"/>
        <v>477.62532734719497</v>
      </c>
      <c r="N177" s="89">
        <f t="shared" si="38"/>
        <v>10464.625327347196</v>
      </c>
      <c r="O177" s="89">
        <f t="shared" si="39"/>
        <v>4724.4358137007648</v>
      </c>
      <c r="P177" s="90">
        <f t="shared" si="33"/>
        <v>0.95666848431850482</v>
      </c>
      <c r="Q177" s="195">
        <v>-755.54198723772674</v>
      </c>
      <c r="R177" s="90">
        <f t="shared" si="40"/>
        <v>9.1117666338905279E-2</v>
      </c>
      <c r="S177" s="90">
        <f t="shared" si="40"/>
        <v>8.9639854601200594E-2</v>
      </c>
      <c r="T177" s="92">
        <v>2215</v>
      </c>
      <c r="U177" s="1">
        <v>9153</v>
      </c>
      <c r="V177" s="1">
        <v>4137.8842676311024</v>
      </c>
      <c r="W177" s="197"/>
      <c r="X177" s="89">
        <v>0</v>
      </c>
      <c r="Y177" s="89">
        <f t="shared" si="41"/>
        <v>0</v>
      </c>
    </row>
    <row r="178" spans="2:25">
      <c r="B178" s="201">
        <v>3435</v>
      </c>
      <c r="C178" t="s">
        <v>191</v>
      </c>
      <c r="D178" s="1">
        <v>14497</v>
      </c>
      <c r="E178" s="86">
        <f t="shared" si="34"/>
        <v>4107.9625956361579</v>
      </c>
      <c r="F178" s="87">
        <f t="shared" si="28"/>
        <v>0.83183654196498102</v>
      </c>
      <c r="G178" s="189">
        <f t="shared" si="35"/>
        <v>515.21419643994989</v>
      </c>
      <c r="H178" s="189">
        <f t="shared" si="29"/>
        <v>1818.1908992365832</v>
      </c>
      <c r="I178" s="189">
        <f t="shared" si="30"/>
        <v>117.98336056980574</v>
      </c>
      <c r="J178" s="88">
        <f t="shared" si="31"/>
        <v>416.36327945084446</v>
      </c>
      <c r="K178" s="189">
        <f t="shared" si="36"/>
        <v>66.922796075707126</v>
      </c>
      <c r="L178" s="88">
        <f t="shared" si="32"/>
        <v>236.17054735117046</v>
      </c>
      <c r="M178" s="89">
        <f t="shared" si="37"/>
        <v>2054.3614465877536</v>
      </c>
      <c r="N178" s="89">
        <f t="shared" si="38"/>
        <v>16551.361446587754</v>
      </c>
      <c r="O178" s="89">
        <f t="shared" si="39"/>
        <v>4690.0995881518147</v>
      </c>
      <c r="P178" s="90">
        <f t="shared" si="33"/>
        <v>0.94971561499220913</v>
      </c>
      <c r="Q178" s="195">
        <v>-1337.9710211685365</v>
      </c>
      <c r="R178" s="90">
        <f t="shared" si="40"/>
        <v>5.4864294549952702E-2</v>
      </c>
      <c r="S178" s="90">
        <f t="shared" si="40"/>
        <v>5.546212072991883E-2</v>
      </c>
      <c r="T178" s="92">
        <v>3529</v>
      </c>
      <c r="U178" s="1">
        <v>13743</v>
      </c>
      <c r="V178" s="1">
        <v>3892.0985556499572</v>
      </c>
      <c r="W178" s="197"/>
      <c r="X178" s="89">
        <v>0</v>
      </c>
      <c r="Y178" s="89">
        <f t="shared" si="41"/>
        <v>0</v>
      </c>
    </row>
    <row r="179" spans="2:25">
      <c r="B179" s="201">
        <v>3436</v>
      </c>
      <c r="C179" t="s">
        <v>192</v>
      </c>
      <c r="D179" s="1">
        <v>28899</v>
      </c>
      <c r="E179" s="86">
        <f t="shared" si="34"/>
        <v>5204.213938411669</v>
      </c>
      <c r="F179" s="87">
        <f t="shared" si="28"/>
        <v>1.0538205315630245</v>
      </c>
      <c r="G179" s="189">
        <f t="shared" si="35"/>
        <v>-164.46163608086704</v>
      </c>
      <c r="H179" s="189">
        <f t="shared" si="29"/>
        <v>-913.25546515705469</v>
      </c>
      <c r="I179" s="189">
        <f t="shared" si="30"/>
        <v>0</v>
      </c>
      <c r="J179" s="88">
        <f t="shared" si="31"/>
        <v>0</v>
      </c>
      <c r="K179" s="189">
        <f t="shared" si="36"/>
        <v>-51.060564494098614</v>
      </c>
      <c r="L179" s="88">
        <f t="shared" si="32"/>
        <v>-283.53931463572957</v>
      </c>
      <c r="M179" s="89">
        <f t="shared" si="37"/>
        <v>-1196.7947797927843</v>
      </c>
      <c r="N179" s="89">
        <f t="shared" si="38"/>
        <v>27702.205220207215</v>
      </c>
      <c r="O179" s="89">
        <f t="shared" si="39"/>
        <v>4988.6917378367043</v>
      </c>
      <c r="P179" s="90">
        <f t="shared" si="33"/>
        <v>1.0101786439194005</v>
      </c>
      <c r="Q179" s="195">
        <v>-4424.6138041539871</v>
      </c>
      <c r="R179" s="90">
        <f t="shared" si="40"/>
        <v>-3.2313152960085724E-2</v>
      </c>
      <c r="S179" s="90">
        <f t="shared" si="40"/>
        <v>-2.6562447764278605E-2</v>
      </c>
      <c r="T179" s="92">
        <v>5553</v>
      </c>
      <c r="U179" s="1">
        <v>29864</v>
      </c>
      <c r="V179" s="1">
        <v>5346.2226996061581</v>
      </c>
      <c r="W179" s="197"/>
      <c r="X179" s="89">
        <v>0</v>
      </c>
      <c r="Y179" s="89">
        <f t="shared" si="41"/>
        <v>0</v>
      </c>
    </row>
    <row r="180" spans="2:25">
      <c r="B180" s="201">
        <v>3437</v>
      </c>
      <c r="C180" t="s">
        <v>193</v>
      </c>
      <c r="D180" s="1">
        <v>24352</v>
      </c>
      <c r="E180" s="86">
        <f t="shared" si="34"/>
        <v>4330.7842788547041</v>
      </c>
      <c r="F180" s="87">
        <f t="shared" si="28"/>
        <v>0.87695652885099318</v>
      </c>
      <c r="G180" s="189">
        <f t="shared" si="35"/>
        <v>377.06475284445122</v>
      </c>
      <c r="H180" s="189">
        <f t="shared" si="29"/>
        <v>2120.2351052443491</v>
      </c>
      <c r="I180" s="189">
        <f t="shared" si="30"/>
        <v>39.99577144331456</v>
      </c>
      <c r="J180" s="88">
        <f t="shared" si="31"/>
        <v>224.89622282575777</v>
      </c>
      <c r="K180" s="189">
        <f t="shared" si="36"/>
        <v>-11.064793050784054</v>
      </c>
      <c r="L180" s="88">
        <f t="shared" si="32"/>
        <v>-62.217331324558735</v>
      </c>
      <c r="M180" s="89">
        <f t="shared" si="37"/>
        <v>2058.0177739197902</v>
      </c>
      <c r="N180" s="89">
        <f t="shared" si="38"/>
        <v>26410.01777391979</v>
      </c>
      <c r="O180" s="89">
        <f t="shared" si="39"/>
        <v>4696.7842386483717</v>
      </c>
      <c r="P180" s="90">
        <f t="shared" si="33"/>
        <v>0.95106921459878968</v>
      </c>
      <c r="Q180" s="195">
        <v>-3617.1497551461312</v>
      </c>
      <c r="R180" s="90">
        <f t="shared" si="40"/>
        <v>0.25921712601478875</v>
      </c>
      <c r="S180" s="90">
        <f t="shared" si="40"/>
        <v>0.2890012052891916</v>
      </c>
      <c r="T180" s="92">
        <v>5623</v>
      </c>
      <c r="U180" s="1">
        <v>19339</v>
      </c>
      <c r="V180" s="1">
        <v>3359.7984711605282</v>
      </c>
      <c r="W180" s="197"/>
      <c r="X180" s="89">
        <v>0</v>
      </c>
      <c r="Y180" s="89">
        <f t="shared" si="41"/>
        <v>0</v>
      </c>
    </row>
    <row r="181" spans="2:25">
      <c r="B181" s="201">
        <v>3438</v>
      </c>
      <c r="C181" t="s">
        <v>194</v>
      </c>
      <c r="D181" s="1">
        <v>15305</v>
      </c>
      <c r="E181" s="86">
        <f t="shared" si="34"/>
        <v>4892.9028132992325</v>
      </c>
      <c r="F181" s="87">
        <f t="shared" si="28"/>
        <v>0.99078199025209646</v>
      </c>
      <c r="G181" s="189">
        <f t="shared" si="35"/>
        <v>28.551261488843558</v>
      </c>
      <c r="H181" s="189">
        <f t="shared" si="29"/>
        <v>89.308345937102658</v>
      </c>
      <c r="I181" s="189">
        <f t="shared" si="30"/>
        <v>0</v>
      </c>
      <c r="J181" s="88">
        <f t="shared" si="31"/>
        <v>0</v>
      </c>
      <c r="K181" s="189">
        <f t="shared" si="36"/>
        <v>-51.060564494098614</v>
      </c>
      <c r="L181" s="88">
        <f t="shared" si="32"/>
        <v>-159.71744573754046</v>
      </c>
      <c r="M181" s="89">
        <f t="shared" si="37"/>
        <v>-70.409099800437801</v>
      </c>
      <c r="N181" s="89">
        <f t="shared" si="38"/>
        <v>15234.590900199562</v>
      </c>
      <c r="O181" s="89">
        <f t="shared" si="39"/>
        <v>4870.3935102939777</v>
      </c>
      <c r="P181" s="90">
        <f t="shared" si="33"/>
        <v>0.98622399822124762</v>
      </c>
      <c r="Q181" s="195">
        <v>-2274.2683854625748</v>
      </c>
      <c r="R181" s="90">
        <f t="shared" si="40"/>
        <v>3.8260633606946613E-2</v>
      </c>
      <c r="S181" s="90">
        <f t="shared" si="40"/>
        <v>3.5273310812041617E-2</v>
      </c>
      <c r="T181" s="92">
        <v>3128</v>
      </c>
      <c r="U181" s="1">
        <v>14741</v>
      </c>
      <c r="V181" s="1">
        <v>4726.1942930426421</v>
      </c>
      <c r="W181" s="197"/>
      <c r="X181" s="89">
        <v>0</v>
      </c>
      <c r="Y181" s="89">
        <f t="shared" si="41"/>
        <v>0</v>
      </c>
    </row>
    <row r="182" spans="2:25">
      <c r="B182" s="201">
        <v>3439</v>
      </c>
      <c r="C182" t="s">
        <v>195</v>
      </c>
      <c r="D182" s="1">
        <v>17258</v>
      </c>
      <c r="E182" s="86">
        <f t="shared" si="34"/>
        <v>3880.8185293456263</v>
      </c>
      <c r="F182" s="87">
        <f t="shared" si="28"/>
        <v>0.78584129974157413</v>
      </c>
      <c r="G182" s="189">
        <f t="shared" si="35"/>
        <v>656.04351754007939</v>
      </c>
      <c r="H182" s="189">
        <f t="shared" si="29"/>
        <v>2917.4255225007328</v>
      </c>
      <c r="I182" s="189">
        <f t="shared" si="30"/>
        <v>197.48378377149177</v>
      </c>
      <c r="J182" s="88">
        <f t="shared" si="31"/>
        <v>878.21038643182396</v>
      </c>
      <c r="K182" s="189">
        <f t="shared" si="36"/>
        <v>146.42321927739317</v>
      </c>
      <c r="L182" s="88">
        <f t="shared" si="32"/>
        <v>651.14405612656742</v>
      </c>
      <c r="M182" s="89">
        <f t="shared" si="37"/>
        <v>3568.5695786273</v>
      </c>
      <c r="N182" s="89">
        <f t="shared" si="38"/>
        <v>20826.569578627299</v>
      </c>
      <c r="O182" s="89">
        <f t="shared" si="39"/>
        <v>4683.2852661630986</v>
      </c>
      <c r="P182" s="90">
        <f t="shared" si="33"/>
        <v>0.94833575772550693</v>
      </c>
      <c r="Q182" s="195">
        <v>656.64132660060022</v>
      </c>
      <c r="R182" s="90">
        <f t="shared" si="40"/>
        <v>3.7201754913155839E-2</v>
      </c>
      <c r="S182" s="90">
        <f t="shared" si="40"/>
        <v>2.9271721257422233E-2</v>
      </c>
      <c r="T182" s="92">
        <v>4447</v>
      </c>
      <c r="U182" s="1">
        <v>16639</v>
      </c>
      <c r="V182" s="1">
        <v>3770.4509404033538</v>
      </c>
      <c r="W182" s="197"/>
      <c r="X182" s="89">
        <v>0</v>
      </c>
      <c r="Y182" s="89">
        <f t="shared" si="41"/>
        <v>0</v>
      </c>
    </row>
    <row r="183" spans="2:25">
      <c r="B183" s="201">
        <v>3440</v>
      </c>
      <c r="C183" t="s">
        <v>196</v>
      </c>
      <c r="D183" s="1">
        <v>23417</v>
      </c>
      <c r="E183" s="86">
        <f t="shared" si="34"/>
        <v>4561.1608881963375</v>
      </c>
      <c r="F183" s="87">
        <f t="shared" si="28"/>
        <v>0.923606340674483</v>
      </c>
      <c r="G183" s="189">
        <f t="shared" si="35"/>
        <v>234.23125505263849</v>
      </c>
      <c r="H183" s="189">
        <f t="shared" si="29"/>
        <v>1202.5432634402459</v>
      </c>
      <c r="I183" s="189">
        <f t="shared" si="30"/>
        <v>0</v>
      </c>
      <c r="J183" s="88">
        <f t="shared" si="31"/>
        <v>0</v>
      </c>
      <c r="K183" s="189">
        <f t="shared" si="36"/>
        <v>-51.060564494098614</v>
      </c>
      <c r="L183" s="88">
        <f t="shared" si="32"/>
        <v>-262.14493811270228</v>
      </c>
      <c r="M183" s="89">
        <f t="shared" si="37"/>
        <v>940.39832532754372</v>
      </c>
      <c r="N183" s="89">
        <f t="shared" si="38"/>
        <v>24357.398325327544</v>
      </c>
      <c r="O183" s="89">
        <f t="shared" si="39"/>
        <v>4744.3315787548772</v>
      </c>
      <c r="P183" s="90">
        <f t="shared" si="33"/>
        <v>0.96069725138175444</v>
      </c>
      <c r="Q183" s="195">
        <v>-157.10842317742686</v>
      </c>
      <c r="R183" s="90">
        <f t="shared" si="40"/>
        <v>2.054003166588215E-3</v>
      </c>
      <c r="S183" s="90">
        <f t="shared" si="40"/>
        <v>1.0220339415617041E-4</v>
      </c>
      <c r="T183" s="92">
        <v>5134</v>
      </c>
      <c r="U183" s="1">
        <v>23369</v>
      </c>
      <c r="V183" s="1">
        <v>4560.6947697111627</v>
      </c>
      <c r="W183" s="197"/>
      <c r="X183" s="89">
        <v>0</v>
      </c>
      <c r="Y183" s="89">
        <f t="shared" si="41"/>
        <v>0</v>
      </c>
    </row>
    <row r="184" spans="2:25">
      <c r="B184" s="201">
        <v>3441</v>
      </c>
      <c r="C184" t="s">
        <v>197</v>
      </c>
      <c r="D184" s="1">
        <v>24953</v>
      </c>
      <c r="E184" s="86">
        <f t="shared" si="34"/>
        <v>4041.6261742792353</v>
      </c>
      <c r="F184" s="87">
        <f t="shared" si="28"/>
        <v>0.81840383461596744</v>
      </c>
      <c r="G184" s="189">
        <f t="shared" si="35"/>
        <v>556.34277768124184</v>
      </c>
      <c r="H184" s="189">
        <f t="shared" si="29"/>
        <v>3434.8603094039872</v>
      </c>
      <c r="I184" s="189">
        <f t="shared" si="30"/>
        <v>141.20110804472861</v>
      </c>
      <c r="J184" s="88">
        <f t="shared" si="31"/>
        <v>871.77564106815453</v>
      </c>
      <c r="K184" s="189">
        <f t="shared" si="36"/>
        <v>90.140543550629999</v>
      </c>
      <c r="L184" s="88">
        <f t="shared" si="32"/>
        <v>556.52771588158953</v>
      </c>
      <c r="M184" s="89">
        <f t="shared" si="37"/>
        <v>3991.388025285577</v>
      </c>
      <c r="N184" s="89">
        <f t="shared" si="38"/>
        <v>28944.388025285578</v>
      </c>
      <c r="O184" s="89">
        <f t="shared" si="39"/>
        <v>4688.1094955111075</v>
      </c>
      <c r="P184" s="90">
        <f t="shared" si="33"/>
        <v>0.94931263377173891</v>
      </c>
      <c r="Q184" s="195">
        <v>105.04155832968081</v>
      </c>
      <c r="R184" s="90">
        <f t="shared" si="40"/>
        <v>4.2618977980194712E-2</v>
      </c>
      <c r="S184" s="90">
        <f t="shared" si="40"/>
        <v>4.3125595559388101E-2</v>
      </c>
      <c r="T184" s="92">
        <v>6174</v>
      </c>
      <c r="U184" s="1">
        <v>23933</v>
      </c>
      <c r="V184" s="1">
        <v>3874.5345637040637</v>
      </c>
      <c r="W184" s="197"/>
      <c r="X184" s="89">
        <v>0</v>
      </c>
      <c r="Y184" s="89">
        <f t="shared" si="41"/>
        <v>0</v>
      </c>
    </row>
    <row r="185" spans="2:25">
      <c r="B185" s="201">
        <v>3442</v>
      </c>
      <c r="C185" t="s">
        <v>198</v>
      </c>
      <c r="D185" s="1">
        <v>55865</v>
      </c>
      <c r="E185" s="86">
        <f t="shared" si="34"/>
        <v>3767.7884939637147</v>
      </c>
      <c r="F185" s="87">
        <f t="shared" si="28"/>
        <v>0.76295342976190395</v>
      </c>
      <c r="G185" s="189">
        <f t="shared" si="35"/>
        <v>726.12213947686462</v>
      </c>
      <c r="H185" s="189">
        <f t="shared" si="29"/>
        <v>10766.212962023472</v>
      </c>
      <c r="I185" s="189">
        <f t="shared" si="30"/>
        <v>237.04429615516082</v>
      </c>
      <c r="J185" s="88">
        <f t="shared" si="31"/>
        <v>3514.6557790925694</v>
      </c>
      <c r="K185" s="189">
        <f t="shared" si="36"/>
        <v>185.98373166106222</v>
      </c>
      <c r="L185" s="88">
        <f t="shared" si="32"/>
        <v>2757.5807893385695</v>
      </c>
      <c r="M185" s="89">
        <f t="shared" si="37"/>
        <v>13523.793751362042</v>
      </c>
      <c r="N185" s="89">
        <f t="shared" si="38"/>
        <v>69388.793751362042</v>
      </c>
      <c r="O185" s="89">
        <f t="shared" si="39"/>
        <v>4679.8943651016416</v>
      </c>
      <c r="P185" s="90">
        <f t="shared" si="33"/>
        <v>0.94764912162611692</v>
      </c>
      <c r="Q185" s="195">
        <v>2069.0986402646922</v>
      </c>
      <c r="R185" s="90">
        <f t="shared" si="40"/>
        <v>2.5761081120781463E-2</v>
      </c>
      <c r="S185" s="90">
        <f t="shared" si="40"/>
        <v>2.6660446741242065E-2</v>
      </c>
      <c r="T185" s="92">
        <v>14827</v>
      </c>
      <c r="U185" s="1">
        <v>54462</v>
      </c>
      <c r="V185" s="1">
        <v>3669.9460916442049</v>
      </c>
      <c r="W185" s="197"/>
      <c r="X185" s="89">
        <v>0</v>
      </c>
      <c r="Y185" s="89">
        <f t="shared" si="41"/>
        <v>0</v>
      </c>
    </row>
    <row r="186" spans="2:25">
      <c r="B186" s="201">
        <v>3443</v>
      </c>
      <c r="C186" t="s">
        <v>199</v>
      </c>
      <c r="D186" s="1">
        <v>52640</v>
      </c>
      <c r="E186" s="86">
        <f t="shared" si="34"/>
        <v>3856.69279800718</v>
      </c>
      <c r="F186" s="87">
        <f t="shared" si="28"/>
        <v>0.78095599115812497</v>
      </c>
      <c r="G186" s="189">
        <f t="shared" si="35"/>
        <v>671.00147096991611</v>
      </c>
      <c r="H186" s="189">
        <f t="shared" si="29"/>
        <v>9158.499077268385</v>
      </c>
      <c r="I186" s="189">
        <f t="shared" si="30"/>
        <v>205.92778973994797</v>
      </c>
      <c r="J186" s="88">
        <f t="shared" si="31"/>
        <v>2810.7084021605501</v>
      </c>
      <c r="K186" s="189">
        <f t="shared" si="36"/>
        <v>154.86722524584934</v>
      </c>
      <c r="L186" s="88">
        <f t="shared" si="32"/>
        <v>2113.7827573805976</v>
      </c>
      <c r="M186" s="89">
        <f t="shared" si="37"/>
        <v>11272.281834648982</v>
      </c>
      <c r="N186" s="89">
        <f t="shared" si="38"/>
        <v>63912.28183464898</v>
      </c>
      <c r="O186" s="89">
        <f t="shared" si="39"/>
        <v>4682.5614942229449</v>
      </c>
      <c r="P186" s="90">
        <f t="shared" si="33"/>
        <v>0.94818919846800342</v>
      </c>
      <c r="Q186" s="195">
        <v>2035.4456538681297</v>
      </c>
      <c r="R186" s="90">
        <f t="shared" si="40"/>
        <v>7.1835803876852913E-2</v>
      </c>
      <c r="S186" s="90">
        <f t="shared" si="40"/>
        <v>7.5134001822697152E-2</v>
      </c>
      <c r="T186" s="92">
        <v>13649</v>
      </c>
      <c r="U186" s="1">
        <v>49112</v>
      </c>
      <c r="V186" s="1">
        <v>3587.1740559491636</v>
      </c>
      <c r="W186" s="197"/>
      <c r="X186" s="89">
        <v>0</v>
      </c>
      <c r="Y186" s="89">
        <f t="shared" si="41"/>
        <v>0</v>
      </c>
    </row>
    <row r="187" spans="2:25">
      <c r="B187" s="201">
        <v>3446</v>
      </c>
      <c r="C187" t="s">
        <v>200</v>
      </c>
      <c r="D187" s="1">
        <v>55372</v>
      </c>
      <c r="E187" s="86">
        <f t="shared" si="34"/>
        <v>4053.5871156661783</v>
      </c>
      <c r="F187" s="87">
        <f t="shared" si="28"/>
        <v>0.82082584988273977</v>
      </c>
      <c r="G187" s="189">
        <f t="shared" si="35"/>
        <v>548.92699402133724</v>
      </c>
      <c r="H187" s="189">
        <f t="shared" si="29"/>
        <v>7498.3427383314665</v>
      </c>
      <c r="I187" s="189">
        <f t="shared" si="30"/>
        <v>137.01477855929858</v>
      </c>
      <c r="J187" s="88">
        <f t="shared" si="31"/>
        <v>1871.6218751200186</v>
      </c>
      <c r="K187" s="189">
        <f t="shared" si="36"/>
        <v>85.954214065199963</v>
      </c>
      <c r="L187" s="88">
        <f t="shared" si="32"/>
        <v>1174.1345641306316</v>
      </c>
      <c r="M187" s="89">
        <f t="shared" si="37"/>
        <v>8672.477302462099</v>
      </c>
      <c r="N187" s="89">
        <f t="shared" si="38"/>
        <v>64044.477302462095</v>
      </c>
      <c r="O187" s="89">
        <f t="shared" si="39"/>
        <v>4688.4683237527152</v>
      </c>
      <c r="P187" s="90">
        <f t="shared" si="33"/>
        <v>0.94938529422974194</v>
      </c>
      <c r="Q187" s="195">
        <v>1682.3801386562154</v>
      </c>
      <c r="R187" s="90">
        <f t="shared" si="40"/>
        <v>4.8096761371164656E-2</v>
      </c>
      <c r="S187" s="90">
        <f t="shared" si="40"/>
        <v>4.2956023229739342E-2</v>
      </c>
      <c r="T187" s="92">
        <v>13660</v>
      </c>
      <c r="U187" s="1">
        <v>52831</v>
      </c>
      <c r="V187" s="1">
        <v>3886.6328257191203</v>
      </c>
      <c r="W187" s="197"/>
      <c r="X187" s="89">
        <v>0</v>
      </c>
      <c r="Y187" s="89">
        <f t="shared" si="41"/>
        <v>0</v>
      </c>
    </row>
    <row r="188" spans="2:25">
      <c r="B188" s="201">
        <v>3447</v>
      </c>
      <c r="C188" t="s">
        <v>201</v>
      </c>
      <c r="D188" s="1">
        <v>19623</v>
      </c>
      <c r="E188" s="86">
        <f t="shared" si="34"/>
        <v>3505.9853492942648</v>
      </c>
      <c r="F188" s="87">
        <f t="shared" si="28"/>
        <v>0.70993994254837978</v>
      </c>
      <c r="G188" s="189">
        <f t="shared" si="35"/>
        <v>888.44008917192355</v>
      </c>
      <c r="H188" s="189">
        <f t="shared" si="29"/>
        <v>4972.5991790952557</v>
      </c>
      <c r="I188" s="189">
        <f t="shared" si="30"/>
        <v>328.67539678946832</v>
      </c>
      <c r="J188" s="88">
        <f t="shared" si="31"/>
        <v>1839.5961958306541</v>
      </c>
      <c r="K188" s="189">
        <f t="shared" si="36"/>
        <v>277.61483229536969</v>
      </c>
      <c r="L188" s="88">
        <f t="shared" si="32"/>
        <v>1553.8102163571841</v>
      </c>
      <c r="M188" s="89">
        <f t="shared" si="37"/>
        <v>6526.4093954524396</v>
      </c>
      <c r="N188" s="89">
        <f t="shared" si="38"/>
        <v>26149.40939545244</v>
      </c>
      <c r="O188" s="89">
        <f t="shared" si="39"/>
        <v>4672.0402707615576</v>
      </c>
      <c r="P188" s="90">
        <f t="shared" si="33"/>
        <v>0.94605871700971111</v>
      </c>
      <c r="Q188" s="195">
        <v>637.49931899112835</v>
      </c>
      <c r="R188" s="90">
        <f t="shared" si="40"/>
        <v>0.10173488293751053</v>
      </c>
      <c r="S188" s="90">
        <f t="shared" si="40"/>
        <v>9.9766444697493573E-2</v>
      </c>
      <c r="T188" s="92">
        <v>5597</v>
      </c>
      <c r="U188" s="1">
        <v>17811</v>
      </c>
      <c r="V188" s="1">
        <v>3187.9362806515123</v>
      </c>
      <c r="W188" s="197"/>
      <c r="X188" s="89">
        <v>0</v>
      </c>
      <c r="Y188" s="89">
        <f t="shared" si="41"/>
        <v>0</v>
      </c>
    </row>
    <row r="189" spans="2:25">
      <c r="B189" s="201">
        <v>3448</v>
      </c>
      <c r="C189" t="s">
        <v>202</v>
      </c>
      <c r="D189" s="1">
        <v>25973</v>
      </c>
      <c r="E189" s="86">
        <f t="shared" si="34"/>
        <v>3968.9792176039118</v>
      </c>
      <c r="F189" s="87">
        <f t="shared" si="28"/>
        <v>0.80369328362670689</v>
      </c>
      <c r="G189" s="189">
        <f t="shared" si="35"/>
        <v>601.38389081994239</v>
      </c>
      <c r="H189" s="189">
        <f t="shared" si="29"/>
        <v>3935.456181525703</v>
      </c>
      <c r="I189" s="189">
        <f t="shared" si="30"/>
        <v>166.62754288109184</v>
      </c>
      <c r="J189" s="88">
        <f t="shared" si="31"/>
        <v>1090.4106406138651</v>
      </c>
      <c r="K189" s="189">
        <f t="shared" si="36"/>
        <v>115.56697838699323</v>
      </c>
      <c r="L189" s="88">
        <f t="shared" si="32"/>
        <v>756.27030656448369</v>
      </c>
      <c r="M189" s="89">
        <f t="shared" si="37"/>
        <v>4691.7264880901866</v>
      </c>
      <c r="N189" s="89">
        <f t="shared" si="38"/>
        <v>30664.726488090186</v>
      </c>
      <c r="O189" s="89">
        <f t="shared" si="39"/>
        <v>4685.9300868108476</v>
      </c>
      <c r="P189" s="90">
        <f t="shared" si="33"/>
        <v>0.94887131724206097</v>
      </c>
      <c r="Q189" s="195">
        <v>-2449.9270551620593</v>
      </c>
      <c r="R189" s="90">
        <f t="shared" si="40"/>
        <v>5.7188212308694239E-2</v>
      </c>
      <c r="S189" s="90">
        <f t="shared" si="40"/>
        <v>5.1695486266748067E-2</v>
      </c>
      <c r="T189" s="92">
        <v>6544</v>
      </c>
      <c r="U189" s="1">
        <v>24568</v>
      </c>
      <c r="V189" s="1">
        <v>3773.8863287250383</v>
      </c>
      <c r="W189" s="197"/>
      <c r="X189" s="89">
        <v>0</v>
      </c>
      <c r="Y189" s="89">
        <f t="shared" si="41"/>
        <v>0</v>
      </c>
    </row>
    <row r="190" spans="2:25">
      <c r="B190" s="201">
        <v>3449</v>
      </c>
      <c r="C190" t="s">
        <v>203</v>
      </c>
      <c r="D190" s="1">
        <v>12339</v>
      </c>
      <c r="E190" s="86">
        <f t="shared" si="34"/>
        <v>4372.4309000708718</v>
      </c>
      <c r="F190" s="87">
        <f t="shared" si="28"/>
        <v>0.88538970723820221</v>
      </c>
      <c r="G190" s="189">
        <f t="shared" si="35"/>
        <v>351.24384769042723</v>
      </c>
      <c r="H190" s="189">
        <f t="shared" si="29"/>
        <v>991.21013818238555</v>
      </c>
      <c r="I190" s="189">
        <f t="shared" si="30"/>
        <v>25.41945401765588</v>
      </c>
      <c r="J190" s="88">
        <f t="shared" si="31"/>
        <v>71.733699237824894</v>
      </c>
      <c r="K190" s="189">
        <f t="shared" si="36"/>
        <v>-25.641110476442734</v>
      </c>
      <c r="L190" s="88">
        <f t="shared" si="32"/>
        <v>-72.3592137645214</v>
      </c>
      <c r="M190" s="89">
        <f t="shared" si="37"/>
        <v>918.85092441786412</v>
      </c>
      <c r="N190" s="89">
        <f t="shared" si="38"/>
        <v>13257.850924417864</v>
      </c>
      <c r="O190" s="89">
        <f t="shared" si="39"/>
        <v>4698.0336372848569</v>
      </c>
      <c r="P190" s="90">
        <f t="shared" si="33"/>
        <v>0.95132220995040595</v>
      </c>
      <c r="Q190" s="195">
        <v>-1647.5491198208038</v>
      </c>
      <c r="R190" s="90">
        <f t="shared" si="40"/>
        <v>6.9365105271748002E-3</v>
      </c>
      <c r="S190" s="90">
        <f t="shared" si="40"/>
        <v>1.1931943251264314E-2</v>
      </c>
      <c r="T190" s="92">
        <v>2822</v>
      </c>
      <c r="U190" s="1">
        <v>12254</v>
      </c>
      <c r="V190" s="1">
        <v>4320.8744710860365</v>
      </c>
      <c r="W190" s="197"/>
      <c r="X190" s="89">
        <v>0</v>
      </c>
      <c r="Y190" s="89">
        <f t="shared" si="41"/>
        <v>0</v>
      </c>
    </row>
    <row r="191" spans="2:25">
      <c r="B191" s="201">
        <v>3450</v>
      </c>
      <c r="C191" t="s">
        <v>204</v>
      </c>
      <c r="D191" s="1">
        <v>4586</v>
      </c>
      <c r="E191" s="86">
        <f t="shared" si="34"/>
        <v>3657.0972886762361</v>
      </c>
      <c r="F191" s="87">
        <f t="shared" si="28"/>
        <v>0.74053915813974158</v>
      </c>
      <c r="G191" s="189">
        <f t="shared" si="35"/>
        <v>794.75068675510136</v>
      </c>
      <c r="H191" s="189">
        <f t="shared" si="29"/>
        <v>996.6173611908971</v>
      </c>
      <c r="I191" s="189">
        <f t="shared" si="30"/>
        <v>275.78621800577832</v>
      </c>
      <c r="J191" s="88">
        <f t="shared" si="31"/>
        <v>345.83591737924604</v>
      </c>
      <c r="K191" s="189">
        <f t="shared" si="36"/>
        <v>224.7256535116797</v>
      </c>
      <c r="L191" s="88">
        <f t="shared" si="32"/>
        <v>281.80596950364628</v>
      </c>
      <c r="M191" s="89">
        <f t="shared" si="37"/>
        <v>1278.4233306945434</v>
      </c>
      <c r="N191" s="89">
        <f t="shared" si="38"/>
        <v>5864.4233306945434</v>
      </c>
      <c r="O191" s="89">
        <f t="shared" si="39"/>
        <v>4676.573628943017</v>
      </c>
      <c r="P191" s="90">
        <f t="shared" si="33"/>
        <v>0.94697669347745195</v>
      </c>
      <c r="Q191" s="195">
        <v>149.21057584150003</v>
      </c>
      <c r="R191" s="90">
        <f t="shared" si="40"/>
        <v>0.11527237354085604</v>
      </c>
      <c r="S191" s="90">
        <f t="shared" si="40"/>
        <v>0.21488202731802983</v>
      </c>
      <c r="T191" s="92">
        <v>1254</v>
      </c>
      <c r="U191" s="1">
        <v>4112</v>
      </c>
      <c r="V191" s="1">
        <v>3010.2489019033674</v>
      </c>
      <c r="W191" s="197"/>
      <c r="X191" s="89">
        <v>0</v>
      </c>
      <c r="Y191" s="89">
        <f t="shared" si="41"/>
        <v>0</v>
      </c>
    </row>
    <row r="192" spans="2:25">
      <c r="B192" s="201">
        <v>3451</v>
      </c>
      <c r="C192" t="s">
        <v>205</v>
      </c>
      <c r="D192" s="1">
        <v>29046</v>
      </c>
      <c r="E192" s="86">
        <f t="shared" si="34"/>
        <v>4499.7676219984505</v>
      </c>
      <c r="F192" s="87">
        <f t="shared" si="28"/>
        <v>0.91117459109910071</v>
      </c>
      <c r="G192" s="189">
        <f t="shared" si="35"/>
        <v>272.29508009532839</v>
      </c>
      <c r="H192" s="189">
        <f t="shared" si="29"/>
        <v>1757.6647420153447</v>
      </c>
      <c r="I192" s="189">
        <f t="shared" si="30"/>
        <v>0</v>
      </c>
      <c r="J192" s="88">
        <f t="shared" si="31"/>
        <v>0</v>
      </c>
      <c r="K192" s="189">
        <f t="shared" si="36"/>
        <v>-51.060564494098614</v>
      </c>
      <c r="L192" s="88">
        <f t="shared" si="32"/>
        <v>-329.59594380940655</v>
      </c>
      <c r="M192" s="89">
        <f t="shared" si="37"/>
        <v>1428.068798205938</v>
      </c>
      <c r="N192" s="89">
        <f t="shared" si="38"/>
        <v>30474.068798205939</v>
      </c>
      <c r="O192" s="89">
        <f t="shared" si="39"/>
        <v>4721.0021375996803</v>
      </c>
      <c r="P192" s="90">
        <f t="shared" si="33"/>
        <v>0.95597318654310925</v>
      </c>
      <c r="Q192" s="195">
        <v>-2264.7916642074515</v>
      </c>
      <c r="R192" s="90">
        <f t="shared" si="40"/>
        <v>3.0657866723440494E-2</v>
      </c>
      <c r="S192" s="90">
        <f t="shared" si="40"/>
        <v>4.7742358085083779E-2</v>
      </c>
      <c r="T192" s="92">
        <v>6455</v>
      </c>
      <c r="U192" s="1">
        <v>28182</v>
      </c>
      <c r="V192" s="1">
        <v>4294.7272173117954</v>
      </c>
      <c r="W192" s="197"/>
      <c r="X192" s="89">
        <v>0</v>
      </c>
      <c r="Y192" s="89">
        <f t="shared" si="41"/>
        <v>0</v>
      </c>
    </row>
    <row r="193" spans="2:28">
      <c r="B193" s="201">
        <v>3452</v>
      </c>
      <c r="C193" t="s">
        <v>206</v>
      </c>
      <c r="D193" s="1">
        <v>9743</v>
      </c>
      <c r="E193" s="86">
        <f t="shared" si="34"/>
        <v>4548.5527544351071</v>
      </c>
      <c r="F193" s="87">
        <f t="shared" si="28"/>
        <v>0.9210532730297788</v>
      </c>
      <c r="G193" s="189">
        <f t="shared" si="35"/>
        <v>242.04829798460133</v>
      </c>
      <c r="H193" s="189">
        <f t="shared" si="29"/>
        <v>518.46745428301608</v>
      </c>
      <c r="I193" s="189">
        <f t="shared" si="30"/>
        <v>0</v>
      </c>
      <c r="J193" s="88">
        <f t="shared" si="31"/>
        <v>0</v>
      </c>
      <c r="K193" s="189">
        <f t="shared" si="36"/>
        <v>-51.060564494098614</v>
      </c>
      <c r="L193" s="88">
        <f t="shared" si="32"/>
        <v>-109.37172914635923</v>
      </c>
      <c r="M193" s="89">
        <f t="shared" si="37"/>
        <v>409.09572513665682</v>
      </c>
      <c r="N193" s="89">
        <f t="shared" si="38"/>
        <v>10152.095725136656</v>
      </c>
      <c r="O193" s="89">
        <f t="shared" si="39"/>
        <v>4739.5404879256103</v>
      </c>
      <c r="P193" s="90">
        <f t="shared" si="33"/>
        <v>0.95972708567676701</v>
      </c>
      <c r="Q193" s="195">
        <v>-500.6270048276325</v>
      </c>
      <c r="R193" s="90">
        <f t="shared" si="40"/>
        <v>5.8906640582545376E-2</v>
      </c>
      <c r="S193" s="90">
        <f t="shared" si="40"/>
        <v>4.4076015364302355E-2</v>
      </c>
      <c r="T193" s="92">
        <v>2142</v>
      </c>
      <c r="U193" s="1">
        <v>9201</v>
      </c>
      <c r="V193" s="1">
        <v>4356.534090909091</v>
      </c>
      <c r="W193" s="197"/>
      <c r="X193" s="89">
        <v>0</v>
      </c>
      <c r="Y193" s="89">
        <f t="shared" si="41"/>
        <v>0</v>
      </c>
    </row>
    <row r="194" spans="2:28">
      <c r="B194" s="201">
        <v>3453</v>
      </c>
      <c r="C194" t="s">
        <v>207</v>
      </c>
      <c r="D194" s="1">
        <v>15497</v>
      </c>
      <c r="E194" s="86">
        <f t="shared" si="34"/>
        <v>4680.459075807913</v>
      </c>
      <c r="F194" s="87">
        <f t="shared" si="28"/>
        <v>0.94776347198598043</v>
      </c>
      <c r="G194" s="189">
        <f t="shared" si="35"/>
        <v>160.26637873346166</v>
      </c>
      <c r="H194" s="189">
        <f t="shared" si="29"/>
        <v>530.64197998649161</v>
      </c>
      <c r="I194" s="189">
        <f t="shared" si="30"/>
        <v>0</v>
      </c>
      <c r="J194" s="88">
        <f t="shared" si="31"/>
        <v>0</v>
      </c>
      <c r="K194" s="189">
        <f t="shared" si="36"/>
        <v>-51.060564494098614</v>
      </c>
      <c r="L194" s="88">
        <f t="shared" si="32"/>
        <v>-169.0615290399605</v>
      </c>
      <c r="M194" s="89">
        <f t="shared" si="37"/>
        <v>361.58045094653107</v>
      </c>
      <c r="N194" s="89">
        <f t="shared" si="38"/>
        <v>15858.580450946531</v>
      </c>
      <c r="O194" s="89">
        <f t="shared" si="39"/>
        <v>4789.6648900472765</v>
      </c>
      <c r="P194" s="90">
        <f t="shared" si="33"/>
        <v>0.96987696128012357</v>
      </c>
      <c r="Q194" s="195">
        <v>-145.54479299970092</v>
      </c>
      <c r="R194" s="90">
        <f t="shared" si="40"/>
        <v>5.9841334974695667E-2</v>
      </c>
      <c r="S194" s="90">
        <f t="shared" si="40"/>
        <v>5.5680073315175611E-2</v>
      </c>
      <c r="T194" s="92">
        <v>3311</v>
      </c>
      <c r="U194" s="1">
        <v>14622</v>
      </c>
      <c r="V194" s="1">
        <v>4433.5961188599149</v>
      </c>
      <c r="W194" s="197"/>
      <c r="X194" s="89">
        <v>0</v>
      </c>
      <c r="Y194" s="89">
        <f t="shared" si="41"/>
        <v>0</v>
      </c>
    </row>
    <row r="195" spans="2:28" ht="32.1" customHeight="1">
      <c r="B195" s="201">
        <v>3454</v>
      </c>
      <c r="C195" t="s">
        <v>208</v>
      </c>
      <c r="D195" s="1">
        <v>9502</v>
      </c>
      <c r="E195" s="86">
        <f t="shared" si="34"/>
        <v>5765.7766990291257</v>
      </c>
      <c r="F195" s="87">
        <f t="shared" si="28"/>
        <v>1.1675334522659926</v>
      </c>
      <c r="G195" s="189">
        <f t="shared" si="35"/>
        <v>-512.63054766369021</v>
      </c>
      <c r="H195" s="189">
        <f t="shared" si="29"/>
        <v>-844.8151425497615</v>
      </c>
      <c r="I195" s="189">
        <f t="shared" si="30"/>
        <v>0</v>
      </c>
      <c r="J195" s="88">
        <f t="shared" si="31"/>
        <v>0</v>
      </c>
      <c r="K195" s="189">
        <f t="shared" si="36"/>
        <v>-51.060564494098614</v>
      </c>
      <c r="L195" s="88">
        <f t="shared" si="32"/>
        <v>-84.14781028627452</v>
      </c>
      <c r="M195" s="89">
        <f t="shared" si="37"/>
        <v>-928.96295283603604</v>
      </c>
      <c r="N195" s="89">
        <f t="shared" si="38"/>
        <v>8573.0370471639635</v>
      </c>
      <c r="O195" s="89">
        <f t="shared" si="39"/>
        <v>5202.085586871337</v>
      </c>
      <c r="P195" s="90">
        <f t="shared" si="33"/>
        <v>1.0533895537865281</v>
      </c>
      <c r="Q195" s="195">
        <v>-2056.8519633127621</v>
      </c>
      <c r="R195" s="93">
        <f t="shared" si="40"/>
        <v>1.8653516295025728E-2</v>
      </c>
      <c r="S195" s="93">
        <f t="shared" si="40"/>
        <v>1.6799171301770201E-2</v>
      </c>
      <c r="T195" s="92">
        <v>1648</v>
      </c>
      <c r="U195" s="1">
        <v>9328</v>
      </c>
      <c r="V195" s="1">
        <v>5670.5167173252275</v>
      </c>
      <c r="W195" s="197"/>
      <c r="X195" s="89">
        <v>0</v>
      </c>
      <c r="Y195" s="89">
        <f t="shared" si="41"/>
        <v>0</v>
      </c>
      <c r="Z195" s="190"/>
      <c r="AB195" s="46"/>
    </row>
    <row r="196" spans="2:28">
      <c r="B196" s="201">
        <v>3901</v>
      </c>
      <c r="C196" t="s">
        <v>209</v>
      </c>
      <c r="D196" s="1">
        <v>114339</v>
      </c>
      <c r="E196" s="86">
        <f t="shared" si="34"/>
        <v>4077.8558436463495</v>
      </c>
      <c r="F196" s="87">
        <f t="shared" si="28"/>
        <v>0.82574011438513806</v>
      </c>
      <c r="G196" s="189">
        <f t="shared" si="35"/>
        <v>533.88038267363106</v>
      </c>
      <c r="H196" s="189">
        <f t="shared" si="29"/>
        <v>14969.472049785942</v>
      </c>
      <c r="I196" s="189">
        <f t="shared" si="30"/>
        <v>128.52072376623866</v>
      </c>
      <c r="J196" s="88">
        <f t="shared" si="31"/>
        <v>3603.5925736815661</v>
      </c>
      <c r="K196" s="189">
        <f t="shared" si="36"/>
        <v>77.460159272140046</v>
      </c>
      <c r="L196" s="88">
        <f t="shared" si="32"/>
        <v>2171.9054058315351</v>
      </c>
      <c r="M196" s="89">
        <f t="shared" si="37"/>
        <v>17141.377455617476</v>
      </c>
      <c r="N196" s="89">
        <f t="shared" si="38"/>
        <v>131480.37745561748</v>
      </c>
      <c r="O196" s="89">
        <f t="shared" si="39"/>
        <v>4689.1963855921213</v>
      </c>
      <c r="P196" s="90">
        <f t="shared" si="33"/>
        <v>0.9495327221648141</v>
      </c>
      <c r="Q196" s="195">
        <v>3778.7617148244299</v>
      </c>
      <c r="R196" s="93">
        <f t="shared" si="40"/>
        <v>7.2739384159270448E-2</v>
      </c>
      <c r="S196" s="94">
        <f t="shared" si="40"/>
        <v>6.8913500981698989E-2</v>
      </c>
      <c r="T196" s="92">
        <v>28039</v>
      </c>
      <c r="U196" s="1">
        <v>106586</v>
      </c>
      <c r="V196" s="1">
        <v>3814.9540069436985</v>
      </c>
      <c r="W196" s="197"/>
      <c r="X196" s="89">
        <v>0</v>
      </c>
      <c r="Y196" s="89">
        <f t="shared" si="41"/>
        <v>0</v>
      </c>
      <c r="Z196" s="1"/>
      <c r="AA196" s="1"/>
    </row>
    <row r="197" spans="2:28">
      <c r="B197" s="201">
        <v>3903</v>
      </c>
      <c r="C197" t="s">
        <v>210</v>
      </c>
      <c r="D197" s="1">
        <v>118400</v>
      </c>
      <c r="E197" s="86">
        <f t="shared" si="34"/>
        <v>4384.3732642103314</v>
      </c>
      <c r="F197" s="87">
        <f t="shared" si="28"/>
        <v>0.88780796072941159</v>
      </c>
      <c r="G197" s="189">
        <f t="shared" si="35"/>
        <v>343.83958192396227</v>
      </c>
      <c r="H197" s="189">
        <f t="shared" si="29"/>
        <v>9285.3879098566013</v>
      </c>
      <c r="I197" s="189">
        <f t="shared" si="30"/>
        <v>21.239626568845004</v>
      </c>
      <c r="J197" s="88">
        <f t="shared" si="31"/>
        <v>573.57611549165938</v>
      </c>
      <c r="K197" s="189">
        <f t="shared" si="36"/>
        <v>-29.82093792525361</v>
      </c>
      <c r="L197" s="88">
        <f t="shared" si="32"/>
        <v>-805.31442867147371</v>
      </c>
      <c r="M197" s="89">
        <f t="shared" si="37"/>
        <v>8480.0734811851271</v>
      </c>
      <c r="N197" s="89">
        <f t="shared" si="38"/>
        <v>126880.07348118513</v>
      </c>
      <c r="O197" s="89">
        <f t="shared" si="39"/>
        <v>4698.3919082090406</v>
      </c>
      <c r="P197" s="90">
        <f t="shared" si="33"/>
        <v>0.95139475755514225</v>
      </c>
      <c r="Q197" s="195">
        <v>2411.1287882017323</v>
      </c>
      <c r="R197" s="93">
        <f t="shared" si="40"/>
        <v>5.5992579511603434E-2</v>
      </c>
      <c r="S197" s="93">
        <f t="shared" si="40"/>
        <v>5.0791801393660602E-2</v>
      </c>
      <c r="T197" s="92">
        <v>27005</v>
      </c>
      <c r="U197" s="1">
        <v>112122</v>
      </c>
      <c r="V197" s="1">
        <v>4172.4471568919325</v>
      </c>
      <c r="W197" s="197"/>
      <c r="X197" s="89">
        <v>0</v>
      </c>
      <c r="Y197" s="89">
        <f t="shared" si="41"/>
        <v>0</v>
      </c>
      <c r="Z197" s="1"/>
      <c r="AA197" s="1"/>
    </row>
    <row r="198" spans="2:28">
      <c r="B198" s="201">
        <v>3905</v>
      </c>
      <c r="C198" t="s">
        <v>211</v>
      </c>
      <c r="D198" s="1">
        <v>268182</v>
      </c>
      <c r="E198" s="86">
        <f t="shared" si="34"/>
        <v>4482.4001337121845</v>
      </c>
      <c r="F198" s="87">
        <f t="shared" si="28"/>
        <v>0.90765778415105025</v>
      </c>
      <c r="G198" s="189">
        <f t="shared" si="35"/>
        <v>283.06292283281334</v>
      </c>
      <c r="H198" s="189">
        <f t="shared" si="29"/>
        <v>16935.654673087221</v>
      </c>
      <c r="I198" s="189">
        <f t="shared" si="30"/>
        <v>0</v>
      </c>
      <c r="J198" s="88">
        <f t="shared" si="31"/>
        <v>0</v>
      </c>
      <c r="K198" s="189">
        <f t="shared" si="36"/>
        <v>-51.060564494098614</v>
      </c>
      <c r="L198" s="88">
        <f t="shared" si="32"/>
        <v>-3054.9535736819198</v>
      </c>
      <c r="M198" s="89">
        <f t="shared" si="37"/>
        <v>13880.701099405302</v>
      </c>
      <c r="N198" s="89">
        <f t="shared" si="38"/>
        <v>282062.7010994053</v>
      </c>
      <c r="O198" s="89">
        <f t="shared" si="39"/>
        <v>4714.4024920508991</v>
      </c>
      <c r="P198" s="90">
        <f t="shared" si="33"/>
        <v>0.95463679990285</v>
      </c>
      <c r="Q198" s="195">
        <v>5526.4550698664789</v>
      </c>
      <c r="R198" s="93">
        <f t="shared" si="40"/>
        <v>5.7604464345986815E-3</v>
      </c>
      <c r="S198" s="93">
        <f t="shared" si="40"/>
        <v>-5.2671125301531237E-3</v>
      </c>
      <c r="T198" s="92">
        <v>59830</v>
      </c>
      <c r="U198" s="1">
        <v>266646</v>
      </c>
      <c r="V198" s="1">
        <v>4506.134450941292</v>
      </c>
      <c r="W198" s="197"/>
      <c r="X198" s="89">
        <v>0</v>
      </c>
      <c r="Y198" s="89">
        <f t="shared" si="41"/>
        <v>0</v>
      </c>
    </row>
    <row r="199" spans="2:28">
      <c r="B199" s="201">
        <v>3907</v>
      </c>
      <c r="C199" t="s">
        <v>212</v>
      </c>
      <c r="D199" s="1">
        <v>277526</v>
      </c>
      <c r="E199" s="86">
        <f t="shared" si="34"/>
        <v>4157.1946433386265</v>
      </c>
      <c r="F199" s="87">
        <f t="shared" ref="F199:F262" si="42">E199/E$365</f>
        <v>0.84180572142104038</v>
      </c>
      <c r="G199" s="189">
        <f t="shared" si="35"/>
        <v>484.69032686441926</v>
      </c>
      <c r="H199" s="189">
        <f t="shared" ref="H199:H262" si="43">G199*T199/1000</f>
        <v>32356.956840814899</v>
      </c>
      <c r="I199" s="189">
        <f t="shared" ref="I199:I262" si="44">IF(E199+Y199&lt;(E$365+Y$365)*0.9,((E$365+Y$365)*0.9-E199-Y199)*0.35,0)</f>
        <v>100.75214387394171</v>
      </c>
      <c r="J199" s="88">
        <f t="shared" ref="J199:J262" si="45">I199*T199/1000</f>
        <v>6726.0116207366</v>
      </c>
      <c r="K199" s="189">
        <f t="shared" si="36"/>
        <v>49.691579379843091</v>
      </c>
      <c r="L199" s="88">
        <f t="shared" ref="L199:L262" si="46">K199*T199/1000</f>
        <v>3317.3104562395652</v>
      </c>
      <c r="M199" s="89">
        <f t="shared" si="37"/>
        <v>35674.267297054466</v>
      </c>
      <c r="N199" s="89">
        <f t="shared" si="38"/>
        <v>313200.26729705447</v>
      </c>
      <c r="O199" s="89">
        <f t="shared" si="39"/>
        <v>4691.5765495828882</v>
      </c>
      <c r="P199" s="90">
        <f t="shared" ref="P199:P262" si="47">O199/O$365</f>
        <v>0.95001469037589081</v>
      </c>
      <c r="Q199" s="195">
        <v>8834.7619348060871</v>
      </c>
      <c r="R199" s="93">
        <f t="shared" si="40"/>
        <v>2.2432461307780444E-2</v>
      </c>
      <c r="S199" s="93">
        <f t="shared" si="40"/>
        <v>1.4361190342364976E-2</v>
      </c>
      <c r="T199" s="92">
        <v>66758</v>
      </c>
      <c r="U199" s="1">
        <v>271437</v>
      </c>
      <c r="V199" s="1">
        <v>4098.3376364542291</v>
      </c>
      <c r="W199" s="197"/>
      <c r="X199" s="89">
        <v>0</v>
      </c>
      <c r="Y199" s="89">
        <f t="shared" si="41"/>
        <v>0</v>
      </c>
    </row>
    <row r="200" spans="2:28">
      <c r="B200" s="201">
        <v>3909</v>
      </c>
      <c r="C200" t="s">
        <v>213</v>
      </c>
      <c r="D200" s="1">
        <v>201096</v>
      </c>
      <c r="E200" s="86">
        <f t="shared" ref="E200:E263" si="48">D200/T200*1000</f>
        <v>4114.9171270718234</v>
      </c>
      <c r="F200" s="87">
        <f t="shared" si="42"/>
        <v>0.83324479076125191</v>
      </c>
      <c r="G200" s="189">
        <f t="shared" ref="G200:G263" si="49">($E$365+$Y$365-E200-Y200)*0.62</f>
        <v>510.90238694983719</v>
      </c>
      <c r="H200" s="189">
        <f t="shared" si="43"/>
        <v>24967.799650238543</v>
      </c>
      <c r="I200" s="189">
        <f t="shared" si="44"/>
        <v>115.5492745673228</v>
      </c>
      <c r="J200" s="88">
        <f t="shared" si="45"/>
        <v>5646.8930481050647</v>
      </c>
      <c r="K200" s="189">
        <f t="shared" ref="K200:K263" si="50">I200+J$367</f>
        <v>64.488710073224183</v>
      </c>
      <c r="L200" s="88">
        <f t="shared" si="46"/>
        <v>3151.5632612784657</v>
      </c>
      <c r="M200" s="89">
        <f t="shared" ref="M200:M263" si="51">+H200+L200</f>
        <v>28119.362911517008</v>
      </c>
      <c r="N200" s="89">
        <f t="shared" ref="N200:N263" si="52">D200+M200</f>
        <v>229215.362911517</v>
      </c>
      <c r="O200" s="89">
        <f t="shared" ref="O200:O263" si="53">N200/T200*1000</f>
        <v>4690.3082240948852</v>
      </c>
      <c r="P200" s="90">
        <f t="shared" si="47"/>
        <v>0.94975786245609739</v>
      </c>
      <c r="Q200" s="195">
        <v>5645.3411412392925</v>
      </c>
      <c r="R200" s="93">
        <f t="shared" ref="R200:S263" si="54">(D200-U200)/U200</f>
        <v>-3.2317544659674446E-3</v>
      </c>
      <c r="S200" s="93">
        <f t="shared" si="54"/>
        <v>-6.3931843423287232E-3</v>
      </c>
      <c r="T200" s="92">
        <v>48870</v>
      </c>
      <c r="U200" s="1">
        <v>201748</v>
      </c>
      <c r="V200" s="1">
        <v>4141.3938212049679</v>
      </c>
      <c r="W200" s="197"/>
      <c r="X200" s="89">
        <v>0</v>
      </c>
      <c r="Y200" s="89">
        <f t="shared" ref="Y200:Y263" si="55">X200*1000/T200</f>
        <v>0</v>
      </c>
    </row>
    <row r="201" spans="2:28">
      <c r="B201" s="201">
        <v>3911</v>
      </c>
      <c r="C201" t="s">
        <v>217</v>
      </c>
      <c r="D201" s="1">
        <v>127284</v>
      </c>
      <c r="E201" s="86">
        <f t="shared" si="48"/>
        <v>4616.9248068482721</v>
      </c>
      <c r="F201" s="87">
        <f t="shared" si="42"/>
        <v>0.93489818284147774</v>
      </c>
      <c r="G201" s="189">
        <f t="shared" si="49"/>
        <v>199.65762548843907</v>
      </c>
      <c r="H201" s="189">
        <f t="shared" si="43"/>
        <v>5504.3610770907762</v>
      </c>
      <c r="I201" s="189">
        <f t="shared" si="44"/>
        <v>0</v>
      </c>
      <c r="J201" s="88">
        <f t="shared" si="45"/>
        <v>0</v>
      </c>
      <c r="K201" s="189">
        <f t="shared" si="50"/>
        <v>-51.060564494098614</v>
      </c>
      <c r="L201" s="88">
        <f t="shared" si="46"/>
        <v>-1407.6887025378046</v>
      </c>
      <c r="M201" s="89">
        <f t="shared" si="51"/>
        <v>4096.6723745529716</v>
      </c>
      <c r="N201" s="89">
        <f t="shared" si="52"/>
        <v>131380.67237455296</v>
      </c>
      <c r="O201" s="89">
        <f t="shared" si="53"/>
        <v>4765.5218678426118</v>
      </c>
      <c r="P201" s="90">
        <f t="shared" si="47"/>
        <v>0.96498815140521232</v>
      </c>
      <c r="Q201" s="195">
        <v>1806.2712800275476</v>
      </c>
      <c r="R201" s="93">
        <f t="shared" si="54"/>
        <v>4.3756355167776428E-2</v>
      </c>
      <c r="S201" s="93">
        <f t="shared" si="54"/>
        <v>4.1181889929595698E-2</v>
      </c>
      <c r="T201" s="92">
        <v>27569</v>
      </c>
      <c r="U201" s="1">
        <v>121948</v>
      </c>
      <c r="V201" s="1">
        <v>4434.3114795825604</v>
      </c>
      <c r="W201" s="197"/>
      <c r="X201" s="89">
        <v>0</v>
      </c>
      <c r="Y201" s="89">
        <f t="shared" si="55"/>
        <v>0</v>
      </c>
    </row>
    <row r="202" spans="2:28">
      <c r="B202" s="201">
        <v>4001</v>
      </c>
      <c r="C202" t="s">
        <v>214</v>
      </c>
      <c r="D202" s="1">
        <v>163916</v>
      </c>
      <c r="E202" s="86">
        <f t="shared" si="48"/>
        <v>4395.8271876424687</v>
      </c>
      <c r="F202" s="87">
        <f t="shared" si="42"/>
        <v>0.8901273080549793</v>
      </c>
      <c r="G202" s="189">
        <f t="shared" si="49"/>
        <v>336.7381493960371</v>
      </c>
      <c r="H202" s="189">
        <f t="shared" si="43"/>
        <v>12556.628852828826</v>
      </c>
      <c r="I202" s="189">
        <f t="shared" si="44"/>
        <v>17.230753367596932</v>
      </c>
      <c r="J202" s="88">
        <f t="shared" si="45"/>
        <v>642.51756232432206</v>
      </c>
      <c r="K202" s="189">
        <f t="shared" si="50"/>
        <v>-33.829811126501681</v>
      </c>
      <c r="L202" s="88">
        <f t="shared" si="46"/>
        <v>-1261.4798270961212</v>
      </c>
      <c r="M202" s="89">
        <f t="shared" si="51"/>
        <v>11295.149025732704</v>
      </c>
      <c r="N202" s="89">
        <f t="shared" si="52"/>
        <v>175211.14902573271</v>
      </c>
      <c r="O202" s="89">
        <f t="shared" si="53"/>
        <v>4698.7355259120041</v>
      </c>
      <c r="P202" s="90">
        <f t="shared" si="47"/>
        <v>0.95146433797490915</v>
      </c>
      <c r="Q202" s="195">
        <v>3881.7110510147668</v>
      </c>
      <c r="R202" s="93">
        <f t="shared" si="54"/>
        <v>4.3339889374757329E-2</v>
      </c>
      <c r="S202" s="94">
        <f t="shared" si="54"/>
        <v>4.0653825672862076E-2</v>
      </c>
      <c r="T202" s="92">
        <v>37289</v>
      </c>
      <c r="U202" s="1">
        <v>157107</v>
      </c>
      <c r="V202" s="1">
        <v>4224.1013093861748</v>
      </c>
      <c r="W202" s="197"/>
      <c r="X202" s="89">
        <v>0</v>
      </c>
      <c r="Y202" s="89">
        <f t="shared" si="55"/>
        <v>0</v>
      </c>
      <c r="Z202" s="1"/>
    </row>
    <row r="203" spans="2:28">
      <c r="B203" s="201">
        <v>4003</v>
      </c>
      <c r="C203" t="s">
        <v>215</v>
      </c>
      <c r="D203" s="1">
        <v>229710</v>
      </c>
      <c r="E203" s="86">
        <f t="shared" si="48"/>
        <v>4039.4963598635386</v>
      </c>
      <c r="F203" s="87">
        <f t="shared" si="42"/>
        <v>0.81797256061642754</v>
      </c>
      <c r="G203" s="189">
        <f t="shared" si="49"/>
        <v>557.66326261897382</v>
      </c>
      <c r="H203" s="189">
        <f t="shared" si="43"/>
        <v>31712.079092090567</v>
      </c>
      <c r="I203" s="189">
        <f t="shared" si="44"/>
        <v>141.94654309022246</v>
      </c>
      <c r="J203" s="88">
        <f t="shared" si="45"/>
        <v>8071.9321193685901</v>
      </c>
      <c r="K203" s="189">
        <f t="shared" si="50"/>
        <v>90.885978596123849</v>
      </c>
      <c r="L203" s="88">
        <f t="shared" si="46"/>
        <v>5168.3220588471786</v>
      </c>
      <c r="M203" s="89">
        <f t="shared" si="51"/>
        <v>36880.401150937745</v>
      </c>
      <c r="N203" s="89">
        <f t="shared" si="52"/>
        <v>266590.40115093777</v>
      </c>
      <c r="O203" s="89">
        <f t="shared" si="53"/>
        <v>4688.0456010786374</v>
      </c>
      <c r="P203" s="90">
        <f t="shared" si="47"/>
        <v>0.94929969555175286</v>
      </c>
      <c r="Q203" s="195">
        <v>6815.6132881042649</v>
      </c>
      <c r="R203" s="93">
        <f t="shared" si="54"/>
        <v>4.4473443702285738E-2</v>
      </c>
      <c r="S203" s="93">
        <f t="shared" si="54"/>
        <v>3.9936726848727067E-2</v>
      </c>
      <c r="T203" s="92">
        <v>56866</v>
      </c>
      <c r="U203" s="1">
        <v>219929</v>
      </c>
      <c r="V203" s="1">
        <v>3884.3674384923788</v>
      </c>
      <c r="W203" s="197"/>
      <c r="X203" s="89">
        <v>0</v>
      </c>
      <c r="Y203" s="89">
        <f t="shared" si="55"/>
        <v>0</v>
      </c>
    </row>
    <row r="204" spans="2:28">
      <c r="B204" s="201">
        <v>4005</v>
      </c>
      <c r="C204" t="s">
        <v>216</v>
      </c>
      <c r="D204" s="1">
        <v>56793</v>
      </c>
      <c r="E204" s="86">
        <f t="shared" si="48"/>
        <v>4259.5814895372378</v>
      </c>
      <c r="F204" s="87">
        <f t="shared" si="42"/>
        <v>0.86253841265221842</v>
      </c>
      <c r="G204" s="189">
        <f t="shared" si="49"/>
        <v>421.2104822212803</v>
      </c>
      <c r="H204" s="189">
        <f t="shared" si="43"/>
        <v>5615.9993594563302</v>
      </c>
      <c r="I204" s="189">
        <f t="shared" si="44"/>
        <v>64.916747704427777</v>
      </c>
      <c r="J204" s="88">
        <f t="shared" si="45"/>
        <v>865.53499714313557</v>
      </c>
      <c r="K204" s="189">
        <f t="shared" si="50"/>
        <v>13.856183210329164</v>
      </c>
      <c r="L204" s="88">
        <f t="shared" si="46"/>
        <v>184.74449074331875</v>
      </c>
      <c r="M204" s="89">
        <f t="shared" si="51"/>
        <v>5800.7438501996494</v>
      </c>
      <c r="N204" s="89">
        <f t="shared" si="52"/>
        <v>62593.743850199651</v>
      </c>
      <c r="O204" s="89">
        <f t="shared" si="53"/>
        <v>4694.6481549688488</v>
      </c>
      <c r="P204" s="90">
        <f t="shared" si="47"/>
        <v>0.95063667111282668</v>
      </c>
      <c r="Q204" s="195">
        <v>-2332.824282771353</v>
      </c>
      <c r="R204" s="93">
        <f t="shared" si="54"/>
        <v>3.4839015324064797E-2</v>
      </c>
      <c r="S204" s="93">
        <f t="shared" si="54"/>
        <v>2.9638819267159926E-2</v>
      </c>
      <c r="T204" s="92">
        <v>13333</v>
      </c>
      <c r="U204" s="1">
        <v>54881</v>
      </c>
      <c r="V204" s="1">
        <v>4136.9666817428006</v>
      </c>
      <c r="W204" s="197"/>
      <c r="X204" s="89">
        <v>0</v>
      </c>
      <c r="Y204" s="89">
        <f t="shared" si="55"/>
        <v>0</v>
      </c>
    </row>
    <row r="205" spans="2:28">
      <c r="B205" s="201">
        <v>4010</v>
      </c>
      <c r="C205" t="s">
        <v>218</v>
      </c>
      <c r="D205" s="1">
        <v>9494</v>
      </c>
      <c r="E205" s="86">
        <f t="shared" si="48"/>
        <v>3974.0477187107576</v>
      </c>
      <c r="F205" s="87">
        <f t="shared" si="42"/>
        <v>0.80471962316498391</v>
      </c>
      <c r="G205" s="189">
        <f t="shared" si="49"/>
        <v>598.24142013369794</v>
      </c>
      <c r="H205" s="189">
        <f t="shared" si="43"/>
        <v>1429.1987526994044</v>
      </c>
      <c r="I205" s="189">
        <f t="shared" si="44"/>
        <v>164.85356749369581</v>
      </c>
      <c r="J205" s="88">
        <f t="shared" si="45"/>
        <v>393.83517274243928</v>
      </c>
      <c r="K205" s="189">
        <f t="shared" si="50"/>
        <v>113.79300299959719</v>
      </c>
      <c r="L205" s="88">
        <f t="shared" si="46"/>
        <v>271.85148416603772</v>
      </c>
      <c r="M205" s="89">
        <f t="shared" si="51"/>
        <v>1701.050236865442</v>
      </c>
      <c r="N205" s="89">
        <f t="shared" si="52"/>
        <v>11195.050236865442</v>
      </c>
      <c r="O205" s="89">
        <f t="shared" si="53"/>
        <v>4686.0821418440528</v>
      </c>
      <c r="P205" s="90">
        <f t="shared" si="47"/>
        <v>0.94890210742820924</v>
      </c>
      <c r="Q205" s="195">
        <v>415.7743971573716</v>
      </c>
      <c r="R205" s="93">
        <f t="shared" si="54"/>
        <v>5.8652988403211419E-2</v>
      </c>
      <c r="S205" s="93">
        <f t="shared" si="54"/>
        <v>5.5551033225805561E-2</v>
      </c>
      <c r="T205" s="92">
        <v>2389</v>
      </c>
      <c r="U205" s="1">
        <v>8968</v>
      </c>
      <c r="V205" s="1">
        <v>3764.9034424853066</v>
      </c>
      <c r="W205" s="197"/>
      <c r="X205" s="89">
        <v>0</v>
      </c>
      <c r="Y205" s="89">
        <f t="shared" si="55"/>
        <v>0</v>
      </c>
    </row>
    <row r="206" spans="2:28">
      <c r="B206" s="201">
        <v>4012</v>
      </c>
      <c r="C206" t="s">
        <v>219</v>
      </c>
      <c r="D206" s="1">
        <v>61746</v>
      </c>
      <c r="E206" s="86">
        <f t="shared" si="48"/>
        <v>4314.8846960167712</v>
      </c>
      <c r="F206" s="87">
        <f t="shared" si="42"/>
        <v>0.87373696350717978</v>
      </c>
      <c r="G206" s="189">
        <f t="shared" si="49"/>
        <v>386.92249420396962</v>
      </c>
      <c r="H206" s="189">
        <f t="shared" si="43"/>
        <v>5536.8608920588058</v>
      </c>
      <c r="I206" s="189">
        <f t="shared" si="44"/>
        <v>45.560625436591089</v>
      </c>
      <c r="J206" s="88">
        <f t="shared" si="45"/>
        <v>651.97254999761844</v>
      </c>
      <c r="K206" s="189">
        <f t="shared" si="50"/>
        <v>-5.4999390575075253</v>
      </c>
      <c r="L206" s="88">
        <f t="shared" si="46"/>
        <v>-78.704127912932691</v>
      </c>
      <c r="M206" s="89">
        <f t="shared" si="51"/>
        <v>5458.1567641458732</v>
      </c>
      <c r="N206" s="89">
        <f t="shared" si="52"/>
        <v>67204.156764145868</v>
      </c>
      <c r="O206" s="89">
        <f t="shared" si="53"/>
        <v>4696.3072511632336</v>
      </c>
      <c r="P206" s="90">
        <f t="shared" si="47"/>
        <v>0.95097262763847523</v>
      </c>
      <c r="Q206" s="195">
        <v>2061.0452960846806</v>
      </c>
      <c r="R206" s="93">
        <f t="shared" si="54"/>
        <v>2.6004885262790583E-2</v>
      </c>
      <c r="S206" s="93">
        <f t="shared" si="54"/>
        <v>2.3065248624371631E-2</v>
      </c>
      <c r="T206" s="92">
        <v>14310</v>
      </c>
      <c r="U206" s="1">
        <v>60181</v>
      </c>
      <c r="V206" s="1">
        <v>4217.6045973789332</v>
      </c>
      <c r="W206" s="197"/>
      <c r="X206" s="89">
        <v>0</v>
      </c>
      <c r="Y206" s="89">
        <f t="shared" si="55"/>
        <v>0</v>
      </c>
    </row>
    <row r="207" spans="2:28">
      <c r="B207" s="201">
        <v>4014</v>
      </c>
      <c r="C207" t="s">
        <v>220</v>
      </c>
      <c r="D207" s="1">
        <v>41174</v>
      </c>
      <c r="E207" s="86">
        <f t="shared" si="48"/>
        <v>3941.6044418916331</v>
      </c>
      <c r="F207" s="87">
        <f t="shared" si="42"/>
        <v>0.79815006402929412</v>
      </c>
      <c r="G207" s="189">
        <f t="shared" si="49"/>
        <v>618.3562517615552</v>
      </c>
      <c r="H207" s="189">
        <f t="shared" si="43"/>
        <v>6459.3494059012055</v>
      </c>
      <c r="I207" s="189">
        <f t="shared" si="44"/>
        <v>176.20871438038941</v>
      </c>
      <c r="J207" s="88">
        <f t="shared" si="45"/>
        <v>1840.6762304175477</v>
      </c>
      <c r="K207" s="189">
        <f t="shared" si="50"/>
        <v>125.1481498862908</v>
      </c>
      <c r="L207" s="88">
        <f t="shared" si="46"/>
        <v>1307.2975737121938</v>
      </c>
      <c r="M207" s="89">
        <f t="shared" si="51"/>
        <v>7766.6469796133988</v>
      </c>
      <c r="N207" s="89">
        <f t="shared" si="52"/>
        <v>48940.646979613397</v>
      </c>
      <c r="O207" s="89">
        <f t="shared" si="53"/>
        <v>4685.1088435394786</v>
      </c>
      <c r="P207" s="90">
        <f t="shared" si="47"/>
        <v>0.94870502065413853</v>
      </c>
      <c r="Q207" s="195">
        <v>1469.8139923925919</v>
      </c>
      <c r="R207" s="93">
        <f t="shared" si="54"/>
        <v>1.7119142313678021E-2</v>
      </c>
      <c r="S207" s="93">
        <f t="shared" si="54"/>
        <v>1.7021773067812246E-2</v>
      </c>
      <c r="T207" s="92">
        <v>10446</v>
      </c>
      <c r="U207" s="1">
        <v>40481</v>
      </c>
      <c r="V207" s="1">
        <v>3875.6342747726185</v>
      </c>
      <c r="W207" s="197"/>
      <c r="X207" s="89">
        <v>0</v>
      </c>
      <c r="Y207" s="89">
        <f t="shared" si="55"/>
        <v>0</v>
      </c>
    </row>
    <row r="208" spans="2:28">
      <c r="B208" s="201">
        <v>4016</v>
      </c>
      <c r="C208" t="s">
        <v>221</v>
      </c>
      <c r="D208" s="1">
        <v>15188</v>
      </c>
      <c r="E208" s="86">
        <f t="shared" si="48"/>
        <v>3734.4479960658964</v>
      </c>
      <c r="F208" s="87">
        <f t="shared" si="42"/>
        <v>0.75620218901103309</v>
      </c>
      <c r="G208" s="189">
        <f t="shared" si="49"/>
        <v>746.79324817351198</v>
      </c>
      <c r="H208" s="189">
        <f t="shared" si="43"/>
        <v>3037.2081403216735</v>
      </c>
      <c r="I208" s="189">
        <f t="shared" si="44"/>
        <v>248.71347041939723</v>
      </c>
      <c r="J208" s="88">
        <f t="shared" si="45"/>
        <v>1011.5176841956885</v>
      </c>
      <c r="K208" s="189">
        <f t="shared" si="50"/>
        <v>197.65290592529863</v>
      </c>
      <c r="L208" s="88">
        <f t="shared" si="46"/>
        <v>803.85436839818954</v>
      </c>
      <c r="M208" s="89">
        <f t="shared" si="51"/>
        <v>3841.0625087198632</v>
      </c>
      <c r="N208" s="89">
        <f t="shared" si="52"/>
        <v>19029.062508719864</v>
      </c>
      <c r="O208" s="89">
        <f t="shared" si="53"/>
        <v>4678.8941501647068</v>
      </c>
      <c r="P208" s="90">
        <f t="shared" si="47"/>
        <v>0.94744658440359075</v>
      </c>
      <c r="Q208" s="195">
        <v>431.43673937590165</v>
      </c>
      <c r="R208" s="93">
        <f t="shared" si="54"/>
        <v>6.024432809773124E-2</v>
      </c>
      <c r="S208" s="93">
        <f t="shared" si="54"/>
        <v>6.5197522647487086E-2</v>
      </c>
      <c r="T208" s="92">
        <v>4067</v>
      </c>
      <c r="U208" s="1">
        <v>14325</v>
      </c>
      <c r="V208" s="1">
        <v>3505.8737151248165</v>
      </c>
      <c r="W208" s="197"/>
      <c r="X208" s="89">
        <v>0</v>
      </c>
      <c r="Y208" s="89">
        <f t="shared" si="55"/>
        <v>0</v>
      </c>
    </row>
    <row r="209" spans="2:27">
      <c r="B209" s="201">
        <v>4018</v>
      </c>
      <c r="C209" t="s">
        <v>222</v>
      </c>
      <c r="D209" s="1">
        <v>26985</v>
      </c>
      <c r="E209" s="86">
        <f t="shared" si="48"/>
        <v>4114.8215919487648</v>
      </c>
      <c r="F209" s="87">
        <f t="shared" si="42"/>
        <v>0.83322544550078492</v>
      </c>
      <c r="G209" s="189">
        <f t="shared" si="49"/>
        <v>510.96161872613357</v>
      </c>
      <c r="H209" s="189">
        <f t="shared" si="43"/>
        <v>3350.8862956059838</v>
      </c>
      <c r="I209" s="189">
        <f t="shared" si="44"/>
        <v>115.58271186039332</v>
      </c>
      <c r="J209" s="88">
        <f t="shared" si="45"/>
        <v>757.99142438045931</v>
      </c>
      <c r="K209" s="189">
        <f t="shared" si="50"/>
        <v>64.522147366294703</v>
      </c>
      <c r="L209" s="88">
        <f t="shared" si="46"/>
        <v>423.1362424281607</v>
      </c>
      <c r="M209" s="89">
        <f t="shared" si="51"/>
        <v>3774.0225380341444</v>
      </c>
      <c r="N209" s="89">
        <f t="shared" si="52"/>
        <v>30759.022538034144</v>
      </c>
      <c r="O209" s="89">
        <f t="shared" si="53"/>
        <v>4690.3053580411924</v>
      </c>
      <c r="P209" s="90">
        <f t="shared" si="47"/>
        <v>0.94975728209828325</v>
      </c>
      <c r="Q209" s="195">
        <v>-757.41099815904454</v>
      </c>
      <c r="R209" s="93">
        <f t="shared" si="54"/>
        <v>-3.5457697394288168E-2</v>
      </c>
      <c r="S209" s="94">
        <f t="shared" si="54"/>
        <v>-3.8252193238982886E-2</v>
      </c>
      <c r="T209" s="92">
        <v>6558</v>
      </c>
      <c r="U209" s="1">
        <v>27977</v>
      </c>
      <c r="V209" s="1">
        <v>4278.4829484630673</v>
      </c>
      <c r="W209" s="197"/>
      <c r="X209" s="89">
        <v>0</v>
      </c>
      <c r="Y209" s="89">
        <f t="shared" si="55"/>
        <v>0</v>
      </c>
      <c r="Z209" s="1"/>
      <c r="AA209" s="1"/>
    </row>
    <row r="210" spans="2:27">
      <c r="B210" s="201">
        <v>4020</v>
      </c>
      <c r="C210" t="s">
        <v>223</v>
      </c>
      <c r="D210" s="1">
        <v>39974</v>
      </c>
      <c r="E210" s="86">
        <f t="shared" si="48"/>
        <v>3589.9416255051638</v>
      </c>
      <c r="F210" s="87">
        <f t="shared" si="42"/>
        <v>0.72694055948528158</v>
      </c>
      <c r="G210" s="189">
        <f t="shared" si="49"/>
        <v>836.38719792116615</v>
      </c>
      <c r="H210" s="189">
        <f t="shared" si="43"/>
        <v>9313.1714488521848</v>
      </c>
      <c r="I210" s="189">
        <f t="shared" si="44"/>
        <v>299.29070011565364</v>
      </c>
      <c r="J210" s="88">
        <f t="shared" si="45"/>
        <v>3332.6019457878033</v>
      </c>
      <c r="K210" s="189">
        <f t="shared" si="50"/>
        <v>248.23013562155501</v>
      </c>
      <c r="L210" s="88">
        <f t="shared" si="46"/>
        <v>2764.0425601460151</v>
      </c>
      <c r="M210" s="89">
        <f t="shared" si="51"/>
        <v>12077.2140089982</v>
      </c>
      <c r="N210" s="89">
        <f t="shared" si="52"/>
        <v>52051.214008998199</v>
      </c>
      <c r="O210" s="89">
        <f t="shared" si="53"/>
        <v>4674.5589590478849</v>
      </c>
      <c r="P210" s="90">
        <f t="shared" si="47"/>
        <v>0.94656873551781817</v>
      </c>
      <c r="Q210" s="195">
        <v>1709.7093377552665</v>
      </c>
      <c r="R210" s="90">
        <f t="shared" si="54"/>
        <v>4.7481788166238666E-2</v>
      </c>
      <c r="S210" s="90">
        <f t="shared" si="54"/>
        <v>2.5751362206076978E-2</v>
      </c>
      <c r="T210" s="92">
        <v>11135</v>
      </c>
      <c r="U210" s="1">
        <v>38162</v>
      </c>
      <c r="V210" s="1">
        <v>3499.8165810711662</v>
      </c>
      <c r="W210" s="197"/>
      <c r="X210" s="89">
        <v>0</v>
      </c>
      <c r="Y210" s="89">
        <f t="shared" si="55"/>
        <v>0</v>
      </c>
    </row>
    <row r="211" spans="2:27">
      <c r="B211" s="201">
        <v>4022</v>
      </c>
      <c r="C211" t="s">
        <v>226</v>
      </c>
      <c r="D211" s="1">
        <v>14099</v>
      </c>
      <c r="E211" s="86">
        <f t="shared" si="48"/>
        <v>4729.6209325729615</v>
      </c>
      <c r="F211" s="87">
        <f t="shared" si="42"/>
        <v>0.95771843821947478</v>
      </c>
      <c r="G211" s="189">
        <f t="shared" si="49"/>
        <v>129.78602753913162</v>
      </c>
      <c r="H211" s="189">
        <f t="shared" si="43"/>
        <v>386.89214809415137</v>
      </c>
      <c r="I211" s="189">
        <f t="shared" si="44"/>
        <v>0</v>
      </c>
      <c r="J211" s="88">
        <f t="shared" si="45"/>
        <v>0</v>
      </c>
      <c r="K211" s="189">
        <f t="shared" si="50"/>
        <v>-51.060564494098614</v>
      </c>
      <c r="L211" s="88">
        <f t="shared" si="46"/>
        <v>-152.21154275690796</v>
      </c>
      <c r="M211" s="89">
        <f t="shared" si="51"/>
        <v>234.68060533724341</v>
      </c>
      <c r="N211" s="89">
        <f t="shared" si="52"/>
        <v>14333.680605337244</v>
      </c>
      <c r="O211" s="89">
        <f t="shared" si="53"/>
        <v>4808.3463956179958</v>
      </c>
      <c r="P211" s="90">
        <f t="shared" si="47"/>
        <v>0.97365984844885156</v>
      </c>
      <c r="Q211" s="195">
        <v>-1369.0181844449917</v>
      </c>
      <c r="R211" s="90">
        <f t="shared" si="54"/>
        <v>-5.5720129778530116E-3</v>
      </c>
      <c r="S211" s="90">
        <f t="shared" si="54"/>
        <v>-6.2391904263752584E-3</v>
      </c>
      <c r="T211" s="92">
        <v>2981</v>
      </c>
      <c r="U211" s="1">
        <v>14178</v>
      </c>
      <c r="V211" s="1">
        <v>4759.315206445116</v>
      </c>
      <c r="W211" s="197"/>
      <c r="X211" s="89">
        <v>0</v>
      </c>
      <c r="Y211" s="89">
        <f t="shared" si="55"/>
        <v>0</v>
      </c>
    </row>
    <row r="212" spans="2:27">
      <c r="B212" s="201">
        <v>4024</v>
      </c>
      <c r="C212" t="s">
        <v>225</v>
      </c>
      <c r="D212" s="1">
        <v>9147</v>
      </c>
      <c r="E212" s="86">
        <f t="shared" si="48"/>
        <v>5557.1081409477529</v>
      </c>
      <c r="F212" s="87">
        <f t="shared" si="42"/>
        <v>1.125279384043556</v>
      </c>
      <c r="G212" s="189">
        <f t="shared" si="49"/>
        <v>-383.25604165323904</v>
      </c>
      <c r="H212" s="189">
        <f t="shared" si="43"/>
        <v>-630.8394445612314</v>
      </c>
      <c r="I212" s="189">
        <f t="shared" si="44"/>
        <v>0</v>
      </c>
      <c r="J212" s="88">
        <f t="shared" si="45"/>
        <v>0</v>
      </c>
      <c r="K212" s="189">
        <f t="shared" si="50"/>
        <v>-51.060564494098614</v>
      </c>
      <c r="L212" s="88">
        <f t="shared" si="46"/>
        <v>-84.045689157286319</v>
      </c>
      <c r="M212" s="89">
        <f t="shared" si="51"/>
        <v>-714.88513371851775</v>
      </c>
      <c r="N212" s="89">
        <f t="shared" si="52"/>
        <v>8432.114866281483</v>
      </c>
      <c r="O212" s="89">
        <f t="shared" si="53"/>
        <v>5122.7915348004153</v>
      </c>
      <c r="P212" s="90">
        <f t="shared" si="47"/>
        <v>1.0373330078620022</v>
      </c>
      <c r="Q212" s="195">
        <v>-1658.6116709179669</v>
      </c>
      <c r="R212" s="90">
        <f t="shared" si="54"/>
        <v>6.7577030812324926E-2</v>
      </c>
      <c r="S212" s="90">
        <f t="shared" si="54"/>
        <v>5.7199611314756905E-2</v>
      </c>
      <c r="T212" s="92">
        <v>1646</v>
      </c>
      <c r="U212" s="1">
        <v>8568</v>
      </c>
      <c r="V212" s="1">
        <v>5256.4417177914111</v>
      </c>
      <c r="W212" s="197"/>
      <c r="X212" s="89">
        <v>0</v>
      </c>
      <c r="Y212" s="89">
        <f t="shared" si="55"/>
        <v>0</v>
      </c>
    </row>
    <row r="213" spans="2:27">
      <c r="B213" s="201">
        <v>4026</v>
      </c>
      <c r="C213" t="s">
        <v>224</v>
      </c>
      <c r="D213" s="1">
        <v>46593</v>
      </c>
      <c r="E213" s="86">
        <f t="shared" si="48"/>
        <v>8427.0211611502982</v>
      </c>
      <c r="F213" s="87">
        <f t="shared" si="42"/>
        <v>1.7064186877464571</v>
      </c>
      <c r="G213" s="189">
        <f t="shared" si="49"/>
        <v>-2162.6021141788169</v>
      </c>
      <c r="H213" s="189">
        <f t="shared" si="43"/>
        <v>-11957.027089294679</v>
      </c>
      <c r="I213" s="189">
        <f t="shared" si="44"/>
        <v>0</v>
      </c>
      <c r="J213" s="88">
        <f t="shared" si="45"/>
        <v>0</v>
      </c>
      <c r="K213" s="189">
        <f t="shared" si="50"/>
        <v>-51.060564494098614</v>
      </c>
      <c r="L213" s="88">
        <f t="shared" si="46"/>
        <v>-282.31386108787126</v>
      </c>
      <c r="M213" s="89">
        <f t="shared" si="51"/>
        <v>-12239.34095038255</v>
      </c>
      <c r="N213" s="89">
        <f t="shared" si="52"/>
        <v>34353.659049617447</v>
      </c>
      <c r="O213" s="89">
        <f t="shared" si="53"/>
        <v>6213.3584824773816</v>
      </c>
      <c r="P213" s="90">
        <f t="shared" si="47"/>
        <v>1.2581659432691044</v>
      </c>
      <c r="Q213" s="195">
        <v>-13247.159446776001</v>
      </c>
      <c r="R213" s="90">
        <f t="shared" si="54"/>
        <v>1.502597346842399E-4</v>
      </c>
      <c r="S213" s="90">
        <f t="shared" si="54"/>
        <v>8.7382657117160043E-4</v>
      </c>
      <c r="T213" s="92">
        <v>5529</v>
      </c>
      <c r="U213" s="1">
        <v>46586</v>
      </c>
      <c r="V213" s="1">
        <v>8419.6638351707934</v>
      </c>
      <c r="W213" s="197"/>
      <c r="X213" s="89">
        <v>0</v>
      </c>
      <c r="Y213" s="89">
        <f t="shared" si="55"/>
        <v>0</v>
      </c>
    </row>
    <row r="214" spans="2:27">
      <c r="B214" s="201">
        <v>4028</v>
      </c>
      <c r="C214" t="s">
        <v>227</v>
      </c>
      <c r="D214" s="1">
        <v>11388</v>
      </c>
      <c r="E214" s="86">
        <f t="shared" si="48"/>
        <v>4604.9332794177108</v>
      </c>
      <c r="F214" s="87">
        <f t="shared" si="42"/>
        <v>0.93246997409359078</v>
      </c>
      <c r="G214" s="189">
        <f t="shared" si="49"/>
        <v>207.09237249538705</v>
      </c>
      <c r="H214" s="189">
        <f t="shared" si="43"/>
        <v>512.13943718109215</v>
      </c>
      <c r="I214" s="189">
        <f t="shared" si="44"/>
        <v>0</v>
      </c>
      <c r="J214" s="88">
        <f t="shared" si="45"/>
        <v>0</v>
      </c>
      <c r="K214" s="189">
        <f t="shared" si="50"/>
        <v>-51.060564494098614</v>
      </c>
      <c r="L214" s="88">
        <f t="shared" si="46"/>
        <v>-126.27277599390587</v>
      </c>
      <c r="M214" s="89">
        <f t="shared" si="51"/>
        <v>385.86666118718631</v>
      </c>
      <c r="N214" s="89">
        <f t="shared" si="52"/>
        <v>11773.866661187187</v>
      </c>
      <c r="O214" s="89">
        <f t="shared" si="53"/>
        <v>4760.9650874190002</v>
      </c>
      <c r="P214" s="90">
        <f t="shared" si="47"/>
        <v>0.96406543208101558</v>
      </c>
      <c r="Q214" s="195">
        <v>-193.9147328082928</v>
      </c>
      <c r="R214" s="90">
        <f t="shared" si="54"/>
        <v>-1.4025974025974027E-2</v>
      </c>
      <c r="S214" s="90">
        <f t="shared" si="54"/>
        <v>-2.000640685638673E-2</v>
      </c>
      <c r="T214" s="92">
        <v>2473</v>
      </c>
      <c r="U214" s="1">
        <v>11550</v>
      </c>
      <c r="V214" s="1">
        <v>4698.9422294548413</v>
      </c>
      <c r="W214" s="197"/>
      <c r="X214" s="89">
        <v>0</v>
      </c>
      <c r="Y214" s="89">
        <f t="shared" si="55"/>
        <v>0</v>
      </c>
    </row>
    <row r="215" spans="2:27">
      <c r="B215" s="201">
        <v>4030</v>
      </c>
      <c r="C215" t="s">
        <v>228</v>
      </c>
      <c r="D215" s="1">
        <v>8632</v>
      </c>
      <c r="E215" s="86">
        <f t="shared" si="48"/>
        <v>5808.8829071332439</v>
      </c>
      <c r="F215" s="87">
        <f t="shared" si="42"/>
        <v>1.1762621878013753</v>
      </c>
      <c r="G215" s="189">
        <f t="shared" si="49"/>
        <v>-539.35639668824342</v>
      </c>
      <c r="H215" s="189">
        <f t="shared" si="43"/>
        <v>-801.48360547872971</v>
      </c>
      <c r="I215" s="189">
        <f t="shared" si="44"/>
        <v>0</v>
      </c>
      <c r="J215" s="88">
        <f t="shared" si="45"/>
        <v>0</v>
      </c>
      <c r="K215" s="189">
        <f t="shared" si="50"/>
        <v>-51.060564494098614</v>
      </c>
      <c r="L215" s="88">
        <f t="shared" si="46"/>
        <v>-75.875998838230544</v>
      </c>
      <c r="M215" s="89">
        <f t="shared" si="51"/>
        <v>-877.35960431696026</v>
      </c>
      <c r="N215" s="89">
        <f t="shared" si="52"/>
        <v>7754.64039568304</v>
      </c>
      <c r="O215" s="89">
        <f t="shared" si="53"/>
        <v>5218.4659459509021</v>
      </c>
      <c r="P215" s="90">
        <f t="shared" si="47"/>
        <v>1.0567064732899736</v>
      </c>
      <c r="Q215" s="195">
        <v>-1861.727599334203</v>
      </c>
      <c r="R215" s="90">
        <f t="shared" si="54"/>
        <v>7.7787489074790855E-2</v>
      </c>
      <c r="S215" s="90">
        <f t="shared" si="54"/>
        <v>6.6908072967037241E-2</v>
      </c>
      <c r="T215" s="92">
        <v>1486</v>
      </c>
      <c r="U215" s="1">
        <v>8009</v>
      </c>
      <c r="V215" s="1">
        <v>5444.5955132562885</v>
      </c>
      <c r="W215" s="197"/>
      <c r="X215" s="89">
        <v>0</v>
      </c>
      <c r="Y215" s="89">
        <f t="shared" si="55"/>
        <v>0</v>
      </c>
    </row>
    <row r="216" spans="2:27">
      <c r="B216" s="201">
        <v>4032</v>
      </c>
      <c r="C216" t="s">
        <v>229</v>
      </c>
      <c r="D216" s="1">
        <v>7367</v>
      </c>
      <c r="E216" s="86">
        <f t="shared" si="48"/>
        <v>5865.4458598726114</v>
      </c>
      <c r="F216" s="87">
        <f t="shared" si="42"/>
        <v>1.1877158293364822</v>
      </c>
      <c r="G216" s="189">
        <f t="shared" si="49"/>
        <v>-574.42542738665134</v>
      </c>
      <c r="H216" s="189">
        <f t="shared" si="43"/>
        <v>-721.47833679763403</v>
      </c>
      <c r="I216" s="189">
        <f t="shared" si="44"/>
        <v>0</v>
      </c>
      <c r="J216" s="88">
        <f t="shared" si="45"/>
        <v>0</v>
      </c>
      <c r="K216" s="189">
        <f t="shared" si="50"/>
        <v>-51.060564494098614</v>
      </c>
      <c r="L216" s="88">
        <f t="shared" si="46"/>
        <v>-64.132069004587862</v>
      </c>
      <c r="M216" s="89">
        <f t="shared" si="51"/>
        <v>-785.61040580222186</v>
      </c>
      <c r="N216" s="89">
        <f t="shared" si="52"/>
        <v>6581.389594197778</v>
      </c>
      <c r="O216" s="89">
        <f t="shared" si="53"/>
        <v>5239.9598679918618</v>
      </c>
      <c r="P216" s="90">
        <f t="shared" si="47"/>
        <v>1.0610588570733142</v>
      </c>
      <c r="Q216" s="195">
        <v>-1665.4354039325428</v>
      </c>
      <c r="R216" s="90">
        <f t="shared" si="54"/>
        <v>7.4063274529814843E-2</v>
      </c>
      <c r="S216" s="90">
        <f t="shared" si="54"/>
        <v>7.4063274529814788E-2</v>
      </c>
      <c r="T216" s="92">
        <v>1256</v>
      </c>
      <c r="U216" s="1">
        <v>6859</v>
      </c>
      <c r="V216" s="1">
        <v>5460.9872611464971</v>
      </c>
      <c r="W216" s="197"/>
      <c r="X216" s="89">
        <v>0</v>
      </c>
      <c r="Y216" s="89">
        <f t="shared" si="55"/>
        <v>0</v>
      </c>
    </row>
    <row r="217" spans="2:27">
      <c r="B217" s="201">
        <v>4034</v>
      </c>
      <c r="C217" t="s">
        <v>230</v>
      </c>
      <c r="D217" s="1">
        <v>20735</v>
      </c>
      <c r="E217" s="86">
        <f t="shared" si="48"/>
        <v>9264.9687220732794</v>
      </c>
      <c r="F217" s="87">
        <f t="shared" si="42"/>
        <v>1.8760977890524466</v>
      </c>
      <c r="G217" s="189">
        <f t="shared" si="49"/>
        <v>-2682.1296019510655</v>
      </c>
      <c r="H217" s="189">
        <f t="shared" si="43"/>
        <v>-6002.6060491664848</v>
      </c>
      <c r="I217" s="189">
        <f t="shared" si="44"/>
        <v>0</v>
      </c>
      <c r="J217" s="88">
        <f t="shared" si="45"/>
        <v>0</v>
      </c>
      <c r="K217" s="189">
        <f t="shared" si="50"/>
        <v>-51.060564494098614</v>
      </c>
      <c r="L217" s="88">
        <f t="shared" si="46"/>
        <v>-114.2735433377927</v>
      </c>
      <c r="M217" s="89">
        <f t="shared" si="51"/>
        <v>-6116.8795925042778</v>
      </c>
      <c r="N217" s="89">
        <f t="shared" si="52"/>
        <v>14618.120407495722</v>
      </c>
      <c r="O217" s="89">
        <f t="shared" si="53"/>
        <v>6531.7785556281151</v>
      </c>
      <c r="P217" s="90">
        <f t="shared" si="47"/>
        <v>1.3226440017653804</v>
      </c>
      <c r="Q217" s="195">
        <v>-6529.8633058572432</v>
      </c>
      <c r="R217" s="90">
        <f t="shared" si="54"/>
        <v>4.3322934487269801E-2</v>
      </c>
      <c r="S217" s="90">
        <f t="shared" si="54"/>
        <v>3.1202113979374897E-2</v>
      </c>
      <c r="T217" s="92">
        <v>2238</v>
      </c>
      <c r="U217" s="1">
        <v>19874</v>
      </c>
      <c r="V217" s="1">
        <v>8984.6292947558759</v>
      </c>
      <c r="W217" s="197"/>
      <c r="X217" s="89">
        <v>0</v>
      </c>
      <c r="Y217" s="89">
        <f t="shared" si="55"/>
        <v>0</v>
      </c>
    </row>
    <row r="218" spans="2:27" ht="28.5" customHeight="1">
      <c r="B218" s="201">
        <v>4036</v>
      </c>
      <c r="C218" t="s">
        <v>231</v>
      </c>
      <c r="D218" s="1">
        <v>36343</v>
      </c>
      <c r="E218" s="86">
        <f t="shared" si="48"/>
        <v>9412.8464128464129</v>
      </c>
      <c r="F218" s="87">
        <f t="shared" si="42"/>
        <v>1.9060420896790304</v>
      </c>
      <c r="G218" s="189">
        <f t="shared" si="49"/>
        <v>-2773.8137702304084</v>
      </c>
      <c r="H218" s="189">
        <f t="shared" si="43"/>
        <v>-10709.694966859606</v>
      </c>
      <c r="I218" s="189">
        <f t="shared" si="44"/>
        <v>0</v>
      </c>
      <c r="J218" s="88">
        <f t="shared" si="45"/>
        <v>0</v>
      </c>
      <c r="K218" s="189">
        <f t="shared" si="50"/>
        <v>-51.060564494098614</v>
      </c>
      <c r="L218" s="88">
        <f t="shared" si="46"/>
        <v>-197.14483951171476</v>
      </c>
      <c r="M218" s="89">
        <f t="shared" si="51"/>
        <v>-10906.839806371321</v>
      </c>
      <c r="N218" s="89">
        <f t="shared" si="52"/>
        <v>25436.160193628679</v>
      </c>
      <c r="O218" s="89">
        <f t="shared" si="53"/>
        <v>6587.9720781219057</v>
      </c>
      <c r="P218" s="90">
        <f t="shared" si="47"/>
        <v>1.3340228360034823</v>
      </c>
      <c r="Q218" s="195">
        <v>-10865.565155225564</v>
      </c>
      <c r="R218" s="90">
        <f t="shared" si="54"/>
        <v>-1.2954915806626834E-2</v>
      </c>
      <c r="S218" s="90">
        <f t="shared" si="54"/>
        <v>-1.5511365131137116E-2</v>
      </c>
      <c r="T218" s="92">
        <v>3861</v>
      </c>
      <c r="U218" s="1">
        <v>36820</v>
      </c>
      <c r="V218" s="1">
        <v>9561.1529472864204</v>
      </c>
      <c r="W218" s="197"/>
      <c r="X218" s="89">
        <v>0</v>
      </c>
      <c r="Y218" s="89">
        <f t="shared" si="55"/>
        <v>0</v>
      </c>
    </row>
    <row r="219" spans="2:27">
      <c r="B219" s="201">
        <v>4201</v>
      </c>
      <c r="C219" t="s">
        <v>232</v>
      </c>
      <c r="D219" s="1">
        <v>27091</v>
      </c>
      <c r="E219" s="86">
        <f t="shared" si="48"/>
        <v>4051.2935546582921</v>
      </c>
      <c r="F219" s="87">
        <f t="shared" si="42"/>
        <v>0.82036141823002406</v>
      </c>
      <c r="G219" s="189">
        <f t="shared" si="49"/>
        <v>550.34900184622666</v>
      </c>
      <c r="H219" s="189">
        <f t="shared" si="43"/>
        <v>3680.1837753457175</v>
      </c>
      <c r="I219" s="189">
        <f t="shared" si="44"/>
        <v>137.81752491205873</v>
      </c>
      <c r="J219" s="88">
        <f t="shared" si="45"/>
        <v>921.58578908693676</v>
      </c>
      <c r="K219" s="189">
        <f t="shared" si="50"/>
        <v>86.756960417960116</v>
      </c>
      <c r="L219" s="88">
        <f t="shared" si="46"/>
        <v>580.1437943148992</v>
      </c>
      <c r="M219" s="89">
        <f t="shared" si="51"/>
        <v>4260.327569660617</v>
      </c>
      <c r="N219" s="89">
        <f t="shared" si="52"/>
        <v>31351.327569660618</v>
      </c>
      <c r="O219" s="89">
        <f t="shared" si="53"/>
        <v>4688.3995169224791</v>
      </c>
      <c r="P219" s="90">
        <f t="shared" si="47"/>
        <v>0.94937136128016053</v>
      </c>
      <c r="Q219" s="195">
        <v>828.46548708302134</v>
      </c>
      <c r="R219" s="90">
        <f t="shared" si="54"/>
        <v>5.8697096408613078E-2</v>
      </c>
      <c r="S219" s="90">
        <f t="shared" si="54"/>
        <v>8.0545488707758919E-2</v>
      </c>
      <c r="T219" s="92">
        <v>6687</v>
      </c>
      <c r="U219" s="1">
        <v>25589</v>
      </c>
      <c r="V219" s="1">
        <v>3749.3040293040294</v>
      </c>
      <c r="W219" s="197"/>
      <c r="X219" s="89">
        <v>0</v>
      </c>
      <c r="Y219" s="89">
        <f t="shared" si="55"/>
        <v>0</v>
      </c>
    </row>
    <row r="220" spans="2:27">
      <c r="B220" s="201">
        <v>4202</v>
      </c>
      <c r="C220" t="s">
        <v>233</v>
      </c>
      <c r="D220" s="1">
        <v>104801</v>
      </c>
      <c r="E220" s="86">
        <f t="shared" si="48"/>
        <v>4122.9395334198834</v>
      </c>
      <c r="F220" s="87">
        <f t="shared" si="42"/>
        <v>0.83486927749876438</v>
      </c>
      <c r="G220" s="189">
        <f t="shared" si="49"/>
        <v>505.92849501403998</v>
      </c>
      <c r="H220" s="189">
        <f t="shared" si="43"/>
        <v>12860.196414761882</v>
      </c>
      <c r="I220" s="189">
        <f t="shared" si="44"/>
        <v>112.74143234550178</v>
      </c>
      <c r="J220" s="88">
        <f t="shared" si="45"/>
        <v>2865.7744687903096</v>
      </c>
      <c r="K220" s="189">
        <f t="shared" si="50"/>
        <v>61.680867851403164</v>
      </c>
      <c r="L220" s="88">
        <f t="shared" si="46"/>
        <v>1567.865979914817</v>
      </c>
      <c r="M220" s="89">
        <f t="shared" si="51"/>
        <v>14428.062394676699</v>
      </c>
      <c r="N220" s="89">
        <f t="shared" si="52"/>
        <v>119229.0623946767</v>
      </c>
      <c r="O220" s="89">
        <f t="shared" si="53"/>
        <v>4690.548896285326</v>
      </c>
      <c r="P220" s="90">
        <f t="shared" si="47"/>
        <v>0.94980659705822257</v>
      </c>
      <c r="Q220" s="195">
        <v>602.21251711727564</v>
      </c>
      <c r="R220" s="90">
        <f t="shared" si="54"/>
        <v>3.8538528618994768E-2</v>
      </c>
      <c r="S220" s="90">
        <f t="shared" si="54"/>
        <v>2.0152976949828316E-2</v>
      </c>
      <c r="T220" s="92">
        <v>25419</v>
      </c>
      <c r="U220" s="1">
        <v>100912</v>
      </c>
      <c r="V220" s="1">
        <v>4041.4914493972524</v>
      </c>
      <c r="W220" s="197"/>
      <c r="X220" s="89">
        <v>0</v>
      </c>
      <c r="Y220" s="89">
        <f t="shared" si="55"/>
        <v>0</v>
      </c>
    </row>
    <row r="221" spans="2:27">
      <c r="B221" s="201">
        <v>4203</v>
      </c>
      <c r="C221" t="s">
        <v>234</v>
      </c>
      <c r="D221" s="1">
        <v>189138</v>
      </c>
      <c r="E221" s="86">
        <f t="shared" si="48"/>
        <v>4061.5444081772889</v>
      </c>
      <c r="F221" s="87">
        <f t="shared" si="42"/>
        <v>0.82243715147854246</v>
      </c>
      <c r="G221" s="189">
        <f t="shared" si="49"/>
        <v>543.99347266444863</v>
      </c>
      <c r="H221" s="189">
        <f t="shared" si="43"/>
        <v>25332.688035038042</v>
      </c>
      <c r="I221" s="189">
        <f t="shared" si="44"/>
        <v>134.22972618040987</v>
      </c>
      <c r="J221" s="88">
        <f t="shared" si="45"/>
        <v>6250.8098887693268</v>
      </c>
      <c r="K221" s="189">
        <f t="shared" si="50"/>
        <v>83.169161686311256</v>
      </c>
      <c r="L221" s="88">
        <f t="shared" si="46"/>
        <v>3873.0215214081427</v>
      </c>
      <c r="M221" s="89">
        <f t="shared" si="51"/>
        <v>29205.709556446185</v>
      </c>
      <c r="N221" s="89">
        <f t="shared" si="52"/>
        <v>218343.70955644618</v>
      </c>
      <c r="O221" s="89">
        <f t="shared" si="53"/>
        <v>4688.707042528049</v>
      </c>
      <c r="P221" s="90">
        <f t="shared" si="47"/>
        <v>0.9494336332776161</v>
      </c>
      <c r="Q221" s="195">
        <v>6608.0167383149746</v>
      </c>
      <c r="R221" s="90">
        <f t="shared" si="54"/>
        <v>3.7720217487915812E-2</v>
      </c>
      <c r="S221" s="90">
        <f t="shared" si="54"/>
        <v>3.2973730494166298E-2</v>
      </c>
      <c r="T221" s="92">
        <v>46568</v>
      </c>
      <c r="U221" s="1">
        <v>182263</v>
      </c>
      <c r="V221" s="1">
        <v>3931.8951569409987</v>
      </c>
      <c r="W221" s="197"/>
      <c r="X221" s="89">
        <v>0</v>
      </c>
      <c r="Y221" s="89">
        <f t="shared" si="55"/>
        <v>0</v>
      </c>
      <c r="Z221" s="1"/>
      <c r="AA221" s="1"/>
    </row>
    <row r="222" spans="2:27">
      <c r="B222" s="201">
        <v>4204</v>
      </c>
      <c r="C222" t="s">
        <v>235</v>
      </c>
      <c r="D222" s="1">
        <v>481743</v>
      </c>
      <c r="E222" s="86">
        <f t="shared" si="48"/>
        <v>4074.9359250894513</v>
      </c>
      <c r="F222" s="87">
        <f t="shared" si="42"/>
        <v>0.82514884927533161</v>
      </c>
      <c r="G222" s="189">
        <f t="shared" si="49"/>
        <v>535.69073217890798</v>
      </c>
      <c r="H222" s="189">
        <f t="shared" si="43"/>
        <v>63329.894048922681</v>
      </c>
      <c r="I222" s="189">
        <f t="shared" si="44"/>
        <v>129.54269526115303</v>
      </c>
      <c r="J222" s="88">
        <f t="shared" si="45"/>
        <v>15314.666976468772</v>
      </c>
      <c r="K222" s="189">
        <f t="shared" si="50"/>
        <v>78.482130767054414</v>
      </c>
      <c r="L222" s="88">
        <f t="shared" si="46"/>
        <v>9278.2359814119391</v>
      </c>
      <c r="M222" s="89">
        <f t="shared" si="51"/>
        <v>72608.130030334622</v>
      </c>
      <c r="N222" s="89">
        <f t="shared" si="52"/>
        <v>554351.13003033458</v>
      </c>
      <c r="O222" s="89">
        <f t="shared" si="53"/>
        <v>4689.1087880354125</v>
      </c>
      <c r="P222" s="90">
        <f t="shared" si="47"/>
        <v>0.94951498421151947</v>
      </c>
      <c r="Q222" s="195">
        <v>16484.242533818149</v>
      </c>
      <c r="R222" s="90">
        <f t="shared" si="54"/>
        <v>-3.8749671744376232E-3</v>
      </c>
      <c r="S222" s="90">
        <f t="shared" si="54"/>
        <v>-1.4281023759473967E-2</v>
      </c>
      <c r="T222" s="92">
        <v>118221</v>
      </c>
      <c r="U222" s="1">
        <v>483617</v>
      </c>
      <c r="V222" s="1">
        <v>4133.9732959499433</v>
      </c>
      <c r="W222" s="197"/>
      <c r="X222" s="89">
        <v>0</v>
      </c>
      <c r="Y222" s="89">
        <f t="shared" si="55"/>
        <v>0</v>
      </c>
      <c r="Z222" s="1"/>
      <c r="AA222" s="1"/>
    </row>
    <row r="223" spans="2:27">
      <c r="B223" s="201">
        <v>4205</v>
      </c>
      <c r="C223" t="s">
        <v>236</v>
      </c>
      <c r="D223" s="1">
        <v>94723</v>
      </c>
      <c r="E223" s="86">
        <f t="shared" si="48"/>
        <v>3985.3163917872771</v>
      </c>
      <c r="F223" s="87">
        <f t="shared" si="42"/>
        <v>0.80700145846077342</v>
      </c>
      <c r="G223" s="189">
        <f t="shared" si="49"/>
        <v>591.25484282625598</v>
      </c>
      <c r="H223" s="189">
        <f t="shared" si="43"/>
        <v>14052.945104294453</v>
      </c>
      <c r="I223" s="189">
        <f t="shared" si="44"/>
        <v>160.90953191691401</v>
      </c>
      <c r="J223" s="88">
        <f t="shared" si="45"/>
        <v>3824.4977546012124</v>
      </c>
      <c r="K223" s="189">
        <f t="shared" si="50"/>
        <v>109.84896742281539</v>
      </c>
      <c r="L223" s="88">
        <f t="shared" si="46"/>
        <v>2610.890257705476</v>
      </c>
      <c r="M223" s="89">
        <f t="shared" si="51"/>
        <v>16663.835361999929</v>
      </c>
      <c r="N223" s="89">
        <f t="shared" si="52"/>
        <v>111386.83536199993</v>
      </c>
      <c r="O223" s="89">
        <f t="shared" si="53"/>
        <v>4686.4202020363482</v>
      </c>
      <c r="P223" s="90">
        <f t="shared" si="47"/>
        <v>0.94897056248708289</v>
      </c>
      <c r="Q223" s="195">
        <v>1484.0454248331589</v>
      </c>
      <c r="R223" s="90">
        <f t="shared" si="54"/>
        <v>5.0411967574880513E-2</v>
      </c>
      <c r="S223" s="90">
        <f t="shared" si="54"/>
        <v>4.6964806119527067E-2</v>
      </c>
      <c r="T223" s="92">
        <v>23768</v>
      </c>
      <c r="U223" s="1">
        <v>90177</v>
      </c>
      <c r="V223" s="1">
        <v>3806.5428450823133</v>
      </c>
      <c r="W223" s="197"/>
      <c r="X223" s="89">
        <v>0</v>
      </c>
      <c r="Y223" s="89">
        <f t="shared" si="55"/>
        <v>0</v>
      </c>
    </row>
    <row r="224" spans="2:27">
      <c r="B224" s="201">
        <v>4206</v>
      </c>
      <c r="C224" t="s">
        <v>237</v>
      </c>
      <c r="D224" s="1">
        <v>40601</v>
      </c>
      <c r="E224" s="86">
        <f t="shared" si="48"/>
        <v>4109.4129554655874</v>
      </c>
      <c r="F224" s="87">
        <f t="shared" si="42"/>
        <v>0.83213023069194236</v>
      </c>
      <c r="G224" s="189">
        <f t="shared" si="49"/>
        <v>514.31497334570349</v>
      </c>
      <c r="H224" s="189">
        <f t="shared" si="43"/>
        <v>5081.4319366555501</v>
      </c>
      <c r="I224" s="189">
        <f t="shared" si="44"/>
        <v>117.4757346295054</v>
      </c>
      <c r="J224" s="88">
        <f t="shared" si="45"/>
        <v>1160.6602581395132</v>
      </c>
      <c r="K224" s="189">
        <f t="shared" si="50"/>
        <v>66.415170135406782</v>
      </c>
      <c r="L224" s="88">
        <f t="shared" si="46"/>
        <v>656.18188093781907</v>
      </c>
      <c r="M224" s="89">
        <f t="shared" si="51"/>
        <v>5737.6138175933693</v>
      </c>
      <c r="N224" s="89">
        <f t="shared" si="52"/>
        <v>46338.613817593367</v>
      </c>
      <c r="O224" s="89">
        <f t="shared" si="53"/>
        <v>4690.1430989466971</v>
      </c>
      <c r="P224" s="90">
        <f t="shared" si="47"/>
        <v>0.94972442565401793</v>
      </c>
      <c r="Q224" s="195">
        <v>1413.1654678421173</v>
      </c>
      <c r="R224" s="90">
        <f t="shared" si="54"/>
        <v>8.1338056302767192E-2</v>
      </c>
      <c r="S224" s="90">
        <f t="shared" si="54"/>
        <v>8.0900267616005023E-2</v>
      </c>
      <c r="T224" s="92">
        <v>9880</v>
      </c>
      <c r="U224" s="1">
        <v>37547</v>
      </c>
      <c r="V224" s="1">
        <v>3801.8428513568247</v>
      </c>
      <c r="W224" s="197"/>
      <c r="X224" s="89">
        <v>0</v>
      </c>
      <c r="Y224" s="89">
        <f t="shared" si="55"/>
        <v>0</v>
      </c>
    </row>
    <row r="225" spans="2:27">
      <c r="B225" s="201">
        <v>4207</v>
      </c>
      <c r="C225" t="s">
        <v>238</v>
      </c>
      <c r="D225" s="1">
        <v>40729</v>
      </c>
      <c r="E225" s="86">
        <f t="shared" si="48"/>
        <v>4365.8484296280412</v>
      </c>
      <c r="F225" s="87">
        <f t="shared" si="42"/>
        <v>0.88405679844868035</v>
      </c>
      <c r="G225" s="189">
        <f t="shared" si="49"/>
        <v>355.3249793649822</v>
      </c>
      <c r="H225" s="189">
        <f t="shared" si="43"/>
        <v>3314.8267324959188</v>
      </c>
      <c r="I225" s="189">
        <f t="shared" si="44"/>
        <v>27.723318672646563</v>
      </c>
      <c r="J225" s="88">
        <f t="shared" si="45"/>
        <v>258.63083989711981</v>
      </c>
      <c r="K225" s="189">
        <f t="shared" si="50"/>
        <v>-23.337245821452051</v>
      </c>
      <c r="L225" s="88">
        <f t="shared" si="46"/>
        <v>-217.71316626832618</v>
      </c>
      <c r="M225" s="89">
        <f t="shared" si="51"/>
        <v>3097.1135662275929</v>
      </c>
      <c r="N225" s="89">
        <f t="shared" si="52"/>
        <v>43826.113566227592</v>
      </c>
      <c r="O225" s="89">
        <f t="shared" si="53"/>
        <v>4697.8361631715716</v>
      </c>
      <c r="P225" s="90">
        <f t="shared" si="47"/>
        <v>0.95128222268672025</v>
      </c>
      <c r="Q225" s="195">
        <v>7.1159043663124066</v>
      </c>
      <c r="R225" s="90">
        <f t="shared" si="54"/>
        <v>6.2089287576927089E-2</v>
      </c>
      <c r="S225" s="90">
        <f t="shared" si="54"/>
        <v>5.6396880633112358E-2</v>
      </c>
      <c r="T225" s="92">
        <v>9329</v>
      </c>
      <c r="U225" s="1">
        <v>38348</v>
      </c>
      <c r="V225" s="1">
        <v>4132.7729281172542</v>
      </c>
      <c r="W225" s="197"/>
      <c r="X225" s="89">
        <v>0</v>
      </c>
      <c r="Y225" s="89">
        <f t="shared" si="55"/>
        <v>0</v>
      </c>
    </row>
    <row r="226" spans="2:27">
      <c r="B226" s="201">
        <v>4211</v>
      </c>
      <c r="C226" t="s">
        <v>239</v>
      </c>
      <c r="D226" s="1">
        <v>8701</v>
      </c>
      <c r="E226" s="86">
        <f t="shared" si="48"/>
        <v>3491.5730337078653</v>
      </c>
      <c r="F226" s="87">
        <f t="shared" si="42"/>
        <v>0.70702153945195578</v>
      </c>
      <c r="G226" s="189">
        <f t="shared" si="49"/>
        <v>897.37572483549127</v>
      </c>
      <c r="H226" s="189">
        <f t="shared" si="43"/>
        <v>2236.2603062900444</v>
      </c>
      <c r="I226" s="189">
        <f t="shared" si="44"/>
        <v>333.7197072447081</v>
      </c>
      <c r="J226" s="88">
        <f t="shared" si="45"/>
        <v>831.6295104538126</v>
      </c>
      <c r="K226" s="189">
        <f t="shared" si="50"/>
        <v>282.65914275060948</v>
      </c>
      <c r="L226" s="88">
        <f t="shared" si="46"/>
        <v>704.38658373451881</v>
      </c>
      <c r="M226" s="89">
        <f t="shared" si="51"/>
        <v>2940.6468900245632</v>
      </c>
      <c r="N226" s="89">
        <f t="shared" si="52"/>
        <v>11641.646890024564</v>
      </c>
      <c r="O226" s="89">
        <f t="shared" si="53"/>
        <v>4671.6079012939663</v>
      </c>
      <c r="P226" s="90">
        <f t="shared" si="47"/>
        <v>0.94597116491681854</v>
      </c>
      <c r="Q226" s="195">
        <v>259.21481653669753</v>
      </c>
      <c r="R226" s="90">
        <f t="shared" si="54"/>
        <v>6.2004149884047358E-2</v>
      </c>
      <c r="S226" s="90">
        <f t="shared" si="54"/>
        <v>4.1548211202492788E-2</v>
      </c>
      <c r="T226" s="92">
        <v>2492</v>
      </c>
      <c r="U226" s="1">
        <v>8193</v>
      </c>
      <c r="V226" s="1">
        <v>3352.2913256955808</v>
      </c>
      <c r="W226" s="197"/>
      <c r="X226" s="89">
        <v>0</v>
      </c>
      <c r="Y226" s="89">
        <f t="shared" si="55"/>
        <v>0</v>
      </c>
    </row>
    <row r="227" spans="2:27">
      <c r="B227" s="201">
        <v>4212</v>
      </c>
      <c r="C227" t="s">
        <v>240</v>
      </c>
      <c r="D227" s="1">
        <v>7905</v>
      </c>
      <c r="E227" s="86">
        <f t="shared" si="48"/>
        <v>3459.5185995623633</v>
      </c>
      <c r="F227" s="87">
        <f t="shared" si="42"/>
        <v>0.70053071850763571</v>
      </c>
      <c r="G227" s="189">
        <f t="shared" si="49"/>
        <v>917.2494740057025</v>
      </c>
      <c r="H227" s="189">
        <f t="shared" si="43"/>
        <v>2095.9150481030301</v>
      </c>
      <c r="I227" s="189">
        <f t="shared" si="44"/>
        <v>344.93875919563379</v>
      </c>
      <c r="J227" s="88">
        <f t="shared" si="45"/>
        <v>788.18506476202322</v>
      </c>
      <c r="K227" s="189">
        <f t="shared" si="50"/>
        <v>293.87819470153516</v>
      </c>
      <c r="L227" s="88">
        <f t="shared" si="46"/>
        <v>671.51167489300781</v>
      </c>
      <c r="M227" s="89">
        <f t="shared" si="51"/>
        <v>2767.4267229960378</v>
      </c>
      <c r="N227" s="89">
        <f t="shared" si="52"/>
        <v>10672.426722996039</v>
      </c>
      <c r="O227" s="89">
        <f t="shared" si="53"/>
        <v>4670.646268269601</v>
      </c>
      <c r="P227" s="90">
        <f t="shared" si="47"/>
        <v>0.94577644028848884</v>
      </c>
      <c r="Q227" s="195">
        <v>363.83830370640089</v>
      </c>
      <c r="R227" s="90">
        <f t="shared" si="54"/>
        <v>5.8516336368505624E-2</v>
      </c>
      <c r="S227" s="90">
        <f t="shared" si="54"/>
        <v>5.0641160124188525E-2</v>
      </c>
      <c r="T227" s="92">
        <v>2285</v>
      </c>
      <c r="U227" s="1">
        <v>7468</v>
      </c>
      <c r="V227" s="1">
        <v>3292.7689594356261</v>
      </c>
      <c r="W227" s="197"/>
      <c r="X227" s="89">
        <v>0</v>
      </c>
      <c r="Y227" s="89">
        <f t="shared" si="55"/>
        <v>0</v>
      </c>
    </row>
    <row r="228" spans="2:27">
      <c r="B228" s="201">
        <v>4213</v>
      </c>
      <c r="C228" t="s">
        <v>241</v>
      </c>
      <c r="D228" s="1">
        <v>24996</v>
      </c>
      <c r="E228" s="86">
        <f t="shared" si="48"/>
        <v>3866.9554455445545</v>
      </c>
      <c r="F228" s="87">
        <f t="shared" si="42"/>
        <v>0.78303411262105249</v>
      </c>
      <c r="G228" s="189">
        <f t="shared" si="49"/>
        <v>664.63862949674387</v>
      </c>
      <c r="H228" s="189">
        <f t="shared" si="43"/>
        <v>4296.2241010669522</v>
      </c>
      <c r="I228" s="189">
        <f t="shared" si="44"/>
        <v>202.33586310186689</v>
      </c>
      <c r="J228" s="88">
        <f t="shared" si="45"/>
        <v>1307.8990190904676</v>
      </c>
      <c r="K228" s="189">
        <f t="shared" si="50"/>
        <v>151.27529860776826</v>
      </c>
      <c r="L228" s="88">
        <f t="shared" si="46"/>
        <v>977.84353020061405</v>
      </c>
      <c r="M228" s="89">
        <f t="shared" si="51"/>
        <v>5274.067631267566</v>
      </c>
      <c r="N228" s="89">
        <f t="shared" si="52"/>
        <v>30270.067631267564</v>
      </c>
      <c r="O228" s="89">
        <f t="shared" si="53"/>
        <v>4682.8693736490668</v>
      </c>
      <c r="P228" s="90">
        <f t="shared" si="47"/>
        <v>0.94825154211189133</v>
      </c>
      <c r="Q228" s="195">
        <v>855.26596910642274</v>
      </c>
      <c r="R228" s="90">
        <f t="shared" si="54"/>
        <v>7.7813167761964282E-3</v>
      </c>
      <c r="S228" s="90">
        <f t="shared" si="54"/>
        <v>-1.420153682303682E-2</v>
      </c>
      <c r="T228" s="92">
        <v>6464</v>
      </c>
      <c r="U228" s="1">
        <v>24803</v>
      </c>
      <c r="V228" s="1">
        <v>3922.6632927407877</v>
      </c>
      <c r="W228" s="197"/>
      <c r="X228" s="89">
        <v>0</v>
      </c>
      <c r="Y228" s="89">
        <f t="shared" si="55"/>
        <v>0</v>
      </c>
    </row>
    <row r="229" spans="2:27">
      <c r="B229" s="201">
        <v>4214</v>
      </c>
      <c r="C229" t="s">
        <v>242</v>
      </c>
      <c r="D229" s="1">
        <v>27204</v>
      </c>
      <c r="E229" s="86">
        <f t="shared" si="48"/>
        <v>4345.686900958467</v>
      </c>
      <c r="F229" s="87">
        <f t="shared" si="42"/>
        <v>0.87997421592783598</v>
      </c>
      <c r="G229" s="189">
        <f t="shared" si="49"/>
        <v>367.82512714011818</v>
      </c>
      <c r="H229" s="189">
        <f t="shared" si="43"/>
        <v>2302.5852958971395</v>
      </c>
      <c r="I229" s="189">
        <f t="shared" si="44"/>
        <v>34.779853706997528</v>
      </c>
      <c r="J229" s="88">
        <f t="shared" si="45"/>
        <v>217.72188420580451</v>
      </c>
      <c r="K229" s="189">
        <f t="shared" si="50"/>
        <v>-16.280710787101086</v>
      </c>
      <c r="L229" s="88">
        <f t="shared" si="46"/>
        <v>-101.91724952725281</v>
      </c>
      <c r="M229" s="89">
        <f t="shared" si="51"/>
        <v>2200.6680463698867</v>
      </c>
      <c r="N229" s="89">
        <f t="shared" si="52"/>
        <v>29404.668046369887</v>
      </c>
      <c r="O229" s="89">
        <f t="shared" si="53"/>
        <v>4697.2313173114835</v>
      </c>
      <c r="P229" s="90">
        <f t="shared" si="47"/>
        <v>0.9511597452110947</v>
      </c>
      <c r="Q229" s="195">
        <v>-1989.7709515089437</v>
      </c>
      <c r="R229" s="90">
        <f t="shared" si="54"/>
        <v>8.3652007648183563E-2</v>
      </c>
      <c r="S229" s="90">
        <f t="shared" si="54"/>
        <v>7.9497431261034243E-2</v>
      </c>
      <c r="T229" s="92">
        <v>6260</v>
      </c>
      <c r="U229" s="1">
        <v>25104</v>
      </c>
      <c r="V229" s="1">
        <v>4025.6574727389348</v>
      </c>
      <c r="W229" s="197"/>
      <c r="X229" s="89">
        <v>0</v>
      </c>
      <c r="Y229" s="89">
        <f t="shared" si="55"/>
        <v>0</v>
      </c>
    </row>
    <row r="230" spans="2:27">
      <c r="B230" s="201">
        <v>4215</v>
      </c>
      <c r="C230" t="s">
        <v>243</v>
      </c>
      <c r="D230" s="1">
        <v>51490</v>
      </c>
      <c r="E230" s="86">
        <f t="shared" si="48"/>
        <v>4388.102948696097</v>
      </c>
      <c r="F230" s="87">
        <f t="shared" si="42"/>
        <v>0.888563198337601</v>
      </c>
      <c r="G230" s="189">
        <f t="shared" si="49"/>
        <v>341.52717754278763</v>
      </c>
      <c r="H230" s="189">
        <f t="shared" si="43"/>
        <v>4007.4799012870699</v>
      </c>
      <c r="I230" s="189">
        <f t="shared" si="44"/>
        <v>19.934236998827053</v>
      </c>
      <c r="J230" s="88">
        <f t="shared" si="45"/>
        <v>233.90833694423665</v>
      </c>
      <c r="K230" s="189">
        <f t="shared" si="50"/>
        <v>-31.126327495271561</v>
      </c>
      <c r="L230" s="88">
        <f t="shared" si="46"/>
        <v>-365.23632682951649</v>
      </c>
      <c r="M230" s="89">
        <f t="shared" si="51"/>
        <v>3642.2435744575532</v>
      </c>
      <c r="N230" s="89">
        <f t="shared" si="52"/>
        <v>55132.243574457556</v>
      </c>
      <c r="O230" s="89">
        <f t="shared" si="53"/>
        <v>4698.5037987436135</v>
      </c>
      <c r="P230" s="90">
        <f t="shared" si="47"/>
        <v>0.95141741468338792</v>
      </c>
      <c r="Q230" s="195">
        <v>974.36394705643261</v>
      </c>
      <c r="R230" s="90">
        <f t="shared" si="54"/>
        <v>6.6553431240549327E-2</v>
      </c>
      <c r="S230" s="90">
        <f t="shared" si="54"/>
        <v>4.7374739064670934E-2</v>
      </c>
      <c r="T230" s="92">
        <v>11734</v>
      </c>
      <c r="U230" s="1">
        <v>48277</v>
      </c>
      <c r="V230" s="1">
        <v>4189.6207584830345</v>
      </c>
      <c r="W230" s="197"/>
      <c r="X230" s="89">
        <v>0</v>
      </c>
      <c r="Y230" s="89">
        <f t="shared" si="55"/>
        <v>0</v>
      </c>
    </row>
    <row r="231" spans="2:27">
      <c r="B231" s="201">
        <v>4216</v>
      </c>
      <c r="C231" t="s">
        <v>244</v>
      </c>
      <c r="D231" s="1">
        <v>19835</v>
      </c>
      <c r="E231" s="86">
        <f t="shared" si="48"/>
        <v>3664.3266210973584</v>
      </c>
      <c r="F231" s="87">
        <f t="shared" si="42"/>
        <v>0.74200305240408804</v>
      </c>
      <c r="G231" s="189">
        <f t="shared" si="49"/>
        <v>790.26850065400549</v>
      </c>
      <c r="H231" s="189">
        <f t="shared" si="43"/>
        <v>4277.723394040132</v>
      </c>
      <c r="I231" s="189">
        <f t="shared" si="44"/>
        <v>273.25595165838553</v>
      </c>
      <c r="J231" s="88">
        <f t="shared" si="45"/>
        <v>1479.134466326841</v>
      </c>
      <c r="K231" s="189">
        <f t="shared" si="50"/>
        <v>222.1953871642869</v>
      </c>
      <c r="L231" s="88">
        <f t="shared" si="46"/>
        <v>1202.743630720285</v>
      </c>
      <c r="M231" s="89">
        <f t="shared" si="51"/>
        <v>5480.4670247604172</v>
      </c>
      <c r="N231" s="89">
        <f t="shared" si="52"/>
        <v>25315.467024760415</v>
      </c>
      <c r="O231" s="89">
        <f t="shared" si="53"/>
        <v>4676.7905089156502</v>
      </c>
      <c r="P231" s="90">
        <f t="shared" si="47"/>
        <v>0.94702061030538232</v>
      </c>
      <c r="Q231" s="195">
        <v>475.76454980864037</v>
      </c>
      <c r="R231" s="90">
        <f t="shared" si="54"/>
        <v>4.6701846965699206E-2</v>
      </c>
      <c r="S231" s="90">
        <f t="shared" si="54"/>
        <v>5.9657513647151696E-2</v>
      </c>
      <c r="T231" s="92">
        <v>5413</v>
      </c>
      <c r="U231" s="1">
        <v>18950</v>
      </c>
      <c r="V231" s="1">
        <v>3458.0291970802919</v>
      </c>
      <c r="W231" s="197"/>
      <c r="X231" s="89">
        <v>0</v>
      </c>
      <c r="Y231" s="89">
        <f t="shared" si="55"/>
        <v>0</v>
      </c>
    </row>
    <row r="232" spans="2:27">
      <c r="B232" s="201">
        <v>4217</v>
      </c>
      <c r="C232" t="s">
        <v>245</v>
      </c>
      <c r="D232" s="1">
        <v>8061</v>
      </c>
      <c r="E232" s="86">
        <f t="shared" si="48"/>
        <v>4533.7457817772784</v>
      </c>
      <c r="F232" s="87">
        <f t="shared" si="42"/>
        <v>0.91805495436306483</v>
      </c>
      <c r="G232" s="189">
        <f t="shared" si="49"/>
        <v>251.22862103245515</v>
      </c>
      <c r="H232" s="189">
        <f t="shared" si="43"/>
        <v>446.68448819570528</v>
      </c>
      <c r="I232" s="189">
        <f t="shared" si="44"/>
        <v>0</v>
      </c>
      <c r="J232" s="88">
        <f t="shared" si="45"/>
        <v>0</v>
      </c>
      <c r="K232" s="189">
        <f t="shared" si="50"/>
        <v>-51.060564494098614</v>
      </c>
      <c r="L232" s="88">
        <f t="shared" si="46"/>
        <v>-90.785683670507339</v>
      </c>
      <c r="M232" s="89">
        <f t="shared" si="51"/>
        <v>355.89880452519793</v>
      </c>
      <c r="N232" s="89">
        <f t="shared" si="52"/>
        <v>8416.8988045251972</v>
      </c>
      <c r="O232" s="89">
        <f t="shared" si="53"/>
        <v>4733.9138383156342</v>
      </c>
      <c r="P232" s="90">
        <f t="shared" si="47"/>
        <v>0.95858772458341546</v>
      </c>
      <c r="Q232" s="195">
        <v>-1165.7348289745717</v>
      </c>
      <c r="R232" s="90">
        <f t="shared" si="54"/>
        <v>3.5718874469998718E-2</v>
      </c>
      <c r="S232" s="90">
        <f t="shared" si="54"/>
        <v>4.969933171818789E-2</v>
      </c>
      <c r="T232" s="92">
        <v>1778</v>
      </c>
      <c r="U232" s="1">
        <v>7783</v>
      </c>
      <c r="V232" s="1">
        <v>4319.0899001109874</v>
      </c>
      <c r="W232" s="197"/>
      <c r="X232" s="89">
        <v>0</v>
      </c>
      <c r="Y232" s="89">
        <f t="shared" si="55"/>
        <v>0</v>
      </c>
    </row>
    <row r="233" spans="2:27">
      <c r="B233" s="201">
        <v>4218</v>
      </c>
      <c r="C233" t="s">
        <v>246</v>
      </c>
      <c r="D233" s="1">
        <v>7046</v>
      </c>
      <c r="E233" s="86">
        <f t="shared" si="48"/>
        <v>5036.4546104360261</v>
      </c>
      <c r="F233" s="87">
        <f t="shared" si="42"/>
        <v>1.0198503246741231</v>
      </c>
      <c r="G233" s="189">
        <f t="shared" si="49"/>
        <v>-60.450852735968439</v>
      </c>
      <c r="H233" s="189">
        <f t="shared" si="43"/>
        <v>-84.570742977619844</v>
      </c>
      <c r="I233" s="189">
        <f t="shared" si="44"/>
        <v>0</v>
      </c>
      <c r="J233" s="88">
        <f t="shared" si="45"/>
        <v>0</v>
      </c>
      <c r="K233" s="189">
        <f t="shared" si="50"/>
        <v>-51.060564494098614</v>
      </c>
      <c r="L233" s="88">
        <f t="shared" si="46"/>
        <v>-71.433729727243957</v>
      </c>
      <c r="M233" s="89">
        <f t="shared" si="51"/>
        <v>-156.00447270486382</v>
      </c>
      <c r="N233" s="89">
        <f t="shared" si="52"/>
        <v>6889.9955272951365</v>
      </c>
      <c r="O233" s="89">
        <f t="shared" si="53"/>
        <v>4924.9431932059588</v>
      </c>
      <c r="P233" s="90">
        <f t="shared" si="47"/>
        <v>0.99726996530161771</v>
      </c>
      <c r="Q233" s="195">
        <v>-1950.3335601605318</v>
      </c>
      <c r="R233" s="90">
        <f t="shared" si="54"/>
        <v>3.071971913399649E-2</v>
      </c>
      <c r="S233" s="90">
        <f t="shared" si="54"/>
        <v>1.6721381275850808E-2</v>
      </c>
      <c r="T233" s="92">
        <v>1399</v>
      </c>
      <c r="U233" s="1">
        <v>6836</v>
      </c>
      <c r="V233" s="1">
        <v>4953.623188405797</v>
      </c>
      <c r="W233" s="197"/>
      <c r="X233" s="89">
        <v>0</v>
      </c>
      <c r="Y233" s="89">
        <f t="shared" si="55"/>
        <v>0</v>
      </c>
    </row>
    <row r="234" spans="2:27">
      <c r="B234" s="201">
        <v>4219</v>
      </c>
      <c r="C234" t="s">
        <v>247</v>
      </c>
      <c r="D234" s="1">
        <v>14961</v>
      </c>
      <c r="E234" s="86">
        <f t="shared" si="48"/>
        <v>3908.3072100313479</v>
      </c>
      <c r="F234" s="87">
        <f t="shared" si="42"/>
        <v>0.79140758437841108</v>
      </c>
      <c r="G234" s="189">
        <f t="shared" si="49"/>
        <v>639.00053551493204</v>
      </c>
      <c r="H234" s="189">
        <f t="shared" si="43"/>
        <v>2446.0940499511598</v>
      </c>
      <c r="I234" s="189">
        <f t="shared" si="44"/>
        <v>187.8627455314892</v>
      </c>
      <c r="J234" s="88">
        <f t="shared" si="45"/>
        <v>719.13858989454059</v>
      </c>
      <c r="K234" s="189">
        <f t="shared" si="50"/>
        <v>136.8021810373906</v>
      </c>
      <c r="L234" s="88">
        <f t="shared" si="46"/>
        <v>523.67874901113123</v>
      </c>
      <c r="M234" s="89">
        <f t="shared" si="51"/>
        <v>2969.7727989622908</v>
      </c>
      <c r="N234" s="89">
        <f t="shared" si="52"/>
        <v>17930.772798962291</v>
      </c>
      <c r="O234" s="89">
        <f t="shared" si="53"/>
        <v>4684.1099265836701</v>
      </c>
      <c r="P234" s="90">
        <f t="shared" si="47"/>
        <v>0.94850274626461206</v>
      </c>
      <c r="Q234" s="195">
        <v>-100.63594374700051</v>
      </c>
      <c r="R234" s="90">
        <f t="shared" si="54"/>
        <v>7.5093417648749647E-2</v>
      </c>
      <c r="S234" s="90">
        <f t="shared" si="54"/>
        <v>0.11413155376504439</v>
      </c>
      <c r="T234" s="92">
        <v>3828</v>
      </c>
      <c r="U234" s="1">
        <v>13916</v>
      </c>
      <c r="V234" s="1">
        <v>3507.9405092009074</v>
      </c>
      <c r="W234" s="197"/>
      <c r="X234" s="89">
        <v>0</v>
      </c>
      <c r="Y234" s="89">
        <f t="shared" si="55"/>
        <v>0</v>
      </c>
    </row>
    <row r="235" spans="2:27">
      <c r="B235" s="201">
        <v>4220</v>
      </c>
      <c r="C235" t="s">
        <v>248</v>
      </c>
      <c r="D235" s="1">
        <v>6240</v>
      </c>
      <c r="E235" s="86">
        <f t="shared" si="48"/>
        <v>5370.0516351118758</v>
      </c>
      <c r="F235" s="87">
        <f t="shared" si="42"/>
        <v>1.087401620226558</v>
      </c>
      <c r="G235" s="189">
        <f t="shared" si="49"/>
        <v>-267.2810080349953</v>
      </c>
      <c r="H235" s="189">
        <f t="shared" si="43"/>
        <v>-310.58053133666454</v>
      </c>
      <c r="I235" s="189">
        <f t="shared" si="44"/>
        <v>0</v>
      </c>
      <c r="J235" s="88">
        <f t="shared" si="45"/>
        <v>0</v>
      </c>
      <c r="K235" s="189">
        <f t="shared" si="50"/>
        <v>-51.060564494098614</v>
      </c>
      <c r="L235" s="88">
        <f t="shared" si="46"/>
        <v>-59.332375942142583</v>
      </c>
      <c r="M235" s="89">
        <f t="shared" si="51"/>
        <v>-369.9129072788071</v>
      </c>
      <c r="N235" s="89">
        <f t="shared" si="52"/>
        <v>5870.0870927211927</v>
      </c>
      <c r="O235" s="89">
        <f t="shared" si="53"/>
        <v>5051.7100625827825</v>
      </c>
      <c r="P235" s="90">
        <f t="shared" si="47"/>
        <v>1.0229394576115431</v>
      </c>
      <c r="Q235" s="195">
        <v>-1100.5195713770822</v>
      </c>
      <c r="R235" s="90">
        <f t="shared" si="54"/>
        <v>2.2113022113022112E-2</v>
      </c>
      <c r="S235" s="90">
        <f t="shared" si="54"/>
        <v>3.7946098187062065E-2</v>
      </c>
      <c r="T235" s="92">
        <v>1162</v>
      </c>
      <c r="U235" s="1">
        <v>6105</v>
      </c>
      <c r="V235" s="1">
        <v>5173.7288135593217</v>
      </c>
      <c r="W235" s="197"/>
      <c r="X235" s="89">
        <v>0</v>
      </c>
      <c r="Y235" s="89">
        <f t="shared" si="55"/>
        <v>0</v>
      </c>
    </row>
    <row r="236" spans="2:27">
      <c r="B236" s="201">
        <v>4221</v>
      </c>
      <c r="C236" t="s">
        <v>249</v>
      </c>
      <c r="D236" s="1">
        <v>12602</v>
      </c>
      <c r="E236" s="86">
        <f t="shared" si="48"/>
        <v>10458.091286307053</v>
      </c>
      <c r="F236" s="87">
        <f t="shared" si="42"/>
        <v>2.1176975906248652</v>
      </c>
      <c r="G236" s="189">
        <f t="shared" si="49"/>
        <v>-3421.8655917760052</v>
      </c>
      <c r="H236" s="189">
        <f t="shared" si="43"/>
        <v>-4123.3480380900864</v>
      </c>
      <c r="I236" s="189">
        <f t="shared" si="44"/>
        <v>0</v>
      </c>
      <c r="J236" s="88">
        <f t="shared" si="45"/>
        <v>0</v>
      </c>
      <c r="K236" s="189">
        <f t="shared" si="50"/>
        <v>-51.060564494098614</v>
      </c>
      <c r="L236" s="88">
        <f t="shared" si="46"/>
        <v>-61.52798021538883</v>
      </c>
      <c r="M236" s="89">
        <f t="shared" si="51"/>
        <v>-4184.8760183054756</v>
      </c>
      <c r="N236" s="89">
        <f t="shared" si="52"/>
        <v>8417.1239816945235</v>
      </c>
      <c r="O236" s="89">
        <f t="shared" si="53"/>
        <v>6985.1651300369485</v>
      </c>
      <c r="P236" s="90">
        <f t="shared" si="47"/>
        <v>1.4144519263628994</v>
      </c>
      <c r="Q236" s="195">
        <v>-4244.9909628766654</v>
      </c>
      <c r="R236" s="90">
        <f t="shared" si="54"/>
        <v>1.9080934965813325E-3</v>
      </c>
      <c r="S236" s="90">
        <f t="shared" si="54"/>
        <v>1.9080934965812167E-3</v>
      </c>
      <c r="T236" s="92">
        <v>1205</v>
      </c>
      <c r="U236" s="1">
        <v>12578</v>
      </c>
      <c r="V236" s="1">
        <v>10438.174273858922</v>
      </c>
      <c r="W236" s="197"/>
      <c r="X236" s="89">
        <v>0</v>
      </c>
      <c r="Y236" s="89">
        <f t="shared" si="55"/>
        <v>0</v>
      </c>
    </row>
    <row r="237" spans="2:27">
      <c r="B237" s="201">
        <v>4222</v>
      </c>
      <c r="C237" t="s">
        <v>250</v>
      </c>
      <c r="D237" s="1">
        <v>25213</v>
      </c>
      <c r="E237" s="86">
        <f t="shared" si="48"/>
        <v>24266.60250240616</v>
      </c>
      <c r="F237" s="87">
        <f t="shared" si="42"/>
        <v>4.9138341065431046</v>
      </c>
      <c r="G237" s="189">
        <f t="shared" si="49"/>
        <v>-11983.142545757451</v>
      </c>
      <c r="H237" s="189">
        <f t="shared" si="43"/>
        <v>-12450.485105041991</v>
      </c>
      <c r="I237" s="189">
        <f t="shared" si="44"/>
        <v>0</v>
      </c>
      <c r="J237" s="88">
        <f t="shared" si="45"/>
        <v>0</v>
      </c>
      <c r="K237" s="189">
        <f t="shared" si="50"/>
        <v>-51.060564494098614</v>
      </c>
      <c r="L237" s="88">
        <f t="shared" si="46"/>
        <v>-53.051926509368457</v>
      </c>
      <c r="M237" s="89">
        <f t="shared" si="51"/>
        <v>-12503.537031551359</v>
      </c>
      <c r="N237" s="89">
        <f t="shared" si="52"/>
        <v>12709.462968448641</v>
      </c>
      <c r="O237" s="89">
        <f t="shared" si="53"/>
        <v>12232.39939215461</v>
      </c>
      <c r="P237" s="90">
        <f t="shared" si="47"/>
        <v>2.47698380241183</v>
      </c>
      <c r="Q237" s="195">
        <v>-11212.577604604858</v>
      </c>
      <c r="R237" s="90">
        <f t="shared" si="54"/>
        <v>-3.5794867872576387E-2</v>
      </c>
      <c r="S237" s="90">
        <f t="shared" si="54"/>
        <v>-6.1779221770139281E-2</v>
      </c>
      <c r="T237" s="92">
        <v>1039</v>
      </c>
      <c r="U237" s="1">
        <v>26149</v>
      </c>
      <c r="V237" s="1">
        <v>25864.490603363007</v>
      </c>
      <c r="W237" s="197"/>
      <c r="X237" s="89">
        <v>0</v>
      </c>
      <c r="Y237" s="89">
        <f t="shared" si="55"/>
        <v>0</v>
      </c>
    </row>
    <row r="238" spans="2:27">
      <c r="B238" s="201">
        <v>4223</v>
      </c>
      <c r="C238" t="s">
        <v>251</v>
      </c>
      <c r="D238" s="1">
        <v>59453</v>
      </c>
      <c r="E238" s="86">
        <f t="shared" si="48"/>
        <v>3805.7226987581612</v>
      </c>
      <c r="F238" s="87">
        <f t="shared" si="42"/>
        <v>0.77063486721508923</v>
      </c>
      <c r="G238" s="189">
        <f t="shared" si="49"/>
        <v>702.60293250430777</v>
      </c>
      <c r="H238" s="189">
        <f t="shared" si="43"/>
        <v>10976.063011582297</v>
      </c>
      <c r="I238" s="189">
        <f t="shared" si="44"/>
        <v>223.76732447710458</v>
      </c>
      <c r="J238" s="88">
        <f t="shared" si="45"/>
        <v>3495.6931429813276</v>
      </c>
      <c r="K238" s="189">
        <f t="shared" si="50"/>
        <v>172.70675998300595</v>
      </c>
      <c r="L238" s="88">
        <f t="shared" si="46"/>
        <v>2698.0250044545191</v>
      </c>
      <c r="M238" s="89">
        <f t="shared" si="51"/>
        <v>13674.088016036816</v>
      </c>
      <c r="N238" s="89">
        <f t="shared" si="52"/>
        <v>73127.088016036811</v>
      </c>
      <c r="O238" s="89">
        <f t="shared" si="53"/>
        <v>4681.0323912454751</v>
      </c>
      <c r="P238" s="90">
        <f t="shared" si="47"/>
        <v>0.94787956474971247</v>
      </c>
      <c r="Q238" s="195">
        <v>-1795.5965627783717</v>
      </c>
      <c r="R238" s="90">
        <f t="shared" si="54"/>
        <v>-4.8874382793539211E-3</v>
      </c>
      <c r="S238" s="90">
        <f t="shared" si="54"/>
        <v>-1.571634210040835E-2</v>
      </c>
      <c r="T238" s="92">
        <v>15622</v>
      </c>
      <c r="U238" s="1">
        <v>59745</v>
      </c>
      <c r="V238" s="1">
        <v>3866.4897747864356</v>
      </c>
      <c r="W238" s="197"/>
      <c r="X238" s="89">
        <v>0</v>
      </c>
      <c r="Y238" s="89">
        <f t="shared" si="55"/>
        <v>0</v>
      </c>
    </row>
    <row r="239" spans="2:27">
      <c r="B239" s="201">
        <v>4224</v>
      </c>
      <c r="C239" t="s">
        <v>252</v>
      </c>
      <c r="D239" s="1">
        <v>11472</v>
      </c>
      <c r="E239" s="86">
        <f t="shared" si="48"/>
        <v>12537.704918032787</v>
      </c>
      <c r="F239" s="87">
        <f t="shared" si="42"/>
        <v>2.5388062477181945</v>
      </c>
      <c r="G239" s="189">
        <f t="shared" si="49"/>
        <v>-4711.2260434459604</v>
      </c>
      <c r="H239" s="189">
        <f t="shared" si="43"/>
        <v>-4310.7718297530537</v>
      </c>
      <c r="I239" s="189">
        <f t="shared" si="44"/>
        <v>0</v>
      </c>
      <c r="J239" s="88">
        <f t="shared" si="45"/>
        <v>0</v>
      </c>
      <c r="K239" s="189">
        <f t="shared" si="50"/>
        <v>-51.060564494098614</v>
      </c>
      <c r="L239" s="88">
        <f t="shared" si="46"/>
        <v>-46.720416512100229</v>
      </c>
      <c r="M239" s="89">
        <f t="shared" si="51"/>
        <v>-4357.4922462651539</v>
      </c>
      <c r="N239" s="89">
        <f t="shared" si="52"/>
        <v>7114.5077537348461</v>
      </c>
      <c r="O239" s="89">
        <f t="shared" si="53"/>
        <v>7775.4183100927276</v>
      </c>
      <c r="P239" s="90">
        <f t="shared" si="47"/>
        <v>1.5744732160583645</v>
      </c>
      <c r="Q239" s="195">
        <v>-4312.004437703029</v>
      </c>
      <c r="R239" s="90">
        <f t="shared" si="54"/>
        <v>2.1549421193232412E-2</v>
      </c>
      <c r="S239" s="90">
        <f t="shared" si="54"/>
        <v>3.0481000832080336E-2</v>
      </c>
      <c r="T239" s="92">
        <v>915</v>
      </c>
      <c r="U239" s="1">
        <v>11230</v>
      </c>
      <c r="V239" s="1">
        <v>12166.847237269772</v>
      </c>
      <c r="W239" s="197"/>
      <c r="X239" s="89">
        <v>0</v>
      </c>
      <c r="Y239" s="89">
        <f t="shared" si="55"/>
        <v>0</v>
      </c>
      <c r="Z239" s="1"/>
      <c r="AA239" s="1"/>
    </row>
    <row r="240" spans="2:27">
      <c r="B240" s="201">
        <v>4225</v>
      </c>
      <c r="C240" t="s">
        <v>253</v>
      </c>
      <c r="D240" s="1">
        <v>40630</v>
      </c>
      <c r="E240" s="86">
        <f t="shared" si="48"/>
        <v>3738.1543840279696</v>
      </c>
      <c r="F240" s="87">
        <f t="shared" si="42"/>
        <v>0.75695270921996272</v>
      </c>
      <c r="G240" s="189">
        <f t="shared" si="49"/>
        <v>744.49528763702654</v>
      </c>
      <c r="H240" s="189">
        <f t="shared" si="43"/>
        <v>8091.9192813268419</v>
      </c>
      <c r="I240" s="189">
        <f t="shared" si="44"/>
        <v>247.4162346326716</v>
      </c>
      <c r="J240" s="88">
        <f t="shared" si="45"/>
        <v>2689.1670542225079</v>
      </c>
      <c r="K240" s="189">
        <f t="shared" si="50"/>
        <v>196.35567013857298</v>
      </c>
      <c r="L240" s="88">
        <f t="shared" si="46"/>
        <v>2134.1897787361499</v>
      </c>
      <c r="M240" s="89">
        <f t="shared" si="51"/>
        <v>10226.109060062992</v>
      </c>
      <c r="N240" s="89">
        <f t="shared" si="52"/>
        <v>50856.10906006299</v>
      </c>
      <c r="O240" s="89">
        <f t="shared" si="53"/>
        <v>4679.0053418035686</v>
      </c>
      <c r="P240" s="90">
        <f t="shared" si="47"/>
        <v>0.94746910000985851</v>
      </c>
      <c r="Q240" s="195">
        <v>1230.1894746979724</v>
      </c>
      <c r="R240" s="90">
        <f t="shared" si="54"/>
        <v>7.2512736583691895E-2</v>
      </c>
      <c r="S240" s="90">
        <f t="shared" si="54"/>
        <v>6.9157742283954507E-2</v>
      </c>
      <c r="T240" s="92">
        <v>10869</v>
      </c>
      <c r="U240" s="1">
        <v>37883</v>
      </c>
      <c r="V240" s="1">
        <v>3496.3544070143057</v>
      </c>
      <c r="W240" s="197"/>
      <c r="X240" s="89">
        <v>0</v>
      </c>
      <c r="Y240" s="89">
        <f t="shared" si="55"/>
        <v>0</v>
      </c>
    </row>
    <row r="241" spans="2:27">
      <c r="B241" s="201">
        <v>4226</v>
      </c>
      <c r="C241" t="s">
        <v>254</v>
      </c>
      <c r="D241" s="1">
        <v>7164</v>
      </c>
      <c r="E241" s="86">
        <f t="shared" si="48"/>
        <v>4011.1982082866743</v>
      </c>
      <c r="F241" s="87">
        <f t="shared" si="42"/>
        <v>0.81224236322448806</v>
      </c>
      <c r="G241" s="189">
        <f t="shared" si="49"/>
        <v>575.20811659662968</v>
      </c>
      <c r="H241" s="189">
        <f t="shared" si="43"/>
        <v>1027.3216962415806</v>
      </c>
      <c r="I241" s="189">
        <f t="shared" si="44"/>
        <v>151.85089614212495</v>
      </c>
      <c r="J241" s="88">
        <f t="shared" si="45"/>
        <v>271.20570050983514</v>
      </c>
      <c r="K241" s="189">
        <f t="shared" si="50"/>
        <v>100.79033164802634</v>
      </c>
      <c r="L241" s="88">
        <f t="shared" si="46"/>
        <v>180.01153232337506</v>
      </c>
      <c r="M241" s="89">
        <f t="shared" si="51"/>
        <v>1207.3332285649558</v>
      </c>
      <c r="N241" s="89">
        <f t="shared" si="52"/>
        <v>8371.3332285649558</v>
      </c>
      <c r="O241" s="89">
        <f t="shared" si="53"/>
        <v>4687.1966565313296</v>
      </c>
      <c r="P241" s="90">
        <f t="shared" si="47"/>
        <v>0.94912778962999422</v>
      </c>
      <c r="Q241" s="195">
        <v>266.00803195607546</v>
      </c>
      <c r="R241" s="90">
        <f t="shared" si="54"/>
        <v>2.6655202063628546E-2</v>
      </c>
      <c r="S241" s="90">
        <f t="shared" si="54"/>
        <v>2.0906852667975671E-2</v>
      </c>
      <c r="T241" s="92">
        <v>1786</v>
      </c>
      <c r="U241" s="1">
        <v>6978</v>
      </c>
      <c r="V241" s="1">
        <v>3929.0540540540537</v>
      </c>
      <c r="W241" s="197"/>
      <c r="X241" s="89">
        <v>0</v>
      </c>
      <c r="Y241" s="89">
        <f t="shared" si="55"/>
        <v>0</v>
      </c>
    </row>
    <row r="242" spans="2:27">
      <c r="B242" s="201">
        <v>4227</v>
      </c>
      <c r="C242" t="s">
        <v>255</v>
      </c>
      <c r="D242" s="1">
        <v>35651</v>
      </c>
      <c r="E242" s="86">
        <f t="shared" si="48"/>
        <v>5784.6827843582669</v>
      </c>
      <c r="F242" s="87">
        <f t="shared" si="42"/>
        <v>1.1713618154207579</v>
      </c>
      <c r="G242" s="189">
        <f t="shared" si="49"/>
        <v>-524.35232056775772</v>
      </c>
      <c r="H242" s="189">
        <f t="shared" si="43"/>
        <v>-3231.5833516590906</v>
      </c>
      <c r="I242" s="189">
        <f t="shared" si="44"/>
        <v>0</v>
      </c>
      <c r="J242" s="88">
        <f t="shared" si="45"/>
        <v>0</v>
      </c>
      <c r="K242" s="189">
        <f t="shared" si="50"/>
        <v>-51.060564494098614</v>
      </c>
      <c r="L242" s="88">
        <f t="shared" si="46"/>
        <v>-314.68625897712974</v>
      </c>
      <c r="M242" s="89">
        <f t="shared" si="51"/>
        <v>-3546.2696106362205</v>
      </c>
      <c r="N242" s="89">
        <f t="shared" si="52"/>
        <v>32104.73038936378</v>
      </c>
      <c r="O242" s="89">
        <f t="shared" si="53"/>
        <v>5209.2698992964106</v>
      </c>
      <c r="P242" s="90">
        <f t="shared" si="47"/>
        <v>1.0548443317853389</v>
      </c>
      <c r="Q242" s="195">
        <v>-7100.5014545670874</v>
      </c>
      <c r="R242" s="90">
        <f t="shared" si="54"/>
        <v>2.5485401984754782E-2</v>
      </c>
      <c r="S242" s="90">
        <f t="shared" si="54"/>
        <v>3.0310824126172586E-2</v>
      </c>
      <c r="T242" s="92">
        <v>6163</v>
      </c>
      <c r="U242" s="1">
        <v>34765</v>
      </c>
      <c r="V242" s="1">
        <v>5614.5025839793279</v>
      </c>
      <c r="W242" s="197"/>
      <c r="X242" s="89">
        <v>0</v>
      </c>
      <c r="Y242" s="89">
        <f t="shared" si="55"/>
        <v>0</v>
      </c>
    </row>
    <row r="243" spans="2:27" ht="30.6" customHeight="1">
      <c r="B243" s="201">
        <v>4228</v>
      </c>
      <c r="C243" t="s">
        <v>256</v>
      </c>
      <c r="D243" s="1">
        <v>28097</v>
      </c>
      <c r="E243" s="86">
        <f t="shared" si="48"/>
        <v>14772.344900105152</v>
      </c>
      <c r="F243" s="87">
        <f t="shared" si="42"/>
        <v>2.9913067639591175</v>
      </c>
      <c r="G243" s="189">
        <f t="shared" si="49"/>
        <v>-6096.7028323308259</v>
      </c>
      <c r="H243" s="189">
        <f t="shared" si="43"/>
        <v>-11595.928787093231</v>
      </c>
      <c r="I243" s="189">
        <f t="shared" si="44"/>
        <v>0</v>
      </c>
      <c r="J243" s="88">
        <f t="shared" si="45"/>
        <v>0</v>
      </c>
      <c r="K243" s="189">
        <f t="shared" si="50"/>
        <v>-51.060564494098614</v>
      </c>
      <c r="L243" s="88">
        <f t="shared" si="46"/>
        <v>-97.117193667775553</v>
      </c>
      <c r="M243" s="89">
        <f t="shared" si="51"/>
        <v>-11693.045980761006</v>
      </c>
      <c r="N243" s="89">
        <f t="shared" si="52"/>
        <v>16403.954019238994</v>
      </c>
      <c r="O243" s="89">
        <f t="shared" si="53"/>
        <v>8624.5815032802293</v>
      </c>
      <c r="P243" s="90">
        <f t="shared" si="47"/>
        <v>1.7464234122299158</v>
      </c>
      <c r="Q243" s="195">
        <v>-11117.45195489744</v>
      </c>
      <c r="R243" s="90">
        <f t="shared" si="54"/>
        <v>-2.3358476137509125E-2</v>
      </c>
      <c r="S243" s="90">
        <f t="shared" si="54"/>
        <v>-3.8249435228998312E-2</v>
      </c>
      <c r="T243" s="92">
        <v>1902</v>
      </c>
      <c r="U243" s="1">
        <v>28769</v>
      </c>
      <c r="V243" s="1">
        <v>15359.85050720769</v>
      </c>
      <c r="W243" s="197"/>
      <c r="X243" s="89">
        <v>0</v>
      </c>
      <c r="Y243" s="89">
        <f t="shared" si="55"/>
        <v>0</v>
      </c>
    </row>
    <row r="244" spans="2:27">
      <c r="B244" s="201">
        <v>4601</v>
      </c>
      <c r="C244" t="s">
        <v>257</v>
      </c>
      <c r="D244" s="1">
        <v>1511241</v>
      </c>
      <c r="E244" s="86">
        <f t="shared" si="48"/>
        <v>5145.3683748199746</v>
      </c>
      <c r="F244" s="87">
        <f t="shared" si="42"/>
        <v>1.0419046757127071</v>
      </c>
      <c r="G244" s="189">
        <f t="shared" si="49"/>
        <v>-127.97738665401654</v>
      </c>
      <c r="H244" s="189">
        <f t="shared" si="43"/>
        <v>-37588.110256764543</v>
      </c>
      <c r="I244" s="189">
        <f t="shared" si="44"/>
        <v>0</v>
      </c>
      <c r="J244" s="88">
        <f t="shared" si="45"/>
        <v>0</v>
      </c>
      <c r="K244" s="189">
        <f t="shared" si="50"/>
        <v>-51.060564494098614</v>
      </c>
      <c r="L244" s="88">
        <f t="shared" si="46"/>
        <v>-14996.947336997209</v>
      </c>
      <c r="M244" s="89">
        <f t="shared" si="51"/>
        <v>-52585.057593761754</v>
      </c>
      <c r="N244" s="89">
        <f t="shared" si="52"/>
        <v>1458655.9424062383</v>
      </c>
      <c r="O244" s="89">
        <f t="shared" si="53"/>
        <v>4966.3304236718595</v>
      </c>
      <c r="P244" s="90">
        <f t="shared" si="47"/>
        <v>1.0056506186962797</v>
      </c>
      <c r="Q244" s="195">
        <v>16220.765018952225</v>
      </c>
      <c r="R244" s="93">
        <f t="shared" si="54"/>
        <v>2.3599311568214282E-2</v>
      </c>
      <c r="S244" s="93">
        <f t="shared" si="54"/>
        <v>1.7434205350276739E-2</v>
      </c>
      <c r="T244" s="92">
        <v>293709</v>
      </c>
      <c r="U244" s="1">
        <v>1476399</v>
      </c>
      <c r="V244" s="1">
        <v>5057.2001096115646</v>
      </c>
      <c r="W244" s="197"/>
      <c r="X244" s="89">
        <v>0</v>
      </c>
      <c r="Y244" s="89">
        <f t="shared" si="55"/>
        <v>0</v>
      </c>
      <c r="Z244" s="1"/>
      <c r="AA244" s="1"/>
    </row>
    <row r="245" spans="2:27">
      <c r="B245" s="201">
        <v>4602</v>
      </c>
      <c r="C245" t="s">
        <v>258</v>
      </c>
      <c r="D245" s="1">
        <v>77954</v>
      </c>
      <c r="E245" s="86">
        <f t="shared" si="48"/>
        <v>4475.2281990929441</v>
      </c>
      <c r="F245" s="87">
        <f t="shared" si="42"/>
        <v>0.90620551257992998</v>
      </c>
      <c r="G245" s="189">
        <f t="shared" si="49"/>
        <v>287.50952229674238</v>
      </c>
      <c r="H245" s="189">
        <f t="shared" si="43"/>
        <v>5008.1283688869553</v>
      </c>
      <c r="I245" s="189">
        <f t="shared" si="44"/>
        <v>0</v>
      </c>
      <c r="J245" s="88">
        <f t="shared" si="45"/>
        <v>0</v>
      </c>
      <c r="K245" s="189">
        <f t="shared" si="50"/>
        <v>-51.060564494098614</v>
      </c>
      <c r="L245" s="88">
        <f t="shared" si="46"/>
        <v>-889.42397292270368</v>
      </c>
      <c r="M245" s="89">
        <f t="shared" si="51"/>
        <v>4118.7043959642515</v>
      </c>
      <c r="N245" s="89">
        <f t="shared" si="52"/>
        <v>82072.704395964247</v>
      </c>
      <c r="O245" s="89">
        <f t="shared" si="53"/>
        <v>4711.6771568955883</v>
      </c>
      <c r="P245" s="90">
        <f t="shared" si="47"/>
        <v>0.95408493670582439</v>
      </c>
      <c r="Q245" s="195">
        <v>458.35114110487211</v>
      </c>
      <c r="R245" s="93">
        <f t="shared" si="54"/>
        <v>-9.5671743947285989E-2</v>
      </c>
      <c r="S245" s="93">
        <f t="shared" si="54"/>
        <v>-9.9305877819706262E-2</v>
      </c>
      <c r="T245" s="92">
        <v>17419</v>
      </c>
      <c r="U245" s="1">
        <v>86201</v>
      </c>
      <c r="V245" s="1">
        <v>4968.6437258631613</v>
      </c>
      <c r="W245" s="197"/>
      <c r="X245" s="89">
        <v>0</v>
      </c>
      <c r="Y245" s="89">
        <f t="shared" si="55"/>
        <v>0</v>
      </c>
      <c r="Z245" s="1"/>
    </row>
    <row r="246" spans="2:27">
      <c r="B246" s="201">
        <v>4611</v>
      </c>
      <c r="C246" t="s">
        <v>259</v>
      </c>
      <c r="D246" s="1">
        <v>18812</v>
      </c>
      <c r="E246" s="86">
        <f t="shared" si="48"/>
        <v>4596.1397507940383</v>
      </c>
      <c r="F246" s="87">
        <f t="shared" si="42"/>
        <v>0.93068933995399172</v>
      </c>
      <c r="G246" s="189">
        <f t="shared" si="49"/>
        <v>212.54436024206402</v>
      </c>
      <c r="H246" s="189">
        <f t="shared" si="43"/>
        <v>869.94406647076812</v>
      </c>
      <c r="I246" s="189">
        <f t="shared" si="44"/>
        <v>0</v>
      </c>
      <c r="J246" s="88">
        <f t="shared" si="45"/>
        <v>0</v>
      </c>
      <c r="K246" s="189">
        <f t="shared" si="50"/>
        <v>-51.060564494098614</v>
      </c>
      <c r="L246" s="88">
        <f t="shared" si="46"/>
        <v>-208.99089047434563</v>
      </c>
      <c r="M246" s="89">
        <f t="shared" si="51"/>
        <v>660.95317599642249</v>
      </c>
      <c r="N246" s="89">
        <f t="shared" si="52"/>
        <v>19472.953175996423</v>
      </c>
      <c r="O246" s="89">
        <f t="shared" si="53"/>
        <v>4757.6235465420041</v>
      </c>
      <c r="P246" s="90">
        <f t="shared" si="47"/>
        <v>0.96338879110796782</v>
      </c>
      <c r="Q246" s="195">
        <v>-875.96523595214717</v>
      </c>
      <c r="R246" s="93">
        <f t="shared" si="54"/>
        <v>7.6509298998569383E-2</v>
      </c>
      <c r="S246" s="93">
        <f t="shared" si="54"/>
        <v>7.0986040928945532E-2</v>
      </c>
      <c r="T246" s="92">
        <v>4093</v>
      </c>
      <c r="U246" s="1">
        <v>17475</v>
      </c>
      <c r="V246" s="1">
        <v>4291.5029469548135</v>
      </c>
      <c r="W246" s="197"/>
      <c r="X246" s="89">
        <v>0</v>
      </c>
      <c r="Y246" s="89">
        <f t="shared" si="55"/>
        <v>0</v>
      </c>
      <c r="Z246" s="1"/>
    </row>
    <row r="247" spans="2:27">
      <c r="B247" s="201">
        <v>4612</v>
      </c>
      <c r="C247" t="s">
        <v>260</v>
      </c>
      <c r="D247" s="1">
        <v>25373</v>
      </c>
      <c r="E247" s="86">
        <f t="shared" si="48"/>
        <v>4411.1613351877613</v>
      </c>
      <c r="F247" s="87">
        <f t="shared" si="42"/>
        <v>0.89323237631475538</v>
      </c>
      <c r="G247" s="189">
        <f t="shared" si="49"/>
        <v>327.23097791795573</v>
      </c>
      <c r="H247" s="189">
        <f t="shared" si="43"/>
        <v>1882.2325849840813</v>
      </c>
      <c r="I247" s="189">
        <f t="shared" si="44"/>
        <v>11.863801726744532</v>
      </c>
      <c r="J247" s="88">
        <f t="shared" si="45"/>
        <v>68.240587532234557</v>
      </c>
      <c r="K247" s="189">
        <f t="shared" si="50"/>
        <v>-39.19676276735408</v>
      </c>
      <c r="L247" s="88">
        <f t="shared" si="46"/>
        <v>-225.45977943782066</v>
      </c>
      <c r="M247" s="89">
        <f t="shared" si="51"/>
        <v>1656.7728055462608</v>
      </c>
      <c r="N247" s="89">
        <f t="shared" si="52"/>
        <v>27029.772805546261</v>
      </c>
      <c r="O247" s="89">
        <f t="shared" si="53"/>
        <v>4699.1955503383633</v>
      </c>
      <c r="P247" s="90">
        <f t="shared" si="47"/>
        <v>0.95155749002270251</v>
      </c>
      <c r="Q247" s="195">
        <v>-30.258329904062293</v>
      </c>
      <c r="R247" s="93">
        <f t="shared" si="54"/>
        <v>0.13856854386358536</v>
      </c>
      <c r="S247" s="93">
        <f t="shared" si="54"/>
        <v>0.13658911315450417</v>
      </c>
      <c r="T247" s="92">
        <v>5752</v>
      </c>
      <c r="U247" s="1">
        <v>22285</v>
      </c>
      <c r="V247" s="1">
        <v>3881.0518982932776</v>
      </c>
      <c r="W247" s="197"/>
      <c r="X247" s="89">
        <v>0</v>
      </c>
      <c r="Y247" s="89">
        <f t="shared" si="55"/>
        <v>0</v>
      </c>
      <c r="Z247" s="1"/>
    </row>
    <row r="248" spans="2:27">
      <c r="B248" s="201">
        <v>4613</v>
      </c>
      <c r="C248" t="s">
        <v>261</v>
      </c>
      <c r="D248" s="1">
        <v>66071</v>
      </c>
      <c r="E248" s="86">
        <f t="shared" si="48"/>
        <v>5343.3885968459363</v>
      </c>
      <c r="F248" s="87">
        <f t="shared" si="42"/>
        <v>1.0820025229774788</v>
      </c>
      <c r="G248" s="189">
        <f t="shared" si="49"/>
        <v>-250.74992431011273</v>
      </c>
      <c r="H248" s="189">
        <f t="shared" si="43"/>
        <v>-3100.5228140945437</v>
      </c>
      <c r="I248" s="189">
        <f t="shared" si="44"/>
        <v>0</v>
      </c>
      <c r="J248" s="88">
        <f t="shared" si="45"/>
        <v>0</v>
      </c>
      <c r="K248" s="189">
        <f t="shared" si="50"/>
        <v>-51.060564494098614</v>
      </c>
      <c r="L248" s="88">
        <f t="shared" si="46"/>
        <v>-631.36387996952931</v>
      </c>
      <c r="M248" s="89">
        <f t="shared" si="51"/>
        <v>-3731.8866940640728</v>
      </c>
      <c r="N248" s="89">
        <f t="shared" si="52"/>
        <v>62339.113305935927</v>
      </c>
      <c r="O248" s="89">
        <f t="shared" si="53"/>
        <v>5041.5781080417255</v>
      </c>
      <c r="P248" s="90">
        <f t="shared" si="47"/>
        <v>1.0208878006568929</v>
      </c>
      <c r="Q248" s="195">
        <v>-646.85746404146994</v>
      </c>
      <c r="R248" s="93">
        <f t="shared" si="54"/>
        <v>7.374904522776396E-2</v>
      </c>
      <c r="S248" s="93">
        <f t="shared" si="54"/>
        <v>6.5325781387319745E-2</v>
      </c>
      <c r="T248" s="92">
        <v>12365</v>
      </c>
      <c r="U248" s="1">
        <v>61533</v>
      </c>
      <c r="V248" s="1">
        <v>5015.7319856537333</v>
      </c>
      <c r="W248" s="197"/>
      <c r="X248" s="89">
        <v>0</v>
      </c>
      <c r="Y248" s="89">
        <f t="shared" si="55"/>
        <v>0</v>
      </c>
      <c r="Z248" s="1"/>
    </row>
    <row r="249" spans="2:27">
      <c r="B249" s="201">
        <v>4614</v>
      </c>
      <c r="C249" t="s">
        <v>262</v>
      </c>
      <c r="D249" s="1">
        <v>102554</v>
      </c>
      <c r="E249" s="86">
        <f t="shared" si="48"/>
        <v>5299.9483204134367</v>
      </c>
      <c r="F249" s="87">
        <f t="shared" si="42"/>
        <v>1.0732061407105129</v>
      </c>
      <c r="G249" s="189">
        <f t="shared" si="49"/>
        <v>-223.81695292196301</v>
      </c>
      <c r="H249" s="189">
        <f t="shared" si="43"/>
        <v>-4330.8580390399848</v>
      </c>
      <c r="I249" s="189">
        <f t="shared" si="44"/>
        <v>0</v>
      </c>
      <c r="J249" s="88">
        <f t="shared" si="45"/>
        <v>0</v>
      </c>
      <c r="K249" s="189">
        <f t="shared" si="50"/>
        <v>-51.060564494098614</v>
      </c>
      <c r="L249" s="88">
        <f t="shared" si="46"/>
        <v>-988.02192296080818</v>
      </c>
      <c r="M249" s="89">
        <f t="shared" si="51"/>
        <v>-5318.8799620007931</v>
      </c>
      <c r="N249" s="89">
        <f t="shared" si="52"/>
        <v>97235.120037999208</v>
      </c>
      <c r="O249" s="89">
        <f t="shared" si="53"/>
        <v>5025.0708029973748</v>
      </c>
      <c r="P249" s="90">
        <f t="shared" si="47"/>
        <v>1.0175451753954459</v>
      </c>
      <c r="Q249" s="195">
        <v>1824.6866216900598</v>
      </c>
      <c r="R249" s="93">
        <f t="shared" si="54"/>
        <v>9.8067348359119871E-2</v>
      </c>
      <c r="S249" s="93">
        <f t="shared" si="54"/>
        <v>9.4492245364462199E-2</v>
      </c>
      <c r="T249" s="92">
        <v>19350</v>
      </c>
      <c r="U249" s="1">
        <v>93395</v>
      </c>
      <c r="V249" s="1">
        <v>4842.3808783118166</v>
      </c>
      <c r="W249" s="197"/>
      <c r="X249" s="89">
        <v>0</v>
      </c>
      <c r="Y249" s="89">
        <f t="shared" si="55"/>
        <v>0</v>
      </c>
      <c r="Z249" s="1"/>
    </row>
    <row r="250" spans="2:27">
      <c r="B250" s="201">
        <v>4615</v>
      </c>
      <c r="C250" t="s">
        <v>263</v>
      </c>
      <c r="D250" s="1">
        <v>14432</v>
      </c>
      <c r="E250" s="86">
        <f t="shared" si="48"/>
        <v>4498.753117206983</v>
      </c>
      <c r="F250" s="87">
        <f t="shared" si="42"/>
        <v>0.91096916027106989</v>
      </c>
      <c r="G250" s="189">
        <f t="shared" si="49"/>
        <v>272.92407306603826</v>
      </c>
      <c r="H250" s="189">
        <f t="shared" si="43"/>
        <v>875.54042639585077</v>
      </c>
      <c r="I250" s="189">
        <f t="shared" si="44"/>
        <v>0</v>
      </c>
      <c r="J250" s="88">
        <f t="shared" si="45"/>
        <v>0</v>
      </c>
      <c r="K250" s="189">
        <f t="shared" si="50"/>
        <v>-51.060564494098614</v>
      </c>
      <c r="L250" s="88">
        <f t="shared" si="46"/>
        <v>-163.80229089706836</v>
      </c>
      <c r="M250" s="89">
        <f t="shared" si="51"/>
        <v>711.73813549878241</v>
      </c>
      <c r="N250" s="89">
        <f t="shared" si="52"/>
        <v>15143.738135498783</v>
      </c>
      <c r="O250" s="89">
        <f t="shared" si="53"/>
        <v>4720.6166257789228</v>
      </c>
      <c r="P250" s="90">
        <f t="shared" si="47"/>
        <v>0.95589512282845757</v>
      </c>
      <c r="Q250" s="195">
        <v>322.03909821714268</v>
      </c>
      <c r="R250" s="93">
        <f t="shared" si="54"/>
        <v>6.5406762143806293E-2</v>
      </c>
      <c r="S250" s="93">
        <f t="shared" si="54"/>
        <v>6.3746215444704643E-2</v>
      </c>
      <c r="T250" s="92">
        <v>3208</v>
      </c>
      <c r="U250" s="1">
        <v>13546</v>
      </c>
      <c r="V250" s="1">
        <v>4229.1601623477982</v>
      </c>
      <c r="W250" s="197"/>
      <c r="X250" s="89">
        <v>0</v>
      </c>
      <c r="Y250" s="89">
        <f t="shared" si="55"/>
        <v>0</v>
      </c>
      <c r="Z250" s="1"/>
    </row>
    <row r="251" spans="2:27">
      <c r="B251" s="201">
        <v>4616</v>
      </c>
      <c r="C251" t="s">
        <v>264</v>
      </c>
      <c r="D251" s="1">
        <v>16964</v>
      </c>
      <c r="E251" s="86">
        <f t="shared" si="48"/>
        <v>5681.1788345612858</v>
      </c>
      <c r="F251" s="87">
        <f t="shared" si="42"/>
        <v>1.1504029177496109</v>
      </c>
      <c r="G251" s="189">
        <f t="shared" si="49"/>
        <v>-460.17987169362948</v>
      </c>
      <c r="H251" s="189">
        <f t="shared" si="43"/>
        <v>-1374.0970968771778</v>
      </c>
      <c r="I251" s="189">
        <f t="shared" si="44"/>
        <v>0</v>
      </c>
      <c r="J251" s="88">
        <f t="shared" si="45"/>
        <v>0</v>
      </c>
      <c r="K251" s="189">
        <f t="shared" si="50"/>
        <v>-51.060564494098614</v>
      </c>
      <c r="L251" s="88">
        <f t="shared" si="46"/>
        <v>-152.46684557937846</v>
      </c>
      <c r="M251" s="89">
        <f t="shared" si="51"/>
        <v>-1526.5639424565563</v>
      </c>
      <c r="N251" s="89">
        <f t="shared" si="52"/>
        <v>15437.436057543444</v>
      </c>
      <c r="O251" s="89">
        <f t="shared" si="53"/>
        <v>5169.9383983735579</v>
      </c>
      <c r="P251" s="90">
        <f t="shared" si="47"/>
        <v>1.046879950670303</v>
      </c>
      <c r="Q251" s="195">
        <v>196.79833831558312</v>
      </c>
      <c r="R251" s="93">
        <f t="shared" si="54"/>
        <v>0.15291559059399212</v>
      </c>
      <c r="S251" s="93">
        <f t="shared" si="54"/>
        <v>0.12820474069512564</v>
      </c>
      <c r="T251" s="92">
        <v>2986</v>
      </c>
      <c r="U251" s="1">
        <v>14714</v>
      </c>
      <c r="V251" s="1">
        <v>5035.5920602327169</v>
      </c>
      <c r="W251" s="197"/>
      <c r="X251" s="89">
        <v>0</v>
      </c>
      <c r="Y251" s="89">
        <f t="shared" si="55"/>
        <v>0</v>
      </c>
      <c r="Z251" s="1"/>
    </row>
    <row r="252" spans="2:27">
      <c r="B252" s="201">
        <v>4617</v>
      </c>
      <c r="C252" t="s">
        <v>265</v>
      </c>
      <c r="D252" s="1">
        <v>75179</v>
      </c>
      <c r="E252" s="86">
        <f t="shared" si="48"/>
        <v>5706.1859582542693</v>
      </c>
      <c r="F252" s="87">
        <f t="shared" si="42"/>
        <v>1.1554667027313337</v>
      </c>
      <c r="G252" s="189">
        <f t="shared" si="49"/>
        <v>-475.68428838327924</v>
      </c>
      <c r="H252" s="189">
        <f t="shared" si="43"/>
        <v>-6267.1404994497043</v>
      </c>
      <c r="I252" s="189">
        <f t="shared" si="44"/>
        <v>0</v>
      </c>
      <c r="J252" s="88">
        <f t="shared" si="45"/>
        <v>0</v>
      </c>
      <c r="K252" s="189">
        <f t="shared" si="50"/>
        <v>-51.060564494098614</v>
      </c>
      <c r="L252" s="88">
        <f t="shared" si="46"/>
        <v>-672.72293720974926</v>
      </c>
      <c r="M252" s="89">
        <f t="shared" si="51"/>
        <v>-6939.8634366594533</v>
      </c>
      <c r="N252" s="89">
        <f t="shared" si="52"/>
        <v>68239.136563340551</v>
      </c>
      <c r="O252" s="89">
        <f t="shared" si="53"/>
        <v>5179.4411053768918</v>
      </c>
      <c r="P252" s="90">
        <f t="shared" si="47"/>
        <v>1.0488041889633577</v>
      </c>
      <c r="Q252" s="195">
        <v>-7712.6999233195602</v>
      </c>
      <c r="R252" s="93">
        <f t="shared" si="54"/>
        <v>2.4669819678610858E-2</v>
      </c>
      <c r="S252" s="93">
        <f t="shared" si="54"/>
        <v>1.7981272848071155E-2</v>
      </c>
      <c r="T252" s="92">
        <v>13175</v>
      </c>
      <c r="U252" s="1">
        <v>73369</v>
      </c>
      <c r="V252" s="1">
        <v>5605.3938421575367</v>
      </c>
      <c r="W252" s="197"/>
      <c r="X252" s="89">
        <v>0</v>
      </c>
      <c r="Y252" s="89">
        <f t="shared" si="55"/>
        <v>0</v>
      </c>
      <c r="Z252" s="1"/>
      <c r="AA252" s="1"/>
    </row>
    <row r="253" spans="2:27">
      <c r="B253" s="201">
        <v>4618</v>
      </c>
      <c r="C253" t="s">
        <v>266</v>
      </c>
      <c r="D253" s="1">
        <v>76857</v>
      </c>
      <c r="E253" s="86">
        <f t="shared" si="48"/>
        <v>6999.089336126036</v>
      </c>
      <c r="F253" s="87">
        <f t="shared" si="42"/>
        <v>1.4172714903616224</v>
      </c>
      <c r="G253" s="189">
        <f t="shared" si="49"/>
        <v>-1277.2843826637745</v>
      </c>
      <c r="H253" s="189">
        <f t="shared" si="43"/>
        <v>-14025.859806030909</v>
      </c>
      <c r="I253" s="189">
        <f t="shared" si="44"/>
        <v>0</v>
      </c>
      <c r="J253" s="88">
        <f t="shared" si="45"/>
        <v>0</v>
      </c>
      <c r="K253" s="189">
        <f t="shared" si="50"/>
        <v>-51.060564494098614</v>
      </c>
      <c r="L253" s="88">
        <f t="shared" si="46"/>
        <v>-560.6960587096969</v>
      </c>
      <c r="M253" s="89">
        <f t="shared" si="51"/>
        <v>-14586.555864740605</v>
      </c>
      <c r="N253" s="89">
        <f t="shared" si="52"/>
        <v>62270.444135259393</v>
      </c>
      <c r="O253" s="89">
        <f t="shared" si="53"/>
        <v>5670.7443889681626</v>
      </c>
      <c r="P253" s="90">
        <f t="shared" si="47"/>
        <v>1.1482900082628673</v>
      </c>
      <c r="Q253" s="195">
        <v>-13084.763036040385</v>
      </c>
      <c r="R253" s="93">
        <f t="shared" si="54"/>
        <v>5.8446834588847724E-2</v>
      </c>
      <c r="S253" s="93">
        <f t="shared" si="54"/>
        <v>6.1916836050025931E-2</v>
      </c>
      <c r="T253" s="92">
        <v>10981</v>
      </c>
      <c r="U253" s="1">
        <v>72613</v>
      </c>
      <c r="V253" s="1">
        <v>6590.9957338658442</v>
      </c>
      <c r="W253" s="197"/>
      <c r="X253" s="89">
        <v>0</v>
      </c>
      <c r="Y253" s="89">
        <f t="shared" si="55"/>
        <v>0</v>
      </c>
      <c r="Z253" s="1"/>
    </row>
    <row r="254" spans="2:27">
      <c r="B254" s="201">
        <v>4619</v>
      </c>
      <c r="C254" t="s">
        <v>267</v>
      </c>
      <c r="D254" s="1">
        <v>17338</v>
      </c>
      <c r="E254" s="86">
        <f t="shared" si="48"/>
        <v>17929.679420889352</v>
      </c>
      <c r="F254" s="87">
        <f t="shared" si="42"/>
        <v>3.6306471105303761</v>
      </c>
      <c r="G254" s="189">
        <f t="shared" si="49"/>
        <v>-8054.2502352170295</v>
      </c>
      <c r="H254" s="189">
        <f t="shared" si="43"/>
        <v>-7788.4599774548669</v>
      </c>
      <c r="I254" s="189">
        <f t="shared" si="44"/>
        <v>0</v>
      </c>
      <c r="J254" s="88">
        <f t="shared" si="45"/>
        <v>0</v>
      </c>
      <c r="K254" s="189">
        <f t="shared" si="50"/>
        <v>-51.060564494098614</v>
      </c>
      <c r="L254" s="88">
        <f t="shared" si="46"/>
        <v>-49.375565865793362</v>
      </c>
      <c r="M254" s="89">
        <f t="shared" si="51"/>
        <v>-7837.8355433206607</v>
      </c>
      <c r="N254" s="89">
        <f t="shared" si="52"/>
        <v>9500.1644566793402</v>
      </c>
      <c r="O254" s="89">
        <f t="shared" si="53"/>
        <v>9824.3686211782224</v>
      </c>
      <c r="P254" s="90">
        <f t="shared" si="47"/>
        <v>1.9893727439269935</v>
      </c>
      <c r="Q254" s="195">
        <v>-7621.9713651134753</v>
      </c>
      <c r="R254" s="93">
        <f t="shared" si="54"/>
        <v>2.4283071230342275E-3</v>
      </c>
      <c r="S254" s="93">
        <f t="shared" si="54"/>
        <v>3.4649444623550598E-3</v>
      </c>
      <c r="T254" s="92">
        <v>967</v>
      </c>
      <c r="U254" s="1">
        <v>17296</v>
      </c>
      <c r="V254" s="1">
        <v>17867.768595041322</v>
      </c>
      <c r="W254" s="197"/>
      <c r="X254" s="89">
        <v>0</v>
      </c>
      <c r="Y254" s="89">
        <f t="shared" si="55"/>
        <v>0</v>
      </c>
      <c r="Z254" s="1"/>
    </row>
    <row r="255" spans="2:27">
      <c r="B255" s="201">
        <v>4620</v>
      </c>
      <c r="C255" t="s">
        <v>268</v>
      </c>
      <c r="D255" s="1">
        <v>8849</v>
      </c>
      <c r="E255" s="86">
        <f t="shared" si="48"/>
        <v>8044.545454545455</v>
      </c>
      <c r="F255" s="87">
        <f t="shared" si="42"/>
        <v>1.6289697670805874</v>
      </c>
      <c r="G255" s="189">
        <f t="shared" si="49"/>
        <v>-1925.4671760838144</v>
      </c>
      <c r="H255" s="189">
        <f t="shared" si="43"/>
        <v>-2118.0138936921958</v>
      </c>
      <c r="I255" s="189">
        <f t="shared" si="44"/>
        <v>0</v>
      </c>
      <c r="J255" s="88">
        <f t="shared" si="45"/>
        <v>0</v>
      </c>
      <c r="K255" s="189">
        <f t="shared" si="50"/>
        <v>-51.060564494098614</v>
      </c>
      <c r="L255" s="88">
        <f t="shared" si="46"/>
        <v>-56.166620943508477</v>
      </c>
      <c r="M255" s="89">
        <f t="shared" si="51"/>
        <v>-2174.1805146357042</v>
      </c>
      <c r="N255" s="89">
        <f t="shared" si="52"/>
        <v>6674.8194853642963</v>
      </c>
      <c r="O255" s="89">
        <f t="shared" si="53"/>
        <v>6068.0177139675425</v>
      </c>
      <c r="P255" s="90">
        <f t="shared" si="47"/>
        <v>1.2287353534160741</v>
      </c>
      <c r="Q255" s="195">
        <v>-3265.2674871383738</v>
      </c>
      <c r="R255" s="93">
        <f t="shared" si="54"/>
        <v>3.2555425904317384E-2</v>
      </c>
      <c r="S255" s="93">
        <f t="shared" si="54"/>
        <v>2.2229871645274246E-2</v>
      </c>
      <c r="T255" s="92">
        <v>1100</v>
      </c>
      <c r="U255" s="1">
        <v>8570</v>
      </c>
      <c r="V255" s="1">
        <v>7869.6051423324152</v>
      </c>
      <c r="W255" s="197"/>
      <c r="X255" s="89">
        <v>0</v>
      </c>
      <c r="Y255" s="89">
        <f t="shared" si="55"/>
        <v>0</v>
      </c>
      <c r="Z255" s="1"/>
      <c r="AA255" s="1"/>
    </row>
    <row r="256" spans="2:27">
      <c r="B256" s="201">
        <v>4621</v>
      </c>
      <c r="C256" t="s">
        <v>269</v>
      </c>
      <c r="D256" s="1">
        <v>78102</v>
      </c>
      <c r="E256" s="86">
        <f t="shared" si="48"/>
        <v>4751.8861036748594</v>
      </c>
      <c r="F256" s="87">
        <f t="shared" si="42"/>
        <v>0.9622269950781317</v>
      </c>
      <c r="G256" s="189">
        <f t="shared" si="49"/>
        <v>115.98162145595488</v>
      </c>
      <c r="H256" s="189">
        <f t="shared" si="43"/>
        <v>1906.2739302500745</v>
      </c>
      <c r="I256" s="189">
        <f t="shared" si="44"/>
        <v>0</v>
      </c>
      <c r="J256" s="88">
        <f t="shared" si="45"/>
        <v>0</v>
      </c>
      <c r="K256" s="189">
        <f t="shared" si="50"/>
        <v>-51.060564494098614</v>
      </c>
      <c r="L256" s="88">
        <f t="shared" si="46"/>
        <v>-839.23143802500476</v>
      </c>
      <c r="M256" s="89">
        <f t="shared" si="51"/>
        <v>1067.0424922250697</v>
      </c>
      <c r="N256" s="89">
        <f t="shared" si="52"/>
        <v>79169.042492225068</v>
      </c>
      <c r="O256" s="89">
        <f t="shared" si="53"/>
        <v>4816.8071606367166</v>
      </c>
      <c r="P256" s="90">
        <f t="shared" si="47"/>
        <v>0.97537310005514111</v>
      </c>
      <c r="Q256" s="195">
        <v>-2272.5691561169078</v>
      </c>
      <c r="R256" s="90">
        <f t="shared" si="54"/>
        <v>7.9636720531925193E-2</v>
      </c>
      <c r="S256" s="90">
        <f t="shared" si="54"/>
        <v>8.1935776580757916E-2</v>
      </c>
      <c r="T256" s="92">
        <v>16436</v>
      </c>
      <c r="U256" s="1">
        <v>72341</v>
      </c>
      <c r="V256" s="1">
        <v>4392.0223422985855</v>
      </c>
      <c r="W256" s="197"/>
      <c r="X256" s="89">
        <v>0</v>
      </c>
      <c r="Y256" s="89">
        <f t="shared" si="55"/>
        <v>0</v>
      </c>
    </row>
    <row r="257" spans="2:27">
      <c r="B257" s="201">
        <v>4622</v>
      </c>
      <c r="C257" t="s">
        <v>270</v>
      </c>
      <c r="D257" s="1">
        <v>40588</v>
      </c>
      <c r="E257" s="86">
        <f t="shared" si="48"/>
        <v>4765.5277679934252</v>
      </c>
      <c r="F257" s="87">
        <f t="shared" si="42"/>
        <v>0.96498934614857645</v>
      </c>
      <c r="G257" s="189">
        <f t="shared" si="49"/>
        <v>107.52378957844412</v>
      </c>
      <c r="H257" s="189">
        <f t="shared" si="43"/>
        <v>915.78011583960858</v>
      </c>
      <c r="I257" s="189">
        <f t="shared" si="44"/>
        <v>0</v>
      </c>
      <c r="J257" s="88">
        <f t="shared" si="45"/>
        <v>0</v>
      </c>
      <c r="K257" s="189">
        <f t="shared" si="50"/>
        <v>-51.060564494098614</v>
      </c>
      <c r="L257" s="88">
        <f t="shared" si="46"/>
        <v>-434.8828277962379</v>
      </c>
      <c r="M257" s="89">
        <f t="shared" si="51"/>
        <v>480.89728804337068</v>
      </c>
      <c r="N257" s="89">
        <f t="shared" si="52"/>
        <v>41068.897288043372</v>
      </c>
      <c r="O257" s="89">
        <f t="shared" si="53"/>
        <v>4821.9909930777703</v>
      </c>
      <c r="P257" s="90">
        <f t="shared" si="47"/>
        <v>0.97642279346190997</v>
      </c>
      <c r="Q257" s="195">
        <v>-1262.2832556685134</v>
      </c>
      <c r="R257" s="90">
        <f t="shared" si="54"/>
        <v>4.6406104980921938E-2</v>
      </c>
      <c r="S257" s="90">
        <f t="shared" si="54"/>
        <v>4.3826026525526834E-2</v>
      </c>
      <c r="T257" s="92">
        <v>8517</v>
      </c>
      <c r="U257" s="1">
        <v>38788</v>
      </c>
      <c r="V257" s="1">
        <v>4565.4425612052737</v>
      </c>
      <c r="W257" s="197"/>
      <c r="X257" s="89">
        <v>0</v>
      </c>
      <c r="Y257" s="89">
        <f t="shared" si="55"/>
        <v>0</v>
      </c>
    </row>
    <row r="258" spans="2:27">
      <c r="B258" s="201">
        <v>4623</v>
      </c>
      <c r="C258" t="s">
        <v>271</v>
      </c>
      <c r="D258" s="1">
        <v>12349</v>
      </c>
      <c r="E258" s="86">
        <f t="shared" si="48"/>
        <v>4957.4468085106382</v>
      </c>
      <c r="F258" s="87">
        <f t="shared" si="42"/>
        <v>1.003851742600449</v>
      </c>
      <c r="G258" s="189">
        <f t="shared" si="49"/>
        <v>-11.466015542227961</v>
      </c>
      <c r="H258" s="189">
        <f t="shared" si="43"/>
        <v>-28.561844715689851</v>
      </c>
      <c r="I258" s="189">
        <f t="shared" si="44"/>
        <v>0</v>
      </c>
      <c r="J258" s="88">
        <f t="shared" si="45"/>
        <v>0</v>
      </c>
      <c r="K258" s="189">
        <f t="shared" si="50"/>
        <v>-51.060564494098614</v>
      </c>
      <c r="L258" s="88">
        <f t="shared" si="46"/>
        <v>-127.19186615479964</v>
      </c>
      <c r="M258" s="89">
        <f t="shared" si="51"/>
        <v>-155.7537108704895</v>
      </c>
      <c r="N258" s="89">
        <f t="shared" si="52"/>
        <v>12193.246289129511</v>
      </c>
      <c r="O258" s="89">
        <f t="shared" si="53"/>
        <v>4894.9202284743124</v>
      </c>
      <c r="P258" s="90">
        <f t="shared" si="47"/>
        <v>0.99119050411362164</v>
      </c>
      <c r="Q258" s="195">
        <v>-1009.5815177197173</v>
      </c>
      <c r="R258" s="90">
        <f t="shared" si="54"/>
        <v>1.3126589547953073E-2</v>
      </c>
      <c r="S258" s="90">
        <f t="shared" si="54"/>
        <v>1.7600452448405531E-2</v>
      </c>
      <c r="T258" s="92">
        <v>2491</v>
      </c>
      <c r="U258" s="1">
        <v>12189</v>
      </c>
      <c r="V258" s="1">
        <v>4871.702637889689</v>
      </c>
      <c r="W258" s="197"/>
      <c r="X258" s="89">
        <v>0</v>
      </c>
      <c r="Y258" s="89">
        <f t="shared" si="55"/>
        <v>0</v>
      </c>
      <c r="Z258" s="1"/>
      <c r="AA258" s="1"/>
    </row>
    <row r="259" spans="2:27">
      <c r="B259" s="201">
        <v>4624</v>
      </c>
      <c r="C259" t="s">
        <v>272</v>
      </c>
      <c r="D259" s="1">
        <v>125788</v>
      </c>
      <c r="E259" s="86">
        <f t="shared" si="48"/>
        <v>4775.1879128388127</v>
      </c>
      <c r="F259" s="87">
        <f t="shared" si="42"/>
        <v>0.96694546461265507</v>
      </c>
      <c r="G259" s="189">
        <f t="shared" si="49"/>
        <v>101.53449977430384</v>
      </c>
      <c r="H259" s="189">
        <f t="shared" si="43"/>
        <v>2674.6217930547114</v>
      </c>
      <c r="I259" s="189">
        <f t="shared" si="44"/>
        <v>0</v>
      </c>
      <c r="J259" s="88">
        <f t="shared" si="45"/>
        <v>0</v>
      </c>
      <c r="K259" s="189">
        <f t="shared" si="50"/>
        <v>-51.060564494098614</v>
      </c>
      <c r="L259" s="88">
        <f t="shared" si="46"/>
        <v>-1345.0373899035455</v>
      </c>
      <c r="M259" s="89">
        <f t="shared" si="51"/>
        <v>1329.5844031511658</v>
      </c>
      <c r="N259" s="89">
        <f t="shared" si="52"/>
        <v>127117.58440315117</v>
      </c>
      <c r="O259" s="89">
        <f t="shared" si="53"/>
        <v>4825.661848119018</v>
      </c>
      <c r="P259" s="90">
        <f t="shared" si="47"/>
        <v>0.97716611847825985</v>
      </c>
      <c r="Q259" s="195">
        <v>1837.9147621932502</v>
      </c>
      <c r="R259" s="90">
        <f t="shared" si="54"/>
        <v>6.5674878850520174E-2</v>
      </c>
      <c r="S259" s="90">
        <f t="shared" si="54"/>
        <v>5.5075576661664606E-2</v>
      </c>
      <c r="T259" s="92">
        <v>26342</v>
      </c>
      <c r="U259" s="1">
        <v>118036</v>
      </c>
      <c r="V259" s="1">
        <v>4525.9202453987727</v>
      </c>
      <c r="W259" s="197"/>
      <c r="X259" s="89">
        <v>0</v>
      </c>
      <c r="Y259" s="89">
        <f t="shared" si="55"/>
        <v>0</v>
      </c>
    </row>
    <row r="260" spans="2:27">
      <c r="B260" s="201">
        <v>4625</v>
      </c>
      <c r="C260" t="s">
        <v>273</v>
      </c>
      <c r="D260" s="1">
        <v>74588</v>
      </c>
      <c r="E260" s="86">
        <f t="shared" si="48"/>
        <v>13718.594813316167</v>
      </c>
      <c r="F260" s="87">
        <f t="shared" si="42"/>
        <v>2.7779290109043564</v>
      </c>
      <c r="G260" s="189">
        <f t="shared" si="49"/>
        <v>-5443.3777785216562</v>
      </c>
      <c r="H260" s="189">
        <f t="shared" si="43"/>
        <v>-29595.644981822246</v>
      </c>
      <c r="I260" s="189">
        <f t="shared" si="44"/>
        <v>0</v>
      </c>
      <c r="J260" s="88">
        <f t="shared" si="45"/>
        <v>0</v>
      </c>
      <c r="K260" s="189">
        <f t="shared" si="50"/>
        <v>-51.060564494098614</v>
      </c>
      <c r="L260" s="88">
        <f t="shared" si="46"/>
        <v>-277.61628915441412</v>
      </c>
      <c r="M260" s="89">
        <f t="shared" si="51"/>
        <v>-29873.261270976662</v>
      </c>
      <c r="N260" s="89">
        <f t="shared" si="52"/>
        <v>44714.738729023338</v>
      </c>
      <c r="O260" s="89">
        <f t="shared" si="53"/>
        <v>8224.1564703004115</v>
      </c>
      <c r="P260" s="90">
        <f t="shared" si="47"/>
        <v>1.6653398660691059</v>
      </c>
      <c r="Q260" s="195">
        <v>-513.09697520368718</v>
      </c>
      <c r="R260" s="90">
        <f t="shared" si="54"/>
        <v>0.15721045690792027</v>
      </c>
      <c r="S260" s="90">
        <f t="shared" si="54"/>
        <v>0.12805139260841969</v>
      </c>
      <c r="T260" s="92">
        <v>5437</v>
      </c>
      <c r="U260" s="1">
        <v>64455</v>
      </c>
      <c r="V260" s="1">
        <v>12161.32075471698</v>
      </c>
      <c r="W260" s="197"/>
      <c r="X260" s="89">
        <v>0</v>
      </c>
      <c r="Y260" s="89">
        <f t="shared" si="55"/>
        <v>0</v>
      </c>
      <c r="Z260" s="1"/>
      <c r="AA260" s="1"/>
    </row>
    <row r="261" spans="2:27">
      <c r="B261" s="201">
        <v>4626</v>
      </c>
      <c r="C261" t="s">
        <v>274</v>
      </c>
      <c r="D261" s="1">
        <v>192237</v>
      </c>
      <c r="E261" s="86">
        <f t="shared" si="48"/>
        <v>4793.3424760004982</v>
      </c>
      <c r="F261" s="87">
        <f t="shared" si="42"/>
        <v>0.97062164926373817</v>
      </c>
      <c r="G261" s="189">
        <f t="shared" si="49"/>
        <v>90.278670614058839</v>
      </c>
      <c r="H261" s="189">
        <f t="shared" si="43"/>
        <v>3620.6260849768296</v>
      </c>
      <c r="I261" s="189">
        <f t="shared" si="44"/>
        <v>0</v>
      </c>
      <c r="J261" s="88">
        <f t="shared" si="45"/>
        <v>0</v>
      </c>
      <c r="K261" s="189">
        <f t="shared" si="50"/>
        <v>-51.060564494098614</v>
      </c>
      <c r="L261" s="88">
        <f t="shared" si="46"/>
        <v>-2047.7839390358249</v>
      </c>
      <c r="M261" s="89">
        <f t="shared" si="51"/>
        <v>1572.8421459410047</v>
      </c>
      <c r="N261" s="89">
        <f t="shared" si="52"/>
        <v>193809.84214594102</v>
      </c>
      <c r="O261" s="89">
        <f t="shared" si="53"/>
        <v>4832.560582120459</v>
      </c>
      <c r="P261" s="90">
        <f t="shared" si="47"/>
        <v>0.97856306864567155</v>
      </c>
      <c r="Q261" s="195">
        <v>3568.419759694073</v>
      </c>
      <c r="R261" s="90">
        <f t="shared" si="54"/>
        <v>5.933795854939411E-2</v>
      </c>
      <c r="S261" s="90">
        <f t="shared" si="54"/>
        <v>5.0436402832372391E-2</v>
      </c>
      <c r="T261" s="92">
        <v>40105</v>
      </c>
      <c r="U261" s="1">
        <v>181469</v>
      </c>
      <c r="V261" s="1">
        <v>4563.1915107624227</v>
      </c>
      <c r="W261" s="197"/>
      <c r="X261" s="89">
        <v>0</v>
      </c>
      <c r="Y261" s="89">
        <f t="shared" si="55"/>
        <v>0</v>
      </c>
    </row>
    <row r="262" spans="2:27">
      <c r="B262" s="201">
        <v>4627</v>
      </c>
      <c r="C262" t="s">
        <v>275</v>
      </c>
      <c r="D262" s="1">
        <v>133159</v>
      </c>
      <c r="E262" s="86">
        <f t="shared" si="48"/>
        <v>4383.5467623530958</v>
      </c>
      <c r="F262" s="87">
        <f t="shared" si="42"/>
        <v>0.88764059931098471</v>
      </c>
      <c r="G262" s="189">
        <f t="shared" si="49"/>
        <v>344.35201307544833</v>
      </c>
      <c r="H262" s="189">
        <f t="shared" si="43"/>
        <v>10460.381101192894</v>
      </c>
      <c r="I262" s="189">
        <f t="shared" si="44"/>
        <v>21.528902218877462</v>
      </c>
      <c r="J262" s="88">
        <f t="shared" si="45"/>
        <v>653.98346270284071</v>
      </c>
      <c r="K262" s="189">
        <f t="shared" si="50"/>
        <v>-29.531662275221152</v>
      </c>
      <c r="L262" s="88">
        <f t="shared" si="46"/>
        <v>-897.08330493439291</v>
      </c>
      <c r="M262" s="89">
        <f t="shared" si="51"/>
        <v>9563.297796258501</v>
      </c>
      <c r="N262" s="89">
        <f t="shared" si="52"/>
        <v>142722.2977962585</v>
      </c>
      <c r="O262" s="89">
        <f t="shared" si="53"/>
        <v>4698.3671131533238</v>
      </c>
      <c r="P262" s="90">
        <f t="shared" si="47"/>
        <v>0.95138973671258953</v>
      </c>
      <c r="Q262" s="195">
        <v>3052.2294625663417</v>
      </c>
      <c r="R262" s="90">
        <f t="shared" si="54"/>
        <v>5.9289134965713648E-2</v>
      </c>
      <c r="S262" s="90">
        <f t="shared" si="54"/>
        <v>5.1198965452198722E-2</v>
      </c>
      <c r="T262" s="92">
        <v>30377</v>
      </c>
      <c r="U262" s="1">
        <v>125706</v>
      </c>
      <c r="V262" s="1">
        <v>4170.0447835461928</v>
      </c>
      <c r="W262" s="197"/>
      <c r="X262" s="89">
        <v>0</v>
      </c>
      <c r="Y262" s="89">
        <f t="shared" si="55"/>
        <v>0</v>
      </c>
    </row>
    <row r="263" spans="2:27">
      <c r="B263" s="201">
        <v>4628</v>
      </c>
      <c r="C263" t="s">
        <v>276</v>
      </c>
      <c r="D263" s="1">
        <v>22393</v>
      </c>
      <c r="E263" s="86">
        <f t="shared" si="48"/>
        <v>5778.8387096774195</v>
      </c>
      <c r="F263" s="87">
        <f t="shared" ref="F263:F326" si="56">E263/E$365</f>
        <v>1.1701784271205173</v>
      </c>
      <c r="G263" s="189">
        <f t="shared" si="49"/>
        <v>-520.72899426563231</v>
      </c>
      <c r="H263" s="189">
        <f t="shared" ref="H263:H326" si="57">G263*T263/1000</f>
        <v>-2017.8248527793251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-51.060564494098614</v>
      </c>
      <c r="L263" s="88">
        <f t="shared" ref="L263:L326" si="60">K263*T263/1000</f>
        <v>-197.85968741463213</v>
      </c>
      <c r="M263" s="89">
        <f t="shared" si="51"/>
        <v>-2215.6845401939572</v>
      </c>
      <c r="N263" s="89">
        <f t="shared" si="52"/>
        <v>20177.315459806043</v>
      </c>
      <c r="O263" s="89">
        <f t="shared" si="53"/>
        <v>5207.0491509176882</v>
      </c>
      <c r="P263" s="90">
        <f t="shared" ref="P263:P326" si="61">O263/O$365</f>
        <v>1.0543946442312475</v>
      </c>
      <c r="Q263" s="195">
        <v>-4783.0524149192697</v>
      </c>
      <c r="R263" s="90">
        <f t="shared" si="54"/>
        <v>1.1655748814095325E-2</v>
      </c>
      <c r="S263" s="90">
        <f t="shared" si="54"/>
        <v>5.6510824340374561E-3</v>
      </c>
      <c r="T263" s="92">
        <v>3875</v>
      </c>
      <c r="U263" s="1">
        <v>22135</v>
      </c>
      <c r="V263" s="1">
        <v>5746.3655244029078</v>
      </c>
      <c r="W263" s="197"/>
      <c r="X263" s="89">
        <v>0</v>
      </c>
      <c r="Y263" s="89">
        <f t="shared" si="55"/>
        <v>0</v>
      </c>
    </row>
    <row r="264" spans="2:27">
      <c r="B264" s="201">
        <v>4629</v>
      </c>
      <c r="C264" t="s">
        <v>277</v>
      </c>
      <c r="D264" s="1">
        <v>9125</v>
      </c>
      <c r="E264" s="86">
        <f t="shared" ref="E264:E327" si="62">D264/T264*1000</f>
        <v>23278.061224489797</v>
      </c>
      <c r="F264" s="87">
        <f t="shared" si="56"/>
        <v>4.7136607264142025</v>
      </c>
      <c r="G264" s="189">
        <f t="shared" ref="G264:G327" si="63">($E$365+$Y$365-E264-Y264)*0.62</f>
        <v>-11370.246953449305</v>
      </c>
      <c r="H264" s="189">
        <f t="shared" si="57"/>
        <v>-4457.1368057521277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-51.060564494098614</v>
      </c>
      <c r="L264" s="88">
        <f t="shared" si="60"/>
        <v>-20.015741281686655</v>
      </c>
      <c r="M264" s="89">
        <f t="shared" ref="M264:M327" si="65">+H264+L264</f>
        <v>-4477.1525470338147</v>
      </c>
      <c r="N264" s="89">
        <f t="shared" ref="N264:N327" si="66">D264+M264</f>
        <v>4647.8474529661853</v>
      </c>
      <c r="O264" s="89">
        <f t="shared" ref="O264:O327" si="67">N264/T264*1000</f>
        <v>11856.753706546391</v>
      </c>
      <c r="P264" s="90">
        <f t="shared" si="61"/>
        <v>2.4009179179628473</v>
      </c>
      <c r="Q264" s="195">
        <v>-4637.7041293802204</v>
      </c>
      <c r="R264" s="90">
        <f t="shared" ref="R264:S327" si="68">(D264-U264)/U264</f>
        <v>-2.5106837606837608E-2</v>
      </c>
      <c r="S264" s="90">
        <f t="shared" si="68"/>
        <v>-4.5002616431187831E-2</v>
      </c>
      <c r="T264" s="92">
        <v>392</v>
      </c>
      <c r="U264" s="1">
        <v>9360</v>
      </c>
      <c r="V264" s="1">
        <v>24375</v>
      </c>
      <c r="W264" s="197"/>
      <c r="X264" s="89">
        <v>0</v>
      </c>
      <c r="Y264" s="89">
        <f t="shared" ref="Y264:Y327" si="69">X264*1000/T264</f>
        <v>0</v>
      </c>
    </row>
    <row r="265" spans="2:27">
      <c r="B265" s="201">
        <v>4630</v>
      </c>
      <c r="C265" t="s">
        <v>278</v>
      </c>
      <c r="D265" s="1">
        <v>33849</v>
      </c>
      <c r="E265" s="86">
        <f t="shared" si="62"/>
        <v>4142.070484581498</v>
      </c>
      <c r="F265" s="87">
        <f t="shared" si="56"/>
        <v>0.83874317456775993</v>
      </c>
      <c r="G265" s="189">
        <f t="shared" si="63"/>
        <v>494.06730529383896</v>
      </c>
      <c r="H265" s="189">
        <f t="shared" si="57"/>
        <v>4037.5180188612517</v>
      </c>
      <c r="I265" s="189">
        <f t="shared" si="58"/>
        <v>106.04559943893668</v>
      </c>
      <c r="J265" s="88">
        <f t="shared" si="59"/>
        <v>866.60463861499056</v>
      </c>
      <c r="K265" s="189">
        <f t="shared" si="64"/>
        <v>54.985034944838063</v>
      </c>
      <c r="L265" s="88">
        <f t="shared" si="60"/>
        <v>449.33770556921661</v>
      </c>
      <c r="M265" s="89">
        <f t="shared" si="65"/>
        <v>4486.8557244304684</v>
      </c>
      <c r="N265" s="89">
        <f t="shared" si="66"/>
        <v>38335.855724430468</v>
      </c>
      <c r="O265" s="89">
        <f t="shared" si="67"/>
        <v>4691.1228248201751</v>
      </c>
      <c r="P265" s="90">
        <f t="shared" si="61"/>
        <v>0.94992281397029255</v>
      </c>
      <c r="Q265" s="195">
        <v>999.31442347427037</v>
      </c>
      <c r="R265" s="90">
        <f t="shared" si="68"/>
        <v>3.6564079007808913E-2</v>
      </c>
      <c r="S265" s="90">
        <f t="shared" si="68"/>
        <v>4.0115693571222855E-2</v>
      </c>
      <c r="T265" s="92">
        <v>8172</v>
      </c>
      <c r="U265" s="1">
        <v>32655</v>
      </c>
      <c r="V265" s="1">
        <v>3982.3170731707319</v>
      </c>
      <c r="W265" s="197"/>
      <c r="X265" s="89">
        <v>0</v>
      </c>
      <c r="Y265" s="89">
        <f t="shared" si="69"/>
        <v>0</v>
      </c>
      <c r="Z265" s="1"/>
      <c r="AA265" s="1"/>
    </row>
    <row r="266" spans="2:27">
      <c r="B266" s="201">
        <v>4631</v>
      </c>
      <c r="C266" t="s">
        <v>279</v>
      </c>
      <c r="D266" s="1">
        <v>131133</v>
      </c>
      <c r="E266" s="86">
        <f t="shared" si="62"/>
        <v>4346.6140740495212</v>
      </c>
      <c r="F266" s="87">
        <f t="shared" si="56"/>
        <v>0.88016196263679691</v>
      </c>
      <c r="G266" s="189">
        <f t="shared" si="63"/>
        <v>367.25027982366464</v>
      </c>
      <c r="H266" s="189">
        <f t="shared" si="57"/>
        <v>11079.573692000138</v>
      </c>
      <c r="I266" s="189">
        <f t="shared" si="58"/>
        <v>34.455343125128593</v>
      </c>
      <c r="J266" s="88">
        <f t="shared" si="59"/>
        <v>1039.4832467420044</v>
      </c>
      <c r="K266" s="189">
        <f t="shared" si="64"/>
        <v>-16.605221368970021</v>
      </c>
      <c r="L266" s="88">
        <f t="shared" si="60"/>
        <v>-500.9629234804566</v>
      </c>
      <c r="M266" s="89">
        <f t="shared" si="65"/>
        <v>10578.610768519682</v>
      </c>
      <c r="N266" s="89">
        <f t="shared" si="66"/>
        <v>141711.61076851969</v>
      </c>
      <c r="O266" s="89">
        <f t="shared" si="67"/>
        <v>4697.2591325042167</v>
      </c>
      <c r="P266" s="90">
        <f t="shared" si="61"/>
        <v>0.95116537761236386</v>
      </c>
      <c r="Q266" s="195">
        <v>4176.9356162472995</v>
      </c>
      <c r="R266" s="90">
        <f t="shared" si="68"/>
        <v>3.6927797063172625E-2</v>
      </c>
      <c r="S266" s="90">
        <f t="shared" si="68"/>
        <v>3.0637970192458949E-2</v>
      </c>
      <c r="T266" s="92">
        <v>30169</v>
      </c>
      <c r="U266" s="1">
        <v>126463</v>
      </c>
      <c r="V266" s="1">
        <v>4217.4014540118724</v>
      </c>
      <c r="W266" s="197"/>
      <c r="X266" s="89">
        <v>0</v>
      </c>
      <c r="Y266" s="89">
        <f t="shared" si="69"/>
        <v>0</v>
      </c>
    </row>
    <row r="267" spans="2:27">
      <c r="B267" s="201">
        <v>4632</v>
      </c>
      <c r="C267" t="s">
        <v>280</v>
      </c>
      <c r="D267" s="1">
        <v>18379</v>
      </c>
      <c r="E267" s="86">
        <f t="shared" si="62"/>
        <v>6304.9742710120072</v>
      </c>
      <c r="F267" s="87">
        <f t="shared" si="56"/>
        <v>1.276717563190132</v>
      </c>
      <c r="G267" s="189">
        <f t="shared" si="63"/>
        <v>-846.93304229307671</v>
      </c>
      <c r="H267" s="189">
        <f t="shared" si="57"/>
        <v>-2468.8098182843187</v>
      </c>
      <c r="I267" s="189">
        <f t="shared" si="58"/>
        <v>0</v>
      </c>
      <c r="J267" s="88">
        <f t="shared" si="59"/>
        <v>0</v>
      </c>
      <c r="K267" s="189">
        <f t="shared" si="64"/>
        <v>-51.060564494098614</v>
      </c>
      <c r="L267" s="88">
        <f t="shared" si="60"/>
        <v>-148.84154550029746</v>
      </c>
      <c r="M267" s="89">
        <f t="shared" si="65"/>
        <v>-2617.651363784616</v>
      </c>
      <c r="N267" s="89">
        <f t="shared" si="66"/>
        <v>15761.348636215384</v>
      </c>
      <c r="O267" s="89">
        <f t="shared" si="67"/>
        <v>5406.9806642248313</v>
      </c>
      <c r="P267" s="90">
        <f t="shared" si="61"/>
        <v>1.0948795159377009</v>
      </c>
      <c r="Q267" s="195">
        <v>280.64793420291926</v>
      </c>
      <c r="R267" s="90">
        <f t="shared" si="68"/>
        <v>0.10897242502866107</v>
      </c>
      <c r="S267" s="90">
        <f t="shared" si="68"/>
        <v>9.6037583707571997E-2</v>
      </c>
      <c r="T267" s="92">
        <v>2915</v>
      </c>
      <c r="U267" s="1">
        <v>16573</v>
      </c>
      <c r="V267" s="1">
        <v>5752.5164873307886</v>
      </c>
      <c r="W267" s="197"/>
      <c r="X267" s="89">
        <v>0</v>
      </c>
      <c r="Y267" s="89">
        <f t="shared" si="69"/>
        <v>0</v>
      </c>
    </row>
    <row r="268" spans="2:27">
      <c r="B268" s="201">
        <v>4633</v>
      </c>
      <c r="C268" t="s">
        <v>281</v>
      </c>
      <c r="D268" s="1">
        <v>2544</v>
      </c>
      <c r="E268" s="86">
        <f t="shared" si="62"/>
        <v>4882.9174664107486</v>
      </c>
      <c r="F268" s="87">
        <f t="shared" si="56"/>
        <v>0.98876002042333977</v>
      </c>
      <c r="G268" s="189">
        <f t="shared" si="63"/>
        <v>34.742176559703601</v>
      </c>
      <c r="H268" s="189">
        <f t="shared" si="57"/>
        <v>18.100673987605575</v>
      </c>
      <c r="I268" s="189">
        <f t="shared" si="58"/>
        <v>0</v>
      </c>
      <c r="J268" s="88">
        <f t="shared" si="59"/>
        <v>0</v>
      </c>
      <c r="K268" s="189">
        <f t="shared" si="64"/>
        <v>-51.060564494098614</v>
      </c>
      <c r="L268" s="88">
        <f t="shared" si="60"/>
        <v>-26.60255410142538</v>
      </c>
      <c r="M268" s="89">
        <f t="shared" si="65"/>
        <v>-8.501880113819805</v>
      </c>
      <c r="N268" s="89">
        <f t="shared" si="66"/>
        <v>2535.4981198861801</v>
      </c>
      <c r="O268" s="89">
        <f t="shared" si="67"/>
        <v>4866.5990784763535</v>
      </c>
      <c r="P268" s="90">
        <f t="shared" si="61"/>
        <v>0.98545564968632005</v>
      </c>
      <c r="Q268" s="195">
        <v>1.6774422914999185</v>
      </c>
      <c r="R268" s="90">
        <f t="shared" si="68"/>
        <v>-1.2038834951456311E-2</v>
      </c>
      <c r="S268" s="90">
        <f t="shared" si="68"/>
        <v>-1.5831392206920845E-2</v>
      </c>
      <c r="T268" s="92">
        <v>521</v>
      </c>
      <c r="U268" s="1">
        <v>2575</v>
      </c>
      <c r="V268" s="1">
        <v>4961.4643545279378</v>
      </c>
      <c r="W268" s="197"/>
      <c r="X268" s="89">
        <v>0</v>
      </c>
      <c r="Y268" s="89">
        <f t="shared" si="69"/>
        <v>0</v>
      </c>
    </row>
    <row r="269" spans="2:27">
      <c r="B269" s="201">
        <v>4634</v>
      </c>
      <c r="C269" t="s">
        <v>282</v>
      </c>
      <c r="D269" s="1">
        <v>13398</v>
      </c>
      <c r="E269" s="86">
        <f t="shared" si="62"/>
        <v>7941.9087136929465</v>
      </c>
      <c r="F269" s="87">
        <f t="shared" si="56"/>
        <v>1.6081864737565437</v>
      </c>
      <c r="G269" s="189">
        <f t="shared" si="63"/>
        <v>-1861.8323967552592</v>
      </c>
      <c r="H269" s="189">
        <f t="shared" si="57"/>
        <v>-3140.9112533261223</v>
      </c>
      <c r="I269" s="189">
        <f t="shared" si="58"/>
        <v>0</v>
      </c>
      <c r="J269" s="88">
        <f t="shared" si="59"/>
        <v>0</v>
      </c>
      <c r="K269" s="189">
        <f t="shared" si="64"/>
        <v>-51.060564494098614</v>
      </c>
      <c r="L269" s="88">
        <f t="shared" si="60"/>
        <v>-86.139172301544363</v>
      </c>
      <c r="M269" s="89">
        <f t="shared" si="65"/>
        <v>-3227.0504256276668</v>
      </c>
      <c r="N269" s="89">
        <f t="shared" si="66"/>
        <v>10170.949574372333</v>
      </c>
      <c r="O269" s="89">
        <f t="shared" si="67"/>
        <v>6029.0157524435881</v>
      </c>
      <c r="P269" s="90">
        <f t="shared" si="61"/>
        <v>1.2208377019529373</v>
      </c>
      <c r="Q269" s="195">
        <v>-3352.7374600273338</v>
      </c>
      <c r="R269" s="90">
        <f t="shared" si="68"/>
        <v>9.1135045567522777E-3</v>
      </c>
      <c r="S269" s="90">
        <f t="shared" si="68"/>
        <v>1.3300697521718028E-2</v>
      </c>
      <c r="T269" s="92">
        <v>1687</v>
      </c>
      <c r="U269" s="1">
        <v>13277</v>
      </c>
      <c r="V269" s="1">
        <v>7837.6623376623384</v>
      </c>
      <c r="W269" s="197"/>
      <c r="X269" s="89">
        <v>0</v>
      </c>
      <c r="Y269" s="89">
        <f t="shared" si="69"/>
        <v>0</v>
      </c>
    </row>
    <row r="270" spans="2:27">
      <c r="B270" s="201">
        <v>4635</v>
      </c>
      <c r="C270" t="s">
        <v>283</v>
      </c>
      <c r="D270" s="1">
        <v>12858</v>
      </c>
      <c r="E270" s="86">
        <f t="shared" si="62"/>
        <v>5689.3805309734516</v>
      </c>
      <c r="F270" s="87">
        <f t="shared" si="56"/>
        <v>1.1520637095954251</v>
      </c>
      <c r="G270" s="189">
        <f t="shared" si="63"/>
        <v>-465.26492346917229</v>
      </c>
      <c r="H270" s="189">
        <f t="shared" si="57"/>
        <v>-1051.4987270403294</v>
      </c>
      <c r="I270" s="189">
        <f t="shared" si="58"/>
        <v>0</v>
      </c>
      <c r="J270" s="88">
        <f t="shared" si="59"/>
        <v>0</v>
      </c>
      <c r="K270" s="189">
        <f t="shared" si="64"/>
        <v>-51.060564494098614</v>
      </c>
      <c r="L270" s="88">
        <f t="shared" si="60"/>
        <v>-115.39687575666287</v>
      </c>
      <c r="M270" s="89">
        <f t="shared" si="65"/>
        <v>-1166.8956027969923</v>
      </c>
      <c r="N270" s="89">
        <f t="shared" si="66"/>
        <v>11691.104397203007</v>
      </c>
      <c r="O270" s="89">
        <f t="shared" si="67"/>
        <v>5173.0550430101803</v>
      </c>
      <c r="P270" s="90">
        <f t="shared" si="61"/>
        <v>1.0475110515717123</v>
      </c>
      <c r="Q270" s="195">
        <v>-75.858765146277847</v>
      </c>
      <c r="R270" s="90">
        <f t="shared" si="68"/>
        <v>7.7516131735523339E-2</v>
      </c>
      <c r="S270" s="90">
        <f t="shared" si="68"/>
        <v>6.5119928450070474E-2</v>
      </c>
      <c r="T270" s="92">
        <v>2260</v>
      </c>
      <c r="U270" s="1">
        <v>11933</v>
      </c>
      <c r="V270" s="1">
        <v>5341.5398388540734</v>
      </c>
      <c r="W270" s="197"/>
      <c r="X270" s="89">
        <v>0</v>
      </c>
      <c r="Y270" s="89">
        <f t="shared" si="69"/>
        <v>0</v>
      </c>
    </row>
    <row r="271" spans="2:27">
      <c r="B271" s="201">
        <v>4636</v>
      </c>
      <c r="C271" t="s">
        <v>284</v>
      </c>
      <c r="D271" s="1">
        <v>4896</v>
      </c>
      <c r="E271" s="86">
        <f t="shared" si="62"/>
        <v>6616.2162162162158</v>
      </c>
      <c r="F271" s="87">
        <f t="shared" si="56"/>
        <v>1.339742096005536</v>
      </c>
      <c r="G271" s="189">
        <f t="shared" si="63"/>
        <v>-1039.9030483196861</v>
      </c>
      <c r="H271" s="189">
        <f t="shared" si="57"/>
        <v>-769.52825575656766</v>
      </c>
      <c r="I271" s="189">
        <f t="shared" si="58"/>
        <v>0</v>
      </c>
      <c r="J271" s="88">
        <f t="shared" si="59"/>
        <v>0</v>
      </c>
      <c r="K271" s="189">
        <f t="shared" si="64"/>
        <v>-51.060564494098614</v>
      </c>
      <c r="L271" s="88">
        <f t="shared" si="60"/>
        <v>-37.784817725632976</v>
      </c>
      <c r="M271" s="89">
        <f t="shared" si="65"/>
        <v>-807.31307348220059</v>
      </c>
      <c r="N271" s="89">
        <f t="shared" si="66"/>
        <v>4088.6869265177993</v>
      </c>
      <c r="O271" s="89">
        <f t="shared" si="67"/>
        <v>5525.2526034024313</v>
      </c>
      <c r="P271" s="90">
        <f t="shared" si="61"/>
        <v>1.1188288384075546</v>
      </c>
      <c r="Q271" s="195">
        <v>-414.20582699479826</v>
      </c>
      <c r="R271" s="90">
        <f t="shared" si="68"/>
        <v>1.7456359102244388E-2</v>
      </c>
      <c r="S271" s="90">
        <f t="shared" si="68"/>
        <v>3.1205769360382763E-2</v>
      </c>
      <c r="T271" s="92">
        <v>740</v>
      </c>
      <c r="U271" s="1">
        <v>4812</v>
      </c>
      <c r="V271" s="1">
        <v>6416</v>
      </c>
      <c r="W271" s="197"/>
      <c r="X271" s="89">
        <v>0</v>
      </c>
      <c r="Y271" s="89">
        <f t="shared" si="69"/>
        <v>0</v>
      </c>
    </row>
    <row r="272" spans="2:27">
      <c r="B272" s="201">
        <v>4637</v>
      </c>
      <c r="C272" t="s">
        <v>285</v>
      </c>
      <c r="D272" s="1">
        <v>6381</v>
      </c>
      <c r="E272" s="86">
        <f t="shared" si="62"/>
        <v>4981.2646370023422</v>
      </c>
      <c r="F272" s="87">
        <f t="shared" si="56"/>
        <v>1.0086747027974821</v>
      </c>
      <c r="G272" s="189">
        <f t="shared" si="63"/>
        <v>-26.233069207084409</v>
      </c>
      <c r="H272" s="189">
        <f t="shared" si="57"/>
        <v>-33.60456165427513</v>
      </c>
      <c r="I272" s="189">
        <f t="shared" si="58"/>
        <v>0</v>
      </c>
      <c r="J272" s="88">
        <f t="shared" si="59"/>
        <v>0</v>
      </c>
      <c r="K272" s="189">
        <f t="shared" si="64"/>
        <v>-51.060564494098614</v>
      </c>
      <c r="L272" s="88">
        <f t="shared" si="60"/>
        <v>-65.408583116940321</v>
      </c>
      <c r="M272" s="89">
        <f t="shared" si="65"/>
        <v>-99.013144771215451</v>
      </c>
      <c r="N272" s="89">
        <f t="shared" si="66"/>
        <v>6281.9868552287844</v>
      </c>
      <c r="O272" s="89">
        <f t="shared" si="67"/>
        <v>4903.9710033011588</v>
      </c>
      <c r="P272" s="90">
        <f t="shared" si="61"/>
        <v>0.99302322898849404</v>
      </c>
      <c r="Q272" s="195">
        <v>-115.79083678424004</v>
      </c>
      <c r="R272" s="93">
        <f t="shared" si="68"/>
        <v>4.4353518821603925E-2</v>
      </c>
      <c r="S272" s="93">
        <f t="shared" si="68"/>
        <v>3.3755083423726684E-2</v>
      </c>
      <c r="T272" s="92">
        <v>1281</v>
      </c>
      <c r="U272" s="1">
        <v>6110</v>
      </c>
      <c r="V272" s="1">
        <v>4818.6119873817033</v>
      </c>
      <c r="W272" s="197"/>
      <c r="X272" s="89">
        <v>0</v>
      </c>
      <c r="Y272" s="89">
        <f t="shared" si="69"/>
        <v>0</v>
      </c>
      <c r="Z272" s="1"/>
    </row>
    <row r="273" spans="2:28">
      <c r="B273" s="201">
        <v>4638</v>
      </c>
      <c r="C273" t="s">
        <v>286</v>
      </c>
      <c r="D273" s="1">
        <v>25422</v>
      </c>
      <c r="E273" s="86">
        <f t="shared" si="62"/>
        <v>6528.5053929121723</v>
      </c>
      <c r="F273" s="87">
        <f t="shared" si="56"/>
        <v>1.3219812069391061</v>
      </c>
      <c r="G273" s="189">
        <f t="shared" si="63"/>
        <v>-985.52233787117905</v>
      </c>
      <c r="H273" s="189">
        <f t="shared" si="57"/>
        <v>-3837.6239836703712</v>
      </c>
      <c r="I273" s="189">
        <f t="shared" si="58"/>
        <v>0</v>
      </c>
      <c r="J273" s="88">
        <f t="shared" si="59"/>
        <v>0</v>
      </c>
      <c r="K273" s="189">
        <f t="shared" si="64"/>
        <v>-51.060564494098614</v>
      </c>
      <c r="L273" s="88">
        <f t="shared" si="60"/>
        <v>-198.82983814002</v>
      </c>
      <c r="M273" s="89">
        <f t="shared" si="65"/>
        <v>-4036.4538218103912</v>
      </c>
      <c r="N273" s="89">
        <f t="shared" si="66"/>
        <v>21385.546178189608</v>
      </c>
      <c r="O273" s="89">
        <f t="shared" si="67"/>
        <v>5491.9224905468946</v>
      </c>
      <c r="P273" s="90">
        <f t="shared" si="61"/>
        <v>1.1120797005623111</v>
      </c>
      <c r="Q273" s="195">
        <v>-4552.8165341591148</v>
      </c>
      <c r="R273" s="93">
        <f t="shared" si="68"/>
        <v>7.3111017306880535E-2</v>
      </c>
      <c r="S273" s="93">
        <f t="shared" si="68"/>
        <v>6.8977307687054401E-2</v>
      </c>
      <c r="T273" s="92">
        <v>3894</v>
      </c>
      <c r="U273" s="1">
        <v>23690</v>
      </c>
      <c r="V273" s="1">
        <v>6107.2441350863619</v>
      </c>
      <c r="W273" s="197"/>
      <c r="X273" s="89">
        <v>0</v>
      </c>
      <c r="Y273" s="89">
        <f t="shared" si="69"/>
        <v>0</v>
      </c>
      <c r="Z273" s="1"/>
    </row>
    <row r="274" spans="2:28">
      <c r="B274" s="201">
        <v>4639</v>
      </c>
      <c r="C274" t="s">
        <v>287</v>
      </c>
      <c r="D274" s="1">
        <v>16483</v>
      </c>
      <c r="E274" s="86">
        <f t="shared" si="62"/>
        <v>6463.9215686274511</v>
      </c>
      <c r="F274" s="87">
        <f t="shared" si="56"/>
        <v>1.308903389454364</v>
      </c>
      <c r="G274" s="189">
        <f t="shared" si="63"/>
        <v>-945.48036681465192</v>
      </c>
      <c r="H274" s="189">
        <f t="shared" si="57"/>
        <v>-2410.9749353773623</v>
      </c>
      <c r="I274" s="189">
        <f t="shared" si="58"/>
        <v>0</v>
      </c>
      <c r="J274" s="88">
        <f t="shared" si="59"/>
        <v>0</v>
      </c>
      <c r="K274" s="189">
        <f t="shared" si="64"/>
        <v>-51.060564494098614</v>
      </c>
      <c r="L274" s="88">
        <f t="shared" si="60"/>
        <v>-130.20443945995146</v>
      </c>
      <c r="M274" s="89">
        <f t="shared" si="65"/>
        <v>-2541.1793748373138</v>
      </c>
      <c r="N274" s="89">
        <f t="shared" si="66"/>
        <v>13941.820625162687</v>
      </c>
      <c r="O274" s="89">
        <f t="shared" si="67"/>
        <v>5467.3806373187008</v>
      </c>
      <c r="P274" s="90">
        <f t="shared" si="61"/>
        <v>1.1071101299181092</v>
      </c>
      <c r="Q274" s="195">
        <v>-2912.2414303199148</v>
      </c>
      <c r="R274" s="93">
        <f t="shared" si="68"/>
        <v>1.3901703881404933E-2</v>
      </c>
      <c r="S274" s="93">
        <f t="shared" si="68"/>
        <v>1.4299312392730934E-2</v>
      </c>
      <c r="T274" s="92">
        <v>2550</v>
      </c>
      <c r="U274" s="1">
        <v>16257</v>
      </c>
      <c r="V274" s="1">
        <v>6372.7949823598592</v>
      </c>
      <c r="W274" s="197"/>
      <c r="X274" s="89">
        <v>0</v>
      </c>
      <c r="Y274" s="89">
        <f t="shared" si="69"/>
        <v>0</v>
      </c>
      <c r="Z274" s="1"/>
      <c r="AA274" s="1"/>
    </row>
    <row r="275" spans="2:28">
      <c r="B275" s="201">
        <v>4640</v>
      </c>
      <c r="C275" t="s">
        <v>288</v>
      </c>
      <c r="D275" s="1">
        <v>57147</v>
      </c>
      <c r="E275" s="86">
        <f t="shared" si="62"/>
        <v>4573.2234314980797</v>
      </c>
      <c r="F275" s="87">
        <f t="shared" si="56"/>
        <v>0.9260489296888238</v>
      </c>
      <c r="G275" s="189">
        <f t="shared" si="63"/>
        <v>226.75247820555833</v>
      </c>
      <c r="H275" s="189">
        <f t="shared" si="57"/>
        <v>2833.498967656657</v>
      </c>
      <c r="I275" s="189">
        <f t="shared" si="58"/>
        <v>0</v>
      </c>
      <c r="J275" s="88">
        <f t="shared" si="59"/>
        <v>0</v>
      </c>
      <c r="K275" s="189">
        <f t="shared" si="64"/>
        <v>-51.060564494098614</v>
      </c>
      <c r="L275" s="88">
        <f t="shared" si="60"/>
        <v>-638.05281391825633</v>
      </c>
      <c r="M275" s="89">
        <f t="shared" si="65"/>
        <v>2195.4461537384004</v>
      </c>
      <c r="N275" s="89">
        <f t="shared" si="66"/>
        <v>59342.446153738398</v>
      </c>
      <c r="O275" s="89">
        <f t="shared" si="67"/>
        <v>4748.9153452095388</v>
      </c>
      <c r="P275" s="90">
        <f t="shared" si="61"/>
        <v>0.96162543520720389</v>
      </c>
      <c r="Q275" s="195">
        <v>-1323.2169826919207</v>
      </c>
      <c r="R275" s="93">
        <f t="shared" si="68"/>
        <v>5.9553165847779733E-2</v>
      </c>
      <c r="S275" s="93">
        <f t="shared" si="68"/>
        <v>4.4545090435243316E-2</v>
      </c>
      <c r="T275" s="92">
        <v>12496</v>
      </c>
      <c r="U275" s="1">
        <v>53935</v>
      </c>
      <c r="V275" s="1">
        <v>4378.1962821657598</v>
      </c>
      <c r="W275" s="197"/>
      <c r="X275" s="89">
        <v>0</v>
      </c>
      <c r="Y275" s="89">
        <f t="shared" si="69"/>
        <v>0</v>
      </c>
    </row>
    <row r="276" spans="2:28">
      <c r="B276" s="201">
        <v>4641</v>
      </c>
      <c r="C276" t="s">
        <v>289</v>
      </c>
      <c r="D276" s="1">
        <v>23529</v>
      </c>
      <c r="E276" s="86">
        <f t="shared" si="62"/>
        <v>12815.359477124182</v>
      </c>
      <c r="F276" s="87">
        <f t="shared" si="56"/>
        <v>2.5950295464747963</v>
      </c>
      <c r="G276" s="189">
        <f t="shared" si="63"/>
        <v>-4883.3718700826257</v>
      </c>
      <c r="H276" s="189">
        <f t="shared" si="57"/>
        <v>-8965.8707534716996</v>
      </c>
      <c r="I276" s="189">
        <f t="shared" si="58"/>
        <v>0</v>
      </c>
      <c r="J276" s="88">
        <f t="shared" si="59"/>
        <v>0</v>
      </c>
      <c r="K276" s="189">
        <f t="shared" si="64"/>
        <v>-51.060564494098614</v>
      </c>
      <c r="L276" s="88">
        <f t="shared" si="60"/>
        <v>-93.747196411165064</v>
      </c>
      <c r="M276" s="89">
        <f t="shared" si="65"/>
        <v>-9059.6179498828642</v>
      </c>
      <c r="N276" s="89">
        <f t="shared" si="66"/>
        <v>14469.382050117136</v>
      </c>
      <c r="O276" s="89">
        <f t="shared" si="67"/>
        <v>7880.9270425474597</v>
      </c>
      <c r="P276" s="90">
        <f t="shared" si="61"/>
        <v>1.5958380695858736</v>
      </c>
      <c r="Q276" s="195">
        <v>-9173.0620370303368</v>
      </c>
      <c r="R276" s="93">
        <f t="shared" si="68"/>
        <v>6.5882352941176473E-3</v>
      </c>
      <c r="S276" s="93">
        <f t="shared" si="68"/>
        <v>-1.3148788927335705E-2</v>
      </c>
      <c r="T276" s="92">
        <v>1836</v>
      </c>
      <c r="U276" s="1">
        <v>23375</v>
      </c>
      <c r="V276" s="1">
        <v>12986.111111111111</v>
      </c>
      <c r="W276" s="197"/>
      <c r="X276" s="89">
        <v>0</v>
      </c>
      <c r="Y276" s="89">
        <f t="shared" si="69"/>
        <v>0</v>
      </c>
    </row>
    <row r="277" spans="2:28">
      <c r="B277" s="201">
        <v>4642</v>
      </c>
      <c r="C277" t="s">
        <v>290</v>
      </c>
      <c r="D277" s="1">
        <v>13301</v>
      </c>
      <c r="E277" s="86">
        <f t="shared" si="62"/>
        <v>6079.0676416819015</v>
      </c>
      <c r="F277" s="87">
        <f t="shared" si="56"/>
        <v>1.2309728941543081</v>
      </c>
      <c r="G277" s="189">
        <f t="shared" si="63"/>
        <v>-706.87093210841113</v>
      </c>
      <c r="H277" s="189">
        <f t="shared" si="57"/>
        <v>-1546.6335994532037</v>
      </c>
      <c r="I277" s="189">
        <f t="shared" si="58"/>
        <v>0</v>
      </c>
      <c r="J277" s="88">
        <f t="shared" si="59"/>
        <v>0</v>
      </c>
      <c r="K277" s="189">
        <f t="shared" si="64"/>
        <v>-51.060564494098614</v>
      </c>
      <c r="L277" s="88">
        <f t="shared" si="60"/>
        <v>-111.72051511308777</v>
      </c>
      <c r="M277" s="89">
        <f t="shared" si="65"/>
        <v>-1658.3541145662914</v>
      </c>
      <c r="N277" s="89">
        <f t="shared" si="66"/>
        <v>11642.645885433709</v>
      </c>
      <c r="O277" s="89">
        <f t="shared" si="67"/>
        <v>5321.1361450793911</v>
      </c>
      <c r="P277" s="90">
        <f t="shared" si="61"/>
        <v>1.0774965417040878</v>
      </c>
      <c r="Q277" s="195">
        <v>-2096.3337456548925</v>
      </c>
      <c r="R277" s="93">
        <f t="shared" si="68"/>
        <v>-0.14666067877077052</v>
      </c>
      <c r="S277" s="93">
        <f t="shared" si="68"/>
        <v>-0.15758092602598911</v>
      </c>
      <c r="T277" s="92">
        <v>2188</v>
      </c>
      <c r="U277" s="1">
        <v>15587</v>
      </c>
      <c r="V277" s="1">
        <v>7216.2037037037035</v>
      </c>
      <c r="W277" s="197"/>
      <c r="X277" s="89">
        <v>0</v>
      </c>
      <c r="Y277" s="89">
        <f t="shared" si="69"/>
        <v>0</v>
      </c>
    </row>
    <row r="278" spans="2:28">
      <c r="B278" s="201">
        <v>4643</v>
      </c>
      <c r="C278" t="s">
        <v>291</v>
      </c>
      <c r="D278" s="1">
        <v>34022</v>
      </c>
      <c r="E278" s="86">
        <f t="shared" si="62"/>
        <v>6526.3763667753692</v>
      </c>
      <c r="F278" s="87">
        <f t="shared" si="56"/>
        <v>1.3215500925610753</v>
      </c>
      <c r="G278" s="189">
        <f t="shared" si="63"/>
        <v>-984.20234166636112</v>
      </c>
      <c r="H278" s="189">
        <f t="shared" si="57"/>
        <v>-5130.6468071067411</v>
      </c>
      <c r="I278" s="189">
        <f t="shared" si="58"/>
        <v>0</v>
      </c>
      <c r="J278" s="88">
        <f t="shared" si="59"/>
        <v>0</v>
      </c>
      <c r="K278" s="189">
        <f t="shared" si="64"/>
        <v>-51.060564494098614</v>
      </c>
      <c r="L278" s="88">
        <f t="shared" si="60"/>
        <v>-266.17872270773609</v>
      </c>
      <c r="M278" s="89">
        <f t="shared" si="65"/>
        <v>-5396.8255298144768</v>
      </c>
      <c r="N278" s="89">
        <f t="shared" si="66"/>
        <v>28625.174470185524</v>
      </c>
      <c r="O278" s="89">
        <f t="shared" si="67"/>
        <v>5491.1134606149089</v>
      </c>
      <c r="P278" s="90">
        <f t="shared" si="61"/>
        <v>1.1119158770986595</v>
      </c>
      <c r="Q278" s="195">
        <v>-5214.9066678971467</v>
      </c>
      <c r="R278" s="93">
        <f t="shared" si="68"/>
        <v>1.3977885733019403E-2</v>
      </c>
      <c r="S278" s="93">
        <f t="shared" si="68"/>
        <v>1.9035132045902261E-2</v>
      </c>
      <c r="T278" s="92">
        <v>5213</v>
      </c>
      <c r="U278" s="1">
        <v>33553</v>
      </c>
      <c r="V278" s="1">
        <v>6404.4665012406949</v>
      </c>
      <c r="W278" s="197"/>
      <c r="X278" s="89">
        <v>0</v>
      </c>
      <c r="Y278" s="89">
        <f t="shared" si="69"/>
        <v>0</v>
      </c>
    </row>
    <row r="279" spans="2:28">
      <c r="B279" s="201">
        <v>4644</v>
      </c>
      <c r="C279" t="s">
        <v>292</v>
      </c>
      <c r="D279" s="1">
        <v>38266</v>
      </c>
      <c r="E279" s="86">
        <f t="shared" si="62"/>
        <v>7044.5508100147272</v>
      </c>
      <c r="F279" s="87">
        <f t="shared" si="56"/>
        <v>1.4264771523782076</v>
      </c>
      <c r="G279" s="189">
        <f t="shared" si="63"/>
        <v>-1305.4704964747632</v>
      </c>
      <c r="H279" s="189">
        <f t="shared" si="57"/>
        <v>-7091.3157368509137</v>
      </c>
      <c r="I279" s="189">
        <f t="shared" si="58"/>
        <v>0</v>
      </c>
      <c r="J279" s="88">
        <f t="shared" si="59"/>
        <v>0</v>
      </c>
      <c r="K279" s="189">
        <f t="shared" si="64"/>
        <v>-51.060564494098614</v>
      </c>
      <c r="L279" s="88">
        <f t="shared" si="60"/>
        <v>-277.36098633194365</v>
      </c>
      <c r="M279" s="89">
        <f t="shared" si="65"/>
        <v>-7368.6767231828571</v>
      </c>
      <c r="N279" s="89">
        <f t="shared" si="66"/>
        <v>30897.323276817144</v>
      </c>
      <c r="O279" s="89">
        <f t="shared" si="67"/>
        <v>5688.0197490458659</v>
      </c>
      <c r="P279" s="90">
        <f t="shared" si="61"/>
        <v>1.1517881598291697</v>
      </c>
      <c r="Q279" s="195">
        <v>-10946.27842426877</v>
      </c>
      <c r="R279" s="93">
        <f t="shared" si="68"/>
        <v>2.73303264604811E-2</v>
      </c>
      <c r="S279" s="93">
        <f t="shared" si="68"/>
        <v>1.5793664105162794E-2</v>
      </c>
      <c r="T279" s="92">
        <v>5432</v>
      </c>
      <c r="U279" s="1">
        <v>37248</v>
      </c>
      <c r="V279" s="1">
        <v>6935.0214112828144</v>
      </c>
      <c r="W279" s="197"/>
      <c r="X279" s="89">
        <v>0</v>
      </c>
      <c r="Y279" s="89">
        <f t="shared" si="69"/>
        <v>0</v>
      </c>
    </row>
    <row r="280" spans="2:28">
      <c r="B280" s="201">
        <v>4645</v>
      </c>
      <c r="C280" t="s">
        <v>293</v>
      </c>
      <c r="D280" s="1">
        <v>14915</v>
      </c>
      <c r="E280" s="86">
        <f t="shared" si="62"/>
        <v>5090.4436860068263</v>
      </c>
      <c r="F280" s="87">
        <f t="shared" si="56"/>
        <v>1.0307827723002063</v>
      </c>
      <c r="G280" s="189">
        <f t="shared" si="63"/>
        <v>-93.924079589864562</v>
      </c>
      <c r="H280" s="189">
        <f t="shared" si="57"/>
        <v>-275.19755319830313</v>
      </c>
      <c r="I280" s="189">
        <f t="shared" si="58"/>
        <v>0</v>
      </c>
      <c r="J280" s="88">
        <f t="shared" si="59"/>
        <v>0</v>
      </c>
      <c r="K280" s="189">
        <f t="shared" si="64"/>
        <v>-51.060564494098614</v>
      </c>
      <c r="L280" s="88">
        <f t="shared" si="60"/>
        <v>-149.60745396770895</v>
      </c>
      <c r="M280" s="89">
        <f t="shared" si="65"/>
        <v>-424.80500716601205</v>
      </c>
      <c r="N280" s="89">
        <f t="shared" si="66"/>
        <v>14490.194992833987</v>
      </c>
      <c r="O280" s="89">
        <f t="shared" si="67"/>
        <v>4945.4590419228625</v>
      </c>
      <c r="P280" s="90">
        <f t="shared" si="61"/>
        <v>1.0014242953995292</v>
      </c>
      <c r="Q280" s="195">
        <v>108.07928014221341</v>
      </c>
      <c r="R280" s="93">
        <f t="shared" si="68"/>
        <v>7.8764646318530307E-2</v>
      </c>
      <c r="S280" s="93">
        <f t="shared" si="68"/>
        <v>9.9382673688440865E-2</v>
      </c>
      <c r="T280" s="92">
        <v>2930</v>
      </c>
      <c r="U280" s="1">
        <v>13826</v>
      </c>
      <c r="V280" s="1">
        <v>4630.2746148693905</v>
      </c>
      <c r="W280" s="197"/>
      <c r="X280" s="89">
        <v>0</v>
      </c>
      <c r="Y280" s="89">
        <f t="shared" si="69"/>
        <v>0</v>
      </c>
    </row>
    <row r="281" spans="2:28">
      <c r="B281" s="201">
        <v>4646</v>
      </c>
      <c r="C281" t="s">
        <v>294</v>
      </c>
      <c r="D281" s="1">
        <v>12040</v>
      </c>
      <c r="E281" s="86">
        <f t="shared" si="62"/>
        <v>4117.6470588235288</v>
      </c>
      <c r="F281" s="87">
        <f t="shared" si="56"/>
        <v>0.83379758474008503</v>
      </c>
      <c r="G281" s="189">
        <f t="shared" si="63"/>
        <v>509.20982926377985</v>
      </c>
      <c r="H281" s="189">
        <f t="shared" si="57"/>
        <v>1488.9295407672923</v>
      </c>
      <c r="I281" s="189">
        <f t="shared" si="58"/>
        <v>114.5937984542259</v>
      </c>
      <c r="J281" s="88">
        <f t="shared" si="59"/>
        <v>335.07226668015653</v>
      </c>
      <c r="K281" s="189">
        <f t="shared" si="64"/>
        <v>63.533233960127291</v>
      </c>
      <c r="L281" s="88">
        <f t="shared" si="60"/>
        <v>185.7711760994122</v>
      </c>
      <c r="M281" s="89">
        <f t="shared" si="65"/>
        <v>1674.7007168667046</v>
      </c>
      <c r="N281" s="89">
        <f t="shared" si="66"/>
        <v>13714.700716866704</v>
      </c>
      <c r="O281" s="89">
        <f t="shared" si="67"/>
        <v>4690.3901220474372</v>
      </c>
      <c r="P281" s="90">
        <f t="shared" si="61"/>
        <v>0.94977444627546259</v>
      </c>
      <c r="Q281" s="195">
        <v>329.84086548688015</v>
      </c>
      <c r="R281" s="93">
        <f t="shared" si="68"/>
        <v>2.5204359673024524E-2</v>
      </c>
      <c r="S281" s="93">
        <f t="shared" si="68"/>
        <v>5.9204199390925473E-3</v>
      </c>
      <c r="T281" s="92">
        <v>2924</v>
      </c>
      <c r="U281" s="1">
        <v>11744</v>
      </c>
      <c r="V281" s="1">
        <v>4093.4123387940053</v>
      </c>
      <c r="W281" s="197"/>
      <c r="X281" s="89">
        <v>0</v>
      </c>
      <c r="Y281" s="89">
        <f t="shared" si="69"/>
        <v>0</v>
      </c>
      <c r="Z281" s="1"/>
      <c r="AA281" s="1"/>
    </row>
    <row r="282" spans="2:28">
      <c r="B282" s="201">
        <v>4647</v>
      </c>
      <c r="C282" t="s">
        <v>295</v>
      </c>
      <c r="D282" s="1">
        <v>110976</v>
      </c>
      <c r="E282" s="86">
        <f t="shared" si="62"/>
        <v>4897.0082075721475</v>
      </c>
      <c r="F282" s="87">
        <f t="shared" si="56"/>
        <v>0.99161330672489301</v>
      </c>
      <c r="G282" s="189">
        <f t="shared" si="63"/>
        <v>26.00591703963628</v>
      </c>
      <c r="H282" s="189">
        <f t="shared" si="57"/>
        <v>589.34609195223743</v>
      </c>
      <c r="I282" s="189">
        <f t="shared" si="58"/>
        <v>0</v>
      </c>
      <c r="J282" s="88">
        <f t="shared" si="59"/>
        <v>0</v>
      </c>
      <c r="K282" s="189">
        <f t="shared" si="64"/>
        <v>-51.060564494098614</v>
      </c>
      <c r="L282" s="88">
        <f t="shared" si="60"/>
        <v>-1157.1345125652629</v>
      </c>
      <c r="M282" s="89">
        <f t="shared" si="65"/>
        <v>-567.78842061302544</v>
      </c>
      <c r="N282" s="89">
        <f t="shared" si="66"/>
        <v>110408.21157938697</v>
      </c>
      <c r="O282" s="89">
        <f t="shared" si="67"/>
        <v>4871.9535601176849</v>
      </c>
      <c r="P282" s="90">
        <f t="shared" si="61"/>
        <v>0.98653989848091017</v>
      </c>
      <c r="Q282" s="195">
        <v>-1198.5398749136903</v>
      </c>
      <c r="R282" s="93">
        <f t="shared" si="68"/>
        <v>5.9133422408856655E-2</v>
      </c>
      <c r="S282" s="93">
        <f t="shared" si="68"/>
        <v>4.9225369917872686E-2</v>
      </c>
      <c r="T282" s="92">
        <v>22662</v>
      </c>
      <c r="U282" s="1">
        <v>104780</v>
      </c>
      <c r="V282" s="1">
        <v>4667.2605790645885</v>
      </c>
      <c r="W282" s="197"/>
      <c r="X282" s="89">
        <v>0</v>
      </c>
      <c r="Y282" s="89">
        <f t="shared" si="69"/>
        <v>0</v>
      </c>
    </row>
    <row r="283" spans="2:28">
      <c r="B283" s="201">
        <v>4648</v>
      </c>
      <c r="C283" t="s">
        <v>296</v>
      </c>
      <c r="D283" s="1">
        <v>21956</v>
      </c>
      <c r="E283" s="86">
        <f t="shared" si="62"/>
        <v>6532.5795894079147</v>
      </c>
      <c r="F283" s="87">
        <f t="shared" si="56"/>
        <v>1.3228062060585977</v>
      </c>
      <c r="G283" s="189">
        <f t="shared" si="63"/>
        <v>-988.04833969853939</v>
      </c>
      <c r="H283" s="189">
        <f t="shared" si="57"/>
        <v>-3320.8304697267909</v>
      </c>
      <c r="I283" s="189">
        <f t="shared" si="58"/>
        <v>0</v>
      </c>
      <c r="J283" s="88">
        <f t="shared" si="59"/>
        <v>0</v>
      </c>
      <c r="K283" s="189">
        <f t="shared" si="64"/>
        <v>-51.060564494098614</v>
      </c>
      <c r="L283" s="88">
        <f t="shared" si="60"/>
        <v>-171.61455726466542</v>
      </c>
      <c r="M283" s="89">
        <f t="shared" si="65"/>
        <v>-3492.4450269914564</v>
      </c>
      <c r="N283" s="89">
        <f t="shared" si="66"/>
        <v>18463.554973008544</v>
      </c>
      <c r="O283" s="89">
        <f t="shared" si="67"/>
        <v>5493.4706852152767</v>
      </c>
      <c r="P283" s="90">
        <f t="shared" si="61"/>
        <v>1.1123932002277179</v>
      </c>
      <c r="Q283" s="195">
        <v>-4113.3018332020547</v>
      </c>
      <c r="R283" s="93">
        <f t="shared" si="68"/>
        <v>-1.5602582496413199E-2</v>
      </c>
      <c r="S283" s="93">
        <f t="shared" si="68"/>
        <v>-6.5230466610632322E-3</v>
      </c>
      <c r="T283" s="92">
        <v>3361</v>
      </c>
      <c r="U283" s="1">
        <v>22304</v>
      </c>
      <c r="V283" s="1">
        <v>6575.4716981132078</v>
      </c>
      <c r="W283" s="197"/>
      <c r="X283" s="89">
        <v>0</v>
      </c>
      <c r="Y283" s="89">
        <f t="shared" si="69"/>
        <v>0</v>
      </c>
      <c r="Z283" s="1"/>
      <c r="AA283" s="1"/>
    </row>
    <row r="284" spans="2:28">
      <c r="B284" s="201">
        <v>4649</v>
      </c>
      <c r="C284" t="s">
        <v>297</v>
      </c>
      <c r="D284" s="1">
        <v>43549</v>
      </c>
      <c r="E284" s="86">
        <f t="shared" si="62"/>
        <v>4510.5126877265666</v>
      </c>
      <c r="F284" s="87">
        <f t="shared" si="56"/>
        <v>0.91335039920600936</v>
      </c>
      <c r="G284" s="189">
        <f t="shared" si="63"/>
        <v>265.63313934389646</v>
      </c>
      <c r="H284" s="189">
        <f t="shared" si="57"/>
        <v>2564.6879603653201</v>
      </c>
      <c r="I284" s="189">
        <f t="shared" si="58"/>
        <v>0</v>
      </c>
      <c r="J284" s="88">
        <f t="shared" si="59"/>
        <v>0</v>
      </c>
      <c r="K284" s="189">
        <f t="shared" si="64"/>
        <v>-51.060564494098614</v>
      </c>
      <c r="L284" s="88">
        <f t="shared" si="60"/>
        <v>-492.9897501905221</v>
      </c>
      <c r="M284" s="89">
        <f t="shared" si="65"/>
        <v>2071.6982101747981</v>
      </c>
      <c r="N284" s="89">
        <f t="shared" si="66"/>
        <v>45620.6982101748</v>
      </c>
      <c r="O284" s="89">
        <f t="shared" si="67"/>
        <v>4725.0852625763646</v>
      </c>
      <c r="P284" s="90">
        <f t="shared" si="61"/>
        <v>0.95679999362373458</v>
      </c>
      <c r="Q284" s="195">
        <v>334.03276292596593</v>
      </c>
      <c r="R284" s="93">
        <f t="shared" si="68"/>
        <v>4.4065114717940113E-2</v>
      </c>
      <c r="S284" s="93">
        <f t="shared" si="68"/>
        <v>3.9198938626556719E-2</v>
      </c>
      <c r="T284" s="92">
        <v>9655</v>
      </c>
      <c r="U284" s="1">
        <v>41711</v>
      </c>
      <c r="V284" s="1">
        <v>4340.3746097814774</v>
      </c>
      <c r="W284" s="197"/>
      <c r="X284" s="89">
        <v>0</v>
      </c>
      <c r="Y284" s="89">
        <f t="shared" si="69"/>
        <v>0</v>
      </c>
    </row>
    <row r="285" spans="2:28">
      <c r="B285" s="201">
        <v>4650</v>
      </c>
      <c r="C285" t="s">
        <v>298</v>
      </c>
      <c r="D285" s="1">
        <v>24658</v>
      </c>
      <c r="E285" s="86">
        <f t="shared" si="62"/>
        <v>4153.9757412398922</v>
      </c>
      <c r="F285" s="87">
        <f t="shared" si="56"/>
        <v>0.84115391402786222</v>
      </c>
      <c r="G285" s="189">
        <f t="shared" si="63"/>
        <v>486.68604616563459</v>
      </c>
      <c r="H285" s="189">
        <f t="shared" si="57"/>
        <v>2888.968370039207</v>
      </c>
      <c r="I285" s="189">
        <f t="shared" si="58"/>
        <v>101.87875960849874</v>
      </c>
      <c r="J285" s="88">
        <f t="shared" si="59"/>
        <v>604.75231703604845</v>
      </c>
      <c r="K285" s="189">
        <f t="shared" si="64"/>
        <v>50.818195114400126</v>
      </c>
      <c r="L285" s="88">
        <f t="shared" si="60"/>
        <v>301.65680619907914</v>
      </c>
      <c r="M285" s="89">
        <f t="shared" si="65"/>
        <v>3190.6251762382863</v>
      </c>
      <c r="N285" s="89">
        <f t="shared" si="66"/>
        <v>27848.625176238285</v>
      </c>
      <c r="O285" s="89">
        <f t="shared" si="67"/>
        <v>4691.479982519927</v>
      </c>
      <c r="P285" s="90">
        <f t="shared" si="61"/>
        <v>0.9499951361540957</v>
      </c>
      <c r="Q285" s="195">
        <v>595.88915927842481</v>
      </c>
      <c r="R285" s="93">
        <f t="shared" si="68"/>
        <v>4.1388630796519978E-2</v>
      </c>
      <c r="S285" s="93">
        <f t="shared" si="68"/>
        <v>3.9634269895582525E-2</v>
      </c>
      <c r="T285" s="92">
        <v>5936</v>
      </c>
      <c r="U285" s="1">
        <v>23678</v>
      </c>
      <c r="V285" s="1">
        <v>3995.6125548430641</v>
      </c>
      <c r="W285" s="197"/>
      <c r="X285" s="89">
        <v>0</v>
      </c>
      <c r="Y285" s="89">
        <f t="shared" si="69"/>
        <v>0</v>
      </c>
    </row>
    <row r="286" spans="2:28" ht="27.95" customHeight="1">
      <c r="B286" s="201">
        <v>4651</v>
      </c>
      <c r="C286" t="s">
        <v>299</v>
      </c>
      <c r="D286" s="1">
        <v>29521</v>
      </c>
      <c r="E286" s="86">
        <f t="shared" si="62"/>
        <v>4037.888113801122</v>
      </c>
      <c r="F286" s="87">
        <f t="shared" si="56"/>
        <v>0.81764690092210357</v>
      </c>
      <c r="G286" s="189">
        <f t="shared" si="63"/>
        <v>558.66037517767211</v>
      </c>
      <c r="H286" s="189">
        <f t="shared" si="57"/>
        <v>4084.3660029239609</v>
      </c>
      <c r="I286" s="189">
        <f t="shared" si="58"/>
        <v>142.50942921206828</v>
      </c>
      <c r="J286" s="88">
        <f t="shared" si="59"/>
        <v>1041.8864369694313</v>
      </c>
      <c r="K286" s="189">
        <f t="shared" si="64"/>
        <v>91.44886471796967</v>
      </c>
      <c r="L286" s="88">
        <f t="shared" si="60"/>
        <v>668.58264995307627</v>
      </c>
      <c r="M286" s="89">
        <f t="shared" si="65"/>
        <v>4752.9486528770376</v>
      </c>
      <c r="N286" s="89">
        <f t="shared" si="66"/>
        <v>34273.948652877036</v>
      </c>
      <c r="O286" s="89">
        <f t="shared" si="67"/>
        <v>4687.9973536967636</v>
      </c>
      <c r="P286" s="90">
        <f t="shared" si="61"/>
        <v>0.94928992576092286</v>
      </c>
      <c r="Q286" s="195">
        <v>356.94866778884261</v>
      </c>
      <c r="R286" s="93">
        <f t="shared" si="68"/>
        <v>3.2130620236347107E-2</v>
      </c>
      <c r="S286" s="93">
        <f t="shared" si="68"/>
        <v>2.6483619168168628E-2</v>
      </c>
      <c r="T286" s="92">
        <v>7311</v>
      </c>
      <c r="U286" s="1">
        <v>28602</v>
      </c>
      <c r="V286" s="1">
        <v>3933.7092559482876</v>
      </c>
      <c r="W286" s="197"/>
      <c r="X286" s="89">
        <v>0</v>
      </c>
      <c r="Y286" s="89">
        <f t="shared" si="69"/>
        <v>0</v>
      </c>
      <c r="Z286" s="1"/>
      <c r="AA286" s="1"/>
    </row>
    <row r="287" spans="2:28">
      <c r="B287" s="201">
        <v>5001</v>
      </c>
      <c r="C287" t="s">
        <v>300</v>
      </c>
      <c r="D287" s="1">
        <v>1077169</v>
      </c>
      <c r="E287" s="86">
        <f t="shared" si="62"/>
        <v>4974.9628206430871</v>
      </c>
      <c r="F287" s="87">
        <f t="shared" si="56"/>
        <v>1.0073986246915252</v>
      </c>
      <c r="G287" s="189">
        <f t="shared" si="63"/>
        <v>-22.325943064346248</v>
      </c>
      <c r="H287" s="189">
        <f t="shared" si="57"/>
        <v>-4833.9685404061211</v>
      </c>
      <c r="I287" s="189">
        <f t="shared" si="58"/>
        <v>0</v>
      </c>
      <c r="J287" s="88">
        <f t="shared" si="59"/>
        <v>0</v>
      </c>
      <c r="K287" s="189">
        <f t="shared" si="64"/>
        <v>-51.060564494098614</v>
      </c>
      <c r="L287" s="88">
        <f t="shared" si="60"/>
        <v>-11055.531303133244</v>
      </c>
      <c r="M287" s="89">
        <f t="shared" si="65"/>
        <v>-15889.499843539365</v>
      </c>
      <c r="N287" s="89">
        <f t="shared" si="66"/>
        <v>1061279.5001564606</v>
      </c>
      <c r="O287" s="89">
        <f t="shared" si="67"/>
        <v>4901.5763130846417</v>
      </c>
      <c r="P287" s="90">
        <f t="shared" si="61"/>
        <v>0.99253831930823044</v>
      </c>
      <c r="Q287" s="195">
        <v>12470.650878946144</v>
      </c>
      <c r="R287" s="93">
        <f t="shared" si="68"/>
        <v>1.940927072095092E-2</v>
      </c>
      <c r="S287" s="93">
        <f t="shared" si="68"/>
        <v>1.0214163128427307E-2</v>
      </c>
      <c r="T287" s="92">
        <v>216518</v>
      </c>
      <c r="U287" s="1">
        <v>1056660</v>
      </c>
      <c r="V287" s="1">
        <v>4924.6615244797613</v>
      </c>
      <c r="W287" s="197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1">
        <v>5006</v>
      </c>
      <c r="C288" t="s">
        <v>301</v>
      </c>
      <c r="D288" s="1">
        <v>90385</v>
      </c>
      <c r="E288" s="86">
        <f t="shared" si="62"/>
        <v>3756.0255984042551</v>
      </c>
      <c r="F288" s="87">
        <f t="shared" si="56"/>
        <v>0.7605715175273402</v>
      </c>
      <c r="G288" s="189">
        <f t="shared" si="63"/>
        <v>733.41513472372958</v>
      </c>
      <c r="H288" s="189">
        <f t="shared" si="57"/>
        <v>17648.901801991829</v>
      </c>
      <c r="I288" s="189">
        <f t="shared" si="58"/>
        <v>241.16130960097169</v>
      </c>
      <c r="J288" s="88">
        <f t="shared" si="59"/>
        <v>5803.3057542377828</v>
      </c>
      <c r="K288" s="189">
        <f t="shared" si="64"/>
        <v>190.10074510687309</v>
      </c>
      <c r="L288" s="88">
        <f t="shared" si="60"/>
        <v>4574.5843302517942</v>
      </c>
      <c r="M288" s="89">
        <f t="shared" si="65"/>
        <v>22223.486132243623</v>
      </c>
      <c r="N288" s="89">
        <f t="shared" si="66"/>
        <v>112608.48613224362</v>
      </c>
      <c r="O288" s="89">
        <f t="shared" si="67"/>
        <v>4679.5414782348571</v>
      </c>
      <c r="P288" s="90">
        <f t="shared" si="61"/>
        <v>0.94757766425907985</v>
      </c>
      <c r="Q288" s="195">
        <v>1729.3789800397608</v>
      </c>
      <c r="R288" s="93">
        <f t="shared" si="68"/>
        <v>3.8836402087212375E-2</v>
      </c>
      <c r="S288" s="93">
        <f t="shared" si="68"/>
        <v>3.7454970701457979E-2</v>
      </c>
      <c r="T288" s="92">
        <v>24064</v>
      </c>
      <c r="U288" s="1">
        <v>87006</v>
      </c>
      <c r="V288" s="1">
        <v>3620.4227696404796</v>
      </c>
      <c r="W288" s="197"/>
      <c r="X288" s="89">
        <v>0</v>
      </c>
      <c r="Y288" s="89">
        <f t="shared" si="69"/>
        <v>0</v>
      </c>
      <c r="Z288" s="1"/>
      <c r="AA288" s="1"/>
    </row>
    <row r="289" spans="2:25">
      <c r="B289" s="201">
        <v>5007</v>
      </c>
      <c r="C289" t="s">
        <v>302</v>
      </c>
      <c r="D289" s="1">
        <v>62578</v>
      </c>
      <c r="E289" s="86">
        <f t="shared" si="62"/>
        <v>4129.4707667942457</v>
      </c>
      <c r="F289" s="87">
        <f t="shared" si="56"/>
        <v>0.8361918111047586</v>
      </c>
      <c r="G289" s="189">
        <f t="shared" si="63"/>
        <v>501.87913032193541</v>
      </c>
      <c r="H289" s="189">
        <f t="shared" si="57"/>
        <v>7605.4763408986091</v>
      </c>
      <c r="I289" s="189">
        <f t="shared" si="58"/>
        <v>110.45550066447498</v>
      </c>
      <c r="J289" s="88">
        <f t="shared" si="59"/>
        <v>1673.8426570694539</v>
      </c>
      <c r="K289" s="189">
        <f t="shared" si="64"/>
        <v>59.394936170376369</v>
      </c>
      <c r="L289" s="88">
        <f t="shared" si="60"/>
        <v>900.07086272588344</v>
      </c>
      <c r="M289" s="89">
        <f t="shared" si="65"/>
        <v>8505.5472036244919</v>
      </c>
      <c r="N289" s="89">
        <f t="shared" si="66"/>
        <v>71083.54720362449</v>
      </c>
      <c r="O289" s="89">
        <f t="shared" si="67"/>
        <v>4690.7448332865579</v>
      </c>
      <c r="P289" s="90">
        <f t="shared" si="61"/>
        <v>0.94984627306640257</v>
      </c>
      <c r="Q289" s="195">
        <v>1797.7838216922619</v>
      </c>
      <c r="R289" s="90">
        <f t="shared" si="68"/>
        <v>5.5011379920762035E-2</v>
      </c>
      <c r="S289" s="90">
        <f t="shared" si="68"/>
        <v>5.0068407241972722E-2</v>
      </c>
      <c r="T289" s="92">
        <v>15154</v>
      </c>
      <c r="U289" s="1">
        <v>59315</v>
      </c>
      <c r="V289" s="1">
        <v>3932.5730955380227</v>
      </c>
      <c r="W289" s="197"/>
      <c r="X289" s="89">
        <v>0</v>
      </c>
      <c r="Y289" s="89">
        <f t="shared" si="69"/>
        <v>0</v>
      </c>
    </row>
    <row r="290" spans="2:25">
      <c r="B290" s="201">
        <v>5014</v>
      </c>
      <c r="C290" t="s">
        <v>303</v>
      </c>
      <c r="D290" s="1">
        <v>125931</v>
      </c>
      <c r="E290" s="86">
        <f t="shared" si="62"/>
        <v>22268.96551724138</v>
      </c>
      <c r="F290" s="87">
        <f t="shared" si="56"/>
        <v>4.5093252038559104</v>
      </c>
      <c r="G290" s="189">
        <f t="shared" si="63"/>
        <v>-10744.607614955288</v>
      </c>
      <c r="H290" s="189">
        <f t="shared" si="57"/>
        <v>-60760.756062572153</v>
      </c>
      <c r="I290" s="189">
        <f t="shared" si="58"/>
        <v>0</v>
      </c>
      <c r="J290" s="88">
        <f t="shared" si="59"/>
        <v>0</v>
      </c>
      <c r="K290" s="189">
        <f t="shared" si="64"/>
        <v>-51.060564494098614</v>
      </c>
      <c r="L290" s="88">
        <f t="shared" si="60"/>
        <v>-288.7474922141277</v>
      </c>
      <c r="M290" s="89">
        <f t="shared" si="65"/>
        <v>-61049.503554786279</v>
      </c>
      <c r="N290" s="89">
        <f t="shared" si="66"/>
        <v>64881.496445213721</v>
      </c>
      <c r="O290" s="89">
        <f t="shared" si="67"/>
        <v>11473.297337791992</v>
      </c>
      <c r="P290" s="90">
        <f t="shared" si="61"/>
        <v>2.3232704193906959</v>
      </c>
      <c r="Q290" s="195">
        <v>383.51579911405861</v>
      </c>
      <c r="R290" s="90">
        <f t="shared" si="68"/>
        <v>3.9708297150074996</v>
      </c>
      <c r="S290" s="90">
        <f t="shared" si="68"/>
        <v>3.7932686889364988</v>
      </c>
      <c r="T290" s="92">
        <v>5655</v>
      </c>
      <c r="U290" s="1">
        <v>25334</v>
      </c>
      <c r="V290" s="1">
        <v>4645.8830001833849</v>
      </c>
      <c r="W290" s="197"/>
      <c r="X290" s="89">
        <v>0</v>
      </c>
      <c r="Y290" s="89">
        <f t="shared" si="69"/>
        <v>0</v>
      </c>
    </row>
    <row r="291" spans="2:25">
      <c r="B291" s="201">
        <v>5020</v>
      </c>
      <c r="C291" t="s">
        <v>304</v>
      </c>
      <c r="D291" s="1">
        <v>5096</v>
      </c>
      <c r="E291" s="86">
        <f t="shared" si="62"/>
        <v>5719.4163860830522</v>
      </c>
      <c r="F291" s="87">
        <f t="shared" si="56"/>
        <v>1.1581457810037366</v>
      </c>
      <c r="G291" s="189">
        <f t="shared" si="63"/>
        <v>-483.88715363712464</v>
      </c>
      <c r="H291" s="189">
        <f t="shared" si="57"/>
        <v>-431.14345389067807</v>
      </c>
      <c r="I291" s="189">
        <f t="shared" si="58"/>
        <v>0</v>
      </c>
      <c r="J291" s="88">
        <f t="shared" si="59"/>
        <v>0</v>
      </c>
      <c r="K291" s="189">
        <f t="shared" si="64"/>
        <v>-51.060564494098614</v>
      </c>
      <c r="L291" s="88">
        <f t="shared" si="60"/>
        <v>-45.494962964241864</v>
      </c>
      <c r="M291" s="89">
        <f t="shared" si="65"/>
        <v>-476.63841685491991</v>
      </c>
      <c r="N291" s="89">
        <f t="shared" si="66"/>
        <v>4619.3615831450797</v>
      </c>
      <c r="O291" s="89">
        <f t="shared" si="67"/>
        <v>5184.468667951829</v>
      </c>
      <c r="P291" s="90">
        <f t="shared" si="61"/>
        <v>1.0498222387068707</v>
      </c>
      <c r="Q291" s="195">
        <v>43.766788794100535</v>
      </c>
      <c r="R291" s="90">
        <f t="shared" si="68"/>
        <v>0.32020725388601035</v>
      </c>
      <c r="S291" s="90">
        <f t="shared" si="68"/>
        <v>0.33057925251362191</v>
      </c>
      <c r="T291" s="92">
        <v>891</v>
      </c>
      <c r="U291" s="1">
        <v>3860</v>
      </c>
      <c r="V291" s="1">
        <v>4298.4409799554569</v>
      </c>
      <c r="W291" s="197"/>
      <c r="X291" s="89">
        <v>0</v>
      </c>
      <c r="Y291" s="89">
        <f t="shared" si="69"/>
        <v>0</v>
      </c>
    </row>
    <row r="292" spans="2:25">
      <c r="B292" s="201">
        <v>5021</v>
      </c>
      <c r="C292" t="s">
        <v>305</v>
      </c>
      <c r="D292" s="1">
        <v>29716</v>
      </c>
      <c r="E292" s="86">
        <f t="shared" si="62"/>
        <v>4011.3390928725703</v>
      </c>
      <c r="F292" s="87">
        <f t="shared" si="56"/>
        <v>0.8122708914654394</v>
      </c>
      <c r="G292" s="189">
        <f t="shared" si="63"/>
        <v>575.12076815337412</v>
      </c>
      <c r="H292" s="189">
        <f t="shared" si="57"/>
        <v>4260.4946504801956</v>
      </c>
      <c r="I292" s="189">
        <f t="shared" si="58"/>
        <v>151.80158653706138</v>
      </c>
      <c r="J292" s="88">
        <f t="shared" si="59"/>
        <v>1124.5461530665507</v>
      </c>
      <c r="K292" s="189">
        <f t="shared" si="64"/>
        <v>100.74102204296277</v>
      </c>
      <c r="L292" s="88">
        <f t="shared" si="60"/>
        <v>746.28949129426815</v>
      </c>
      <c r="M292" s="89">
        <f t="shared" si="65"/>
        <v>5006.7841417744639</v>
      </c>
      <c r="N292" s="89">
        <f t="shared" si="66"/>
        <v>34722.784141774464</v>
      </c>
      <c r="O292" s="89">
        <f t="shared" si="67"/>
        <v>4687.2008830689065</v>
      </c>
      <c r="P292" s="90">
        <f t="shared" si="61"/>
        <v>0.94912864547722287</v>
      </c>
      <c r="Q292" s="195">
        <v>-1243.432597261698</v>
      </c>
      <c r="R292" s="90">
        <f t="shared" si="68"/>
        <v>2.3877614305895325E-2</v>
      </c>
      <c r="S292" s="90">
        <f t="shared" si="68"/>
        <v>2.1251578308080589E-2</v>
      </c>
      <c r="T292" s="92">
        <v>7408</v>
      </c>
      <c r="U292" s="1">
        <v>29023</v>
      </c>
      <c r="V292" s="1">
        <v>3927.8657463797535</v>
      </c>
      <c r="W292" s="197"/>
      <c r="X292" s="89">
        <v>0</v>
      </c>
      <c r="Y292" s="89">
        <f t="shared" si="69"/>
        <v>0</v>
      </c>
    </row>
    <row r="293" spans="2:25">
      <c r="B293" s="201">
        <v>5022</v>
      </c>
      <c r="C293" t="s">
        <v>306</v>
      </c>
      <c r="D293" s="1">
        <v>11925</v>
      </c>
      <c r="E293" s="86">
        <f t="shared" si="62"/>
        <v>4745.3243135694393</v>
      </c>
      <c r="F293" s="87">
        <f t="shared" si="56"/>
        <v>0.96089827392663163</v>
      </c>
      <c r="G293" s="189">
        <f t="shared" si="63"/>
        <v>120.0499313213154</v>
      </c>
      <c r="H293" s="189">
        <f t="shared" si="57"/>
        <v>301.68547741046558</v>
      </c>
      <c r="I293" s="189">
        <f t="shared" si="58"/>
        <v>0</v>
      </c>
      <c r="J293" s="88">
        <f t="shared" si="59"/>
        <v>0</v>
      </c>
      <c r="K293" s="189">
        <f t="shared" si="64"/>
        <v>-51.060564494098614</v>
      </c>
      <c r="L293" s="88">
        <f t="shared" si="60"/>
        <v>-128.31519857366982</v>
      </c>
      <c r="M293" s="89">
        <f t="shared" si="65"/>
        <v>173.37027883679576</v>
      </c>
      <c r="N293" s="89">
        <f t="shared" si="66"/>
        <v>12098.370278836795</v>
      </c>
      <c r="O293" s="89">
        <f t="shared" si="67"/>
        <v>4814.3136803966554</v>
      </c>
      <c r="P293" s="90">
        <f t="shared" si="61"/>
        <v>0.97486818601757086</v>
      </c>
      <c r="Q293" s="195">
        <v>-3199.5130140624851</v>
      </c>
      <c r="R293" s="90">
        <f t="shared" si="68"/>
        <v>9.5644983461962513E-2</v>
      </c>
      <c r="S293" s="90">
        <f t="shared" si="68"/>
        <v>8.3001249072628375E-2</v>
      </c>
      <c r="T293" s="92">
        <v>2513</v>
      </c>
      <c r="U293" s="1">
        <v>10884</v>
      </c>
      <c r="V293" s="1">
        <v>4381.6425120772947</v>
      </c>
      <c r="W293" s="197"/>
      <c r="X293" s="89">
        <v>0</v>
      </c>
      <c r="Y293" s="89">
        <f t="shared" si="69"/>
        <v>0</v>
      </c>
    </row>
    <row r="294" spans="2:25">
      <c r="B294" s="201">
        <v>5025</v>
      </c>
      <c r="C294" t="s">
        <v>307</v>
      </c>
      <c r="D294" s="1">
        <v>24164</v>
      </c>
      <c r="E294" s="86">
        <f t="shared" si="62"/>
        <v>4253.4765006160887</v>
      </c>
      <c r="F294" s="87">
        <f t="shared" si="56"/>
        <v>0.86130219086229809</v>
      </c>
      <c r="G294" s="189">
        <f t="shared" si="63"/>
        <v>424.99557535239273</v>
      </c>
      <c r="H294" s="189">
        <f t="shared" si="57"/>
        <v>2414.3998635769431</v>
      </c>
      <c r="I294" s="189">
        <f t="shared" si="58"/>
        <v>67.053493826829936</v>
      </c>
      <c r="J294" s="88">
        <f t="shared" si="59"/>
        <v>380.93089843022085</v>
      </c>
      <c r="K294" s="189">
        <f t="shared" si="64"/>
        <v>15.992929332731322</v>
      </c>
      <c r="L294" s="88">
        <f t="shared" si="60"/>
        <v>90.855831539246637</v>
      </c>
      <c r="M294" s="89">
        <f t="shared" si="65"/>
        <v>2505.2556951161896</v>
      </c>
      <c r="N294" s="89">
        <f t="shared" si="66"/>
        <v>26669.25569511619</v>
      </c>
      <c r="O294" s="89">
        <f t="shared" si="67"/>
        <v>4694.4650053012128</v>
      </c>
      <c r="P294" s="90">
        <f t="shared" si="61"/>
        <v>0.95059958445912873</v>
      </c>
      <c r="Q294" s="195">
        <v>160.72927100921925</v>
      </c>
      <c r="R294" s="90">
        <f t="shared" si="68"/>
        <v>3.3002735978112173E-2</v>
      </c>
      <c r="S294" s="90">
        <f t="shared" si="68"/>
        <v>3.373007464100837E-2</v>
      </c>
      <c r="T294" s="92">
        <v>5681</v>
      </c>
      <c r="U294" s="1">
        <v>23392</v>
      </c>
      <c r="V294" s="1">
        <v>4114.6877748460856</v>
      </c>
      <c r="W294" s="197"/>
      <c r="X294" s="89">
        <v>0</v>
      </c>
      <c r="Y294" s="89">
        <f t="shared" si="69"/>
        <v>0</v>
      </c>
    </row>
    <row r="295" spans="2:25">
      <c r="B295" s="201">
        <v>5026</v>
      </c>
      <c r="C295" t="s">
        <v>308</v>
      </c>
      <c r="D295" s="1">
        <v>7522</v>
      </c>
      <c r="E295" s="86">
        <f t="shared" si="62"/>
        <v>3672.8515625</v>
      </c>
      <c r="F295" s="87">
        <f t="shared" si="56"/>
        <v>0.74372929932375587</v>
      </c>
      <c r="G295" s="189">
        <f t="shared" si="63"/>
        <v>784.98303698436769</v>
      </c>
      <c r="H295" s="189">
        <f t="shared" si="57"/>
        <v>1607.645259743985</v>
      </c>
      <c r="I295" s="189">
        <f t="shared" si="58"/>
        <v>270.272222167461</v>
      </c>
      <c r="J295" s="88">
        <f t="shared" si="59"/>
        <v>553.51751099896012</v>
      </c>
      <c r="K295" s="189">
        <f t="shared" si="64"/>
        <v>219.21165767336237</v>
      </c>
      <c r="L295" s="88">
        <f t="shared" si="60"/>
        <v>448.94547491504613</v>
      </c>
      <c r="M295" s="89">
        <f t="shared" si="65"/>
        <v>2056.5907346590311</v>
      </c>
      <c r="N295" s="89">
        <f t="shared" si="66"/>
        <v>9578.590734659032</v>
      </c>
      <c r="O295" s="89">
        <f t="shared" si="67"/>
        <v>4677.0462571577309</v>
      </c>
      <c r="P295" s="90">
        <f t="shared" si="61"/>
        <v>0.94707239771297258</v>
      </c>
      <c r="Q295" s="195">
        <v>260.62782872678781</v>
      </c>
      <c r="R295" s="90">
        <f t="shared" si="68"/>
        <v>7.4417940294243673E-2</v>
      </c>
      <c r="S295" s="90">
        <f t="shared" si="68"/>
        <v>6.7597904540422887E-2</v>
      </c>
      <c r="T295" s="92">
        <v>2048</v>
      </c>
      <c r="U295" s="1">
        <v>7001</v>
      </c>
      <c r="V295" s="1">
        <v>3440.29484029484</v>
      </c>
      <c r="W295" s="197"/>
      <c r="X295" s="89">
        <v>0</v>
      </c>
      <c r="Y295" s="89">
        <f t="shared" si="69"/>
        <v>0</v>
      </c>
    </row>
    <row r="296" spans="2:25">
      <c r="B296" s="201">
        <v>5027</v>
      </c>
      <c r="C296" t="s">
        <v>309</v>
      </c>
      <c r="D296" s="1">
        <v>22755</v>
      </c>
      <c r="E296" s="86">
        <f t="shared" si="62"/>
        <v>3705.4225696140693</v>
      </c>
      <c r="F296" s="87">
        <f t="shared" si="56"/>
        <v>0.7503247230393626</v>
      </c>
      <c r="G296" s="189">
        <f t="shared" si="63"/>
        <v>764.78901257364475</v>
      </c>
      <c r="H296" s="189">
        <f t="shared" si="57"/>
        <v>4696.5693262147524</v>
      </c>
      <c r="I296" s="189">
        <f t="shared" si="58"/>
        <v>258.87236967753671</v>
      </c>
      <c r="J296" s="88">
        <f t="shared" si="59"/>
        <v>1589.7352221897529</v>
      </c>
      <c r="K296" s="189">
        <f t="shared" si="64"/>
        <v>207.81180518343808</v>
      </c>
      <c r="L296" s="88">
        <f t="shared" si="60"/>
        <v>1276.1722956314932</v>
      </c>
      <c r="M296" s="89">
        <f t="shared" si="65"/>
        <v>5972.7416218462458</v>
      </c>
      <c r="N296" s="89">
        <f t="shared" si="66"/>
        <v>28727.741621846246</v>
      </c>
      <c r="O296" s="89">
        <f t="shared" si="67"/>
        <v>4678.0233873711522</v>
      </c>
      <c r="P296" s="90">
        <f t="shared" si="61"/>
        <v>0.94727026042444062</v>
      </c>
      <c r="Q296" s="195">
        <v>-116.69636603456547</v>
      </c>
      <c r="R296" s="90">
        <f t="shared" si="68"/>
        <v>7.8845059738289397E-2</v>
      </c>
      <c r="S296" s="90">
        <f t="shared" si="68"/>
        <v>7.8669380686060414E-2</v>
      </c>
      <c r="T296" s="92">
        <v>6141</v>
      </c>
      <c r="U296" s="1">
        <v>21092</v>
      </c>
      <c r="V296" s="1">
        <v>3435.1791530944624</v>
      </c>
      <c r="W296" s="197"/>
      <c r="X296" s="89">
        <v>0</v>
      </c>
      <c r="Y296" s="89">
        <f t="shared" si="69"/>
        <v>0</v>
      </c>
    </row>
    <row r="297" spans="2:25">
      <c r="B297" s="201">
        <v>5028</v>
      </c>
      <c r="C297" t="s">
        <v>310</v>
      </c>
      <c r="D297" s="1">
        <v>73400</v>
      </c>
      <c r="E297" s="86">
        <f t="shared" si="62"/>
        <v>4120.8174264540767</v>
      </c>
      <c r="F297" s="87">
        <f t="shared" si="56"/>
        <v>0.83443956420926368</v>
      </c>
      <c r="G297" s="189">
        <f t="shared" si="63"/>
        <v>507.24420133284019</v>
      </c>
      <c r="H297" s="189">
        <f t="shared" si="57"/>
        <v>9035.0337141405489</v>
      </c>
      <c r="I297" s="189">
        <f t="shared" si="58"/>
        <v>113.48416978353416</v>
      </c>
      <c r="J297" s="88">
        <f t="shared" si="59"/>
        <v>2021.3800321843105</v>
      </c>
      <c r="K297" s="189">
        <f t="shared" si="64"/>
        <v>62.423605289435542</v>
      </c>
      <c r="L297" s="88">
        <f t="shared" si="60"/>
        <v>1111.8892574154261</v>
      </c>
      <c r="M297" s="89">
        <f t="shared" si="65"/>
        <v>10146.922971555974</v>
      </c>
      <c r="N297" s="89">
        <f t="shared" si="66"/>
        <v>83546.922971555978</v>
      </c>
      <c r="O297" s="89">
        <f t="shared" si="67"/>
        <v>4690.4852330763515</v>
      </c>
      <c r="P297" s="90">
        <f t="shared" si="61"/>
        <v>0.94979370565953747</v>
      </c>
      <c r="Q297" s="195">
        <v>1486.9742441218277</v>
      </c>
      <c r="R297" s="90">
        <f t="shared" si="68"/>
        <v>6.6565919295543383E-2</v>
      </c>
      <c r="S297" s="90">
        <f t="shared" si="68"/>
        <v>5.1476394724328835E-2</v>
      </c>
      <c r="T297" s="92">
        <v>17812</v>
      </c>
      <c r="U297" s="1">
        <v>68819</v>
      </c>
      <c r="V297" s="1">
        <v>3919.0774487471526</v>
      </c>
      <c r="W297" s="197"/>
      <c r="X297" s="89">
        <v>0</v>
      </c>
      <c r="Y297" s="89">
        <f t="shared" si="69"/>
        <v>0</v>
      </c>
    </row>
    <row r="298" spans="2:25">
      <c r="B298" s="201">
        <v>5029</v>
      </c>
      <c r="C298" t="s">
        <v>311</v>
      </c>
      <c r="D298" s="1">
        <v>34577</v>
      </c>
      <c r="E298" s="86">
        <f t="shared" si="62"/>
        <v>4057.8570590306304</v>
      </c>
      <c r="F298" s="87">
        <f t="shared" si="56"/>
        <v>0.82169048650977372</v>
      </c>
      <c r="G298" s="189">
        <f t="shared" si="63"/>
        <v>546.27962913537692</v>
      </c>
      <c r="H298" s="189">
        <f t="shared" si="57"/>
        <v>4654.8487198625471</v>
      </c>
      <c r="I298" s="189">
        <f t="shared" si="58"/>
        <v>135.52029838174036</v>
      </c>
      <c r="J298" s="88">
        <f t="shared" si="59"/>
        <v>1154.7684625108095</v>
      </c>
      <c r="K298" s="189">
        <f t="shared" si="64"/>
        <v>84.459733887641747</v>
      </c>
      <c r="L298" s="88">
        <f t="shared" si="60"/>
        <v>719.68139245659529</v>
      </c>
      <c r="M298" s="89">
        <f t="shared" si="65"/>
        <v>5374.5301123191421</v>
      </c>
      <c r="N298" s="89">
        <f t="shared" si="66"/>
        <v>39951.530112319146</v>
      </c>
      <c r="O298" s="89">
        <f t="shared" si="67"/>
        <v>4688.5964220536498</v>
      </c>
      <c r="P298" s="90">
        <f t="shared" si="61"/>
        <v>0.94941123332855315</v>
      </c>
      <c r="Q298" s="195">
        <v>1241.9316644780092</v>
      </c>
      <c r="R298" s="90">
        <f t="shared" si="68"/>
        <v>2.7548291233283805E-2</v>
      </c>
      <c r="S298" s="90">
        <f t="shared" si="68"/>
        <v>2.3086457319936665E-2</v>
      </c>
      <c r="T298" s="92">
        <v>8521</v>
      </c>
      <c r="U298" s="1">
        <v>33650</v>
      </c>
      <c r="V298" s="1">
        <v>3966.2894860914662</v>
      </c>
      <c r="W298" s="197"/>
      <c r="X298" s="89">
        <v>0</v>
      </c>
      <c r="Y298" s="89">
        <f t="shared" si="69"/>
        <v>0</v>
      </c>
    </row>
    <row r="299" spans="2:25">
      <c r="B299" s="201">
        <v>5031</v>
      </c>
      <c r="C299" t="s">
        <v>312</v>
      </c>
      <c r="D299" s="1">
        <v>69374</v>
      </c>
      <c r="E299" s="86">
        <f t="shared" si="62"/>
        <v>4617.8526259735072</v>
      </c>
      <c r="F299" s="87">
        <f t="shared" si="56"/>
        <v>0.93508606036828978</v>
      </c>
      <c r="G299" s="189">
        <f t="shared" si="63"/>
        <v>199.08237763079327</v>
      </c>
      <c r="H299" s="189">
        <f t="shared" si="57"/>
        <v>2990.8145591474072</v>
      </c>
      <c r="I299" s="189">
        <f t="shared" si="58"/>
        <v>0</v>
      </c>
      <c r="J299" s="88">
        <f t="shared" si="59"/>
        <v>0</v>
      </c>
      <c r="K299" s="189">
        <f t="shared" si="64"/>
        <v>-51.060564494098614</v>
      </c>
      <c r="L299" s="88">
        <f t="shared" si="60"/>
        <v>-767.08286039484346</v>
      </c>
      <c r="M299" s="89">
        <f t="shared" si="65"/>
        <v>2223.7316987525637</v>
      </c>
      <c r="N299" s="89">
        <f t="shared" si="66"/>
        <v>71597.73169875257</v>
      </c>
      <c r="O299" s="89">
        <f t="shared" si="67"/>
        <v>4765.8744391102027</v>
      </c>
      <c r="P299" s="90">
        <f t="shared" si="61"/>
        <v>0.96505954486540124</v>
      </c>
      <c r="Q299" s="195">
        <v>1025.1543964015323</v>
      </c>
      <c r="R299" s="90">
        <f t="shared" si="68"/>
        <v>4.7265371435472429E-2</v>
      </c>
      <c r="S299" s="90">
        <f t="shared" si="68"/>
        <v>3.053477906746906E-2</v>
      </c>
      <c r="T299" s="92">
        <v>15023</v>
      </c>
      <c r="U299" s="1">
        <v>66243</v>
      </c>
      <c r="V299" s="1">
        <v>4481.0255022661167</v>
      </c>
      <c r="W299" s="197"/>
      <c r="X299" s="89">
        <v>0</v>
      </c>
      <c r="Y299" s="89">
        <f t="shared" si="69"/>
        <v>0</v>
      </c>
    </row>
    <row r="300" spans="2:25">
      <c r="B300" s="201">
        <v>5032</v>
      </c>
      <c r="C300" t="s">
        <v>313</v>
      </c>
      <c r="D300" s="1">
        <v>18030</v>
      </c>
      <c r="E300" s="86">
        <f t="shared" si="62"/>
        <v>4259.3905031892282</v>
      </c>
      <c r="F300" s="87">
        <f t="shared" si="56"/>
        <v>0.86249973912012257</v>
      </c>
      <c r="G300" s="189">
        <f t="shared" si="63"/>
        <v>421.32889375704627</v>
      </c>
      <c r="H300" s="189">
        <f t="shared" si="57"/>
        <v>1783.4852072735769</v>
      </c>
      <c r="I300" s="189">
        <f t="shared" si="58"/>
        <v>64.983592926231125</v>
      </c>
      <c r="J300" s="88">
        <f t="shared" si="59"/>
        <v>275.07554885673636</v>
      </c>
      <c r="K300" s="189">
        <f t="shared" si="64"/>
        <v>13.923028432132512</v>
      </c>
      <c r="L300" s="88">
        <f t="shared" si="60"/>
        <v>58.936179353216914</v>
      </c>
      <c r="M300" s="89">
        <f t="shared" si="65"/>
        <v>1842.4213866267937</v>
      </c>
      <c r="N300" s="89">
        <f t="shared" si="66"/>
        <v>19872.421386626793</v>
      </c>
      <c r="O300" s="89">
        <f t="shared" si="67"/>
        <v>4694.6424253784062</v>
      </c>
      <c r="P300" s="90">
        <f t="shared" si="61"/>
        <v>0.95063551090686327</v>
      </c>
      <c r="Q300" s="195">
        <v>-1499.1212947312079</v>
      </c>
      <c r="R300" s="90">
        <f t="shared" si="68"/>
        <v>5.3523431109033542E-2</v>
      </c>
      <c r="S300" s="90">
        <f t="shared" si="68"/>
        <v>4.9292413313415051E-2</v>
      </c>
      <c r="T300" s="92">
        <v>4233</v>
      </c>
      <c r="U300" s="1">
        <v>17114</v>
      </c>
      <c r="V300" s="1">
        <v>4059.2979127134727</v>
      </c>
      <c r="W300" s="197"/>
      <c r="X300" s="89">
        <v>0</v>
      </c>
      <c r="Y300" s="89">
        <f t="shared" si="69"/>
        <v>0</v>
      </c>
    </row>
    <row r="301" spans="2:25">
      <c r="B301" s="201">
        <v>5033</v>
      </c>
      <c r="C301" t="s">
        <v>314</v>
      </c>
      <c r="D301" s="1">
        <v>10319</v>
      </c>
      <c r="E301" s="86">
        <f t="shared" si="62"/>
        <v>13128.498727735368</v>
      </c>
      <c r="F301" s="87">
        <f t="shared" si="56"/>
        <v>2.6584382716804789</v>
      </c>
      <c r="G301" s="189">
        <f t="shared" si="63"/>
        <v>-5077.5182054615607</v>
      </c>
      <c r="H301" s="189">
        <f t="shared" si="57"/>
        <v>-3990.9293094927871</v>
      </c>
      <c r="I301" s="189">
        <f t="shared" si="58"/>
        <v>0</v>
      </c>
      <c r="J301" s="88">
        <f t="shared" si="59"/>
        <v>0</v>
      </c>
      <c r="K301" s="189">
        <f t="shared" si="64"/>
        <v>-51.060564494098614</v>
      </c>
      <c r="L301" s="88">
        <f t="shared" si="60"/>
        <v>-40.133603692361511</v>
      </c>
      <c r="M301" s="89">
        <f t="shared" si="65"/>
        <v>-4031.0629131851488</v>
      </c>
      <c r="N301" s="89">
        <f t="shared" si="66"/>
        <v>6287.9370868148508</v>
      </c>
      <c r="O301" s="89">
        <f t="shared" si="67"/>
        <v>7999.9199577797081</v>
      </c>
      <c r="P301" s="90">
        <f t="shared" si="61"/>
        <v>1.6199333851640325</v>
      </c>
      <c r="Q301" s="195">
        <v>-4579.8204411552379</v>
      </c>
      <c r="R301" s="90">
        <f t="shared" si="68"/>
        <v>-6.0681949528029284E-3</v>
      </c>
      <c r="S301" s="90">
        <f t="shared" si="68"/>
        <v>-2.2507270608799781E-2</v>
      </c>
      <c r="T301" s="92">
        <v>786</v>
      </c>
      <c r="U301" s="1">
        <v>10382</v>
      </c>
      <c r="V301" s="1">
        <v>13430.789133247088</v>
      </c>
      <c r="W301" s="197"/>
      <c r="X301" s="89">
        <v>0</v>
      </c>
      <c r="Y301" s="89">
        <f t="shared" si="69"/>
        <v>0</v>
      </c>
    </row>
    <row r="302" spans="2:25">
      <c r="B302" s="201">
        <v>5034</v>
      </c>
      <c r="C302" t="s">
        <v>315</v>
      </c>
      <c r="D302" s="1">
        <v>11206</v>
      </c>
      <c r="E302" s="86">
        <f t="shared" si="62"/>
        <v>4533.1715210355987</v>
      </c>
      <c r="F302" s="87">
        <f t="shared" si="56"/>
        <v>0.9179386701812049</v>
      </c>
      <c r="G302" s="189">
        <f t="shared" si="63"/>
        <v>251.58466269229652</v>
      </c>
      <c r="H302" s="189">
        <f t="shared" si="57"/>
        <v>621.91728617535694</v>
      </c>
      <c r="I302" s="189">
        <f t="shared" si="58"/>
        <v>0</v>
      </c>
      <c r="J302" s="88">
        <f t="shared" si="59"/>
        <v>0</v>
      </c>
      <c r="K302" s="189">
        <f t="shared" si="64"/>
        <v>-51.060564494098614</v>
      </c>
      <c r="L302" s="88">
        <f t="shared" si="60"/>
        <v>-126.22171542941177</v>
      </c>
      <c r="M302" s="89">
        <f t="shared" si="65"/>
        <v>495.69557074594513</v>
      </c>
      <c r="N302" s="89">
        <f t="shared" si="66"/>
        <v>11701.695570745946</v>
      </c>
      <c r="O302" s="89">
        <f t="shared" si="67"/>
        <v>4733.6956192337966</v>
      </c>
      <c r="P302" s="90">
        <f t="shared" si="61"/>
        <v>0.9585435365943088</v>
      </c>
      <c r="Q302" s="195">
        <v>-2952.9122199691451</v>
      </c>
      <c r="R302" s="90">
        <f t="shared" si="68"/>
        <v>1.0004506534474988E-2</v>
      </c>
      <c r="S302" s="90">
        <f t="shared" si="68"/>
        <v>2.6501047878647304E-3</v>
      </c>
      <c r="T302" s="92">
        <v>2472</v>
      </c>
      <c r="U302" s="1">
        <v>11095</v>
      </c>
      <c r="V302" s="1">
        <v>4521.1898940505298</v>
      </c>
      <c r="W302" s="197"/>
      <c r="X302" s="89">
        <v>0</v>
      </c>
      <c r="Y302" s="89">
        <f t="shared" si="69"/>
        <v>0</v>
      </c>
    </row>
    <row r="303" spans="2:25">
      <c r="B303" s="201">
        <v>5035</v>
      </c>
      <c r="C303" t="s">
        <v>316</v>
      </c>
      <c r="D303" s="1">
        <v>101150</v>
      </c>
      <c r="E303" s="86">
        <f t="shared" si="62"/>
        <v>4057.8489188430221</v>
      </c>
      <c r="F303" s="87">
        <f t="shared" si="56"/>
        <v>0.82168883817307314</v>
      </c>
      <c r="G303" s="189">
        <f t="shared" si="63"/>
        <v>546.28467605169396</v>
      </c>
      <c r="H303" s="189">
        <f t="shared" si="57"/>
        <v>13617.238119940575</v>
      </c>
      <c r="I303" s="189">
        <f t="shared" si="58"/>
        <v>135.52314744740323</v>
      </c>
      <c r="J303" s="88">
        <f t="shared" si="59"/>
        <v>3378.1854964214203</v>
      </c>
      <c r="K303" s="189">
        <f t="shared" si="64"/>
        <v>84.462582953304619</v>
      </c>
      <c r="L303" s="88">
        <f t="shared" si="60"/>
        <v>2105.3988052770246</v>
      </c>
      <c r="M303" s="89">
        <f t="shared" si="65"/>
        <v>15722.636925217601</v>
      </c>
      <c r="N303" s="89">
        <f t="shared" si="66"/>
        <v>116872.63692521761</v>
      </c>
      <c r="O303" s="89">
        <f t="shared" si="67"/>
        <v>4688.5961778480205</v>
      </c>
      <c r="P303" s="90">
        <f t="shared" si="61"/>
        <v>0.94941118387845191</v>
      </c>
      <c r="Q303" s="195">
        <v>3493.7737938684622</v>
      </c>
      <c r="R303" s="90">
        <f t="shared" si="68"/>
        <v>5.1324159148546961E-2</v>
      </c>
      <c r="S303" s="90">
        <f t="shared" si="68"/>
        <v>4.2467173814523911E-2</v>
      </c>
      <c r="T303" s="92">
        <v>24927</v>
      </c>
      <c r="U303" s="1">
        <v>96212</v>
      </c>
      <c r="V303" s="1">
        <v>3892.5435934781731</v>
      </c>
      <c r="W303" s="197"/>
      <c r="X303" s="89">
        <v>0</v>
      </c>
      <c r="Y303" s="89">
        <f t="shared" si="69"/>
        <v>0</v>
      </c>
    </row>
    <row r="304" spans="2:25">
      <c r="B304" s="201">
        <v>5036</v>
      </c>
      <c r="C304" t="s">
        <v>317</v>
      </c>
      <c r="D304" s="1">
        <v>9333</v>
      </c>
      <c r="E304" s="86">
        <f t="shared" si="62"/>
        <v>3507.3280721533256</v>
      </c>
      <c r="F304" s="87">
        <f t="shared" si="56"/>
        <v>0.71021183546704592</v>
      </c>
      <c r="G304" s="189">
        <f t="shared" si="63"/>
        <v>887.60760099930587</v>
      </c>
      <c r="H304" s="189">
        <f t="shared" si="57"/>
        <v>2361.923826259153</v>
      </c>
      <c r="I304" s="189">
        <f t="shared" si="58"/>
        <v>328.20544378879703</v>
      </c>
      <c r="J304" s="88">
        <f t="shared" si="59"/>
        <v>873.3546859219889</v>
      </c>
      <c r="K304" s="189">
        <f t="shared" si="64"/>
        <v>277.1448792946984</v>
      </c>
      <c r="L304" s="88">
        <f t="shared" si="60"/>
        <v>737.48252380319241</v>
      </c>
      <c r="M304" s="89">
        <f t="shared" si="65"/>
        <v>3099.4063500623452</v>
      </c>
      <c r="N304" s="89">
        <f t="shared" si="66"/>
        <v>12432.406350062345</v>
      </c>
      <c r="O304" s="89">
        <f t="shared" si="67"/>
        <v>4672.0805524473299</v>
      </c>
      <c r="P304" s="90">
        <f t="shared" si="61"/>
        <v>0.94606687379727117</v>
      </c>
      <c r="Q304" s="195">
        <v>441.00830464452383</v>
      </c>
      <c r="R304" s="90">
        <f t="shared" si="68"/>
        <v>5.6028445210645405E-3</v>
      </c>
      <c r="S304" s="90">
        <f t="shared" si="68"/>
        <v>-4.4362128590170243E-4</v>
      </c>
      <c r="T304" s="92">
        <v>2661</v>
      </c>
      <c r="U304" s="1">
        <v>9281</v>
      </c>
      <c r="V304" s="1">
        <v>3508.8846880907372</v>
      </c>
      <c r="W304" s="197"/>
      <c r="X304" s="89">
        <v>0</v>
      </c>
      <c r="Y304" s="89">
        <f t="shared" si="69"/>
        <v>0</v>
      </c>
    </row>
    <row r="305" spans="2:27">
      <c r="B305" s="201">
        <v>5037</v>
      </c>
      <c r="C305" t="s">
        <v>318</v>
      </c>
      <c r="D305" s="1">
        <v>79549</v>
      </c>
      <c r="E305" s="86">
        <f t="shared" si="62"/>
        <v>3837.0152421377579</v>
      </c>
      <c r="F305" s="87">
        <f t="shared" si="56"/>
        <v>0.77697141007987203</v>
      </c>
      <c r="G305" s="189">
        <f t="shared" si="63"/>
        <v>683.20155560895785</v>
      </c>
      <c r="H305" s="189">
        <f t="shared" si="57"/>
        <v>14164.134650884913</v>
      </c>
      <c r="I305" s="189">
        <f t="shared" si="58"/>
        <v>212.81493429424572</v>
      </c>
      <c r="J305" s="88">
        <f t="shared" si="59"/>
        <v>4412.0792177883022</v>
      </c>
      <c r="K305" s="189">
        <f t="shared" si="64"/>
        <v>161.75436980014712</v>
      </c>
      <c r="L305" s="88">
        <f t="shared" si="60"/>
        <v>3353.4915946966498</v>
      </c>
      <c r="M305" s="89">
        <f t="shared" si="65"/>
        <v>17517.626245581563</v>
      </c>
      <c r="N305" s="89">
        <f t="shared" si="66"/>
        <v>97066.626245581559</v>
      </c>
      <c r="O305" s="89">
        <f t="shared" si="67"/>
        <v>4681.9711675468625</v>
      </c>
      <c r="P305" s="90">
        <f t="shared" si="61"/>
        <v>0.94806966103565582</v>
      </c>
      <c r="Q305" s="195">
        <v>3251.8001533221559</v>
      </c>
      <c r="R305" s="90">
        <f t="shared" si="68"/>
        <v>3.060100794175185E-2</v>
      </c>
      <c r="S305" s="90">
        <f t="shared" si="68"/>
        <v>2.2746726673432485E-2</v>
      </c>
      <c r="T305" s="92">
        <v>20732</v>
      </c>
      <c r="U305" s="1">
        <v>77187</v>
      </c>
      <c r="V305" s="1">
        <v>3751.6768737241177</v>
      </c>
      <c r="W305" s="197"/>
      <c r="X305" s="89">
        <v>0</v>
      </c>
      <c r="Y305" s="89">
        <f t="shared" si="69"/>
        <v>0</v>
      </c>
    </row>
    <row r="306" spans="2:27">
      <c r="B306" s="201">
        <v>5038</v>
      </c>
      <c r="C306" t="s">
        <v>319</v>
      </c>
      <c r="D306" s="1">
        <v>59157</v>
      </c>
      <c r="E306" s="86">
        <f t="shared" si="62"/>
        <v>3838.3726966000518</v>
      </c>
      <c r="F306" s="87">
        <f t="shared" si="56"/>
        <v>0.77724628605537116</v>
      </c>
      <c r="G306" s="189">
        <f t="shared" si="63"/>
        <v>682.35993384233564</v>
      </c>
      <c r="H306" s="189">
        <f t="shared" si="57"/>
        <v>10516.531300378078</v>
      </c>
      <c r="I306" s="189">
        <f t="shared" si="58"/>
        <v>212.33982523244288</v>
      </c>
      <c r="J306" s="88">
        <f t="shared" si="59"/>
        <v>3272.5813864824095</v>
      </c>
      <c r="K306" s="189">
        <f t="shared" si="64"/>
        <v>161.27926073834425</v>
      </c>
      <c r="L306" s="88">
        <f t="shared" si="60"/>
        <v>2485.6359664993615</v>
      </c>
      <c r="M306" s="89">
        <f t="shared" si="65"/>
        <v>13002.167266877439</v>
      </c>
      <c r="N306" s="89">
        <f t="shared" si="66"/>
        <v>72159.167266877441</v>
      </c>
      <c r="O306" s="89">
        <f t="shared" si="67"/>
        <v>4682.0118911807322</v>
      </c>
      <c r="P306" s="90">
        <f t="shared" si="61"/>
        <v>0.94807790731492103</v>
      </c>
      <c r="Q306" s="195">
        <v>1540.0581421764018</v>
      </c>
      <c r="R306" s="90">
        <f t="shared" si="68"/>
        <v>7.5210381868081932E-2</v>
      </c>
      <c r="S306" s="90">
        <f t="shared" si="68"/>
        <v>5.9931957677249389E-2</v>
      </c>
      <c r="T306" s="92">
        <v>15412</v>
      </c>
      <c r="U306" s="1">
        <v>55019</v>
      </c>
      <c r="V306" s="1">
        <v>3621.3387744355955</v>
      </c>
      <c r="W306" s="197"/>
      <c r="X306" s="89">
        <v>0</v>
      </c>
      <c r="Y306" s="89">
        <f t="shared" si="69"/>
        <v>0</v>
      </c>
    </row>
    <row r="307" spans="2:27">
      <c r="B307" s="201">
        <v>5041</v>
      </c>
      <c r="C307" t="s">
        <v>320</v>
      </c>
      <c r="D307" s="1">
        <v>8010</v>
      </c>
      <c r="E307" s="86">
        <f t="shared" si="62"/>
        <v>3746.4920486435922</v>
      </c>
      <c r="F307" s="87">
        <f t="shared" si="56"/>
        <v>0.75864103377026182</v>
      </c>
      <c r="G307" s="189">
        <f t="shared" si="63"/>
        <v>739.32593557534062</v>
      </c>
      <c r="H307" s="189">
        <f t="shared" si="57"/>
        <v>1580.6788502600782</v>
      </c>
      <c r="I307" s="189">
        <f t="shared" si="58"/>
        <v>244.49805201720372</v>
      </c>
      <c r="J307" s="88">
        <f t="shared" si="59"/>
        <v>522.73683521278156</v>
      </c>
      <c r="K307" s="189">
        <f t="shared" si="64"/>
        <v>193.43748752310512</v>
      </c>
      <c r="L307" s="88">
        <f t="shared" si="60"/>
        <v>413.56934832439873</v>
      </c>
      <c r="M307" s="89">
        <f t="shared" si="65"/>
        <v>1994.248198584477</v>
      </c>
      <c r="N307" s="89">
        <f t="shared" si="66"/>
        <v>10004.248198584477</v>
      </c>
      <c r="O307" s="89">
        <f t="shared" si="67"/>
        <v>4679.255471742038</v>
      </c>
      <c r="P307" s="90">
        <f t="shared" si="61"/>
        <v>0.94751974974636766</v>
      </c>
      <c r="Q307" s="195">
        <v>-442.51406482525726</v>
      </c>
      <c r="R307" s="90">
        <f t="shared" si="68"/>
        <v>6.0505759300940022E-2</v>
      </c>
      <c r="S307" s="90">
        <f t="shared" si="68"/>
        <v>4.8601110927122187E-2</v>
      </c>
      <c r="T307" s="92">
        <v>2138</v>
      </c>
      <c r="U307" s="1">
        <v>7553</v>
      </c>
      <c r="V307" s="1">
        <v>3572.8476821192053</v>
      </c>
      <c r="W307" s="197"/>
      <c r="X307" s="89">
        <v>0</v>
      </c>
      <c r="Y307" s="89">
        <f t="shared" si="69"/>
        <v>0</v>
      </c>
    </row>
    <row r="308" spans="2:27">
      <c r="B308" s="201">
        <v>5042</v>
      </c>
      <c r="C308" t="s">
        <v>321</v>
      </c>
      <c r="D308" s="1">
        <v>6029</v>
      </c>
      <c r="E308" s="86">
        <f t="shared" si="62"/>
        <v>4581.3069908814596</v>
      </c>
      <c r="F308" s="87">
        <f t="shared" si="56"/>
        <v>0.92768579953067254</v>
      </c>
      <c r="G308" s="189">
        <f t="shared" si="63"/>
        <v>221.74067138786279</v>
      </c>
      <c r="H308" s="189">
        <f t="shared" si="57"/>
        <v>291.81072354642743</v>
      </c>
      <c r="I308" s="189">
        <f t="shared" si="58"/>
        <v>0</v>
      </c>
      <c r="J308" s="88">
        <f t="shared" si="59"/>
        <v>0</v>
      </c>
      <c r="K308" s="189">
        <f t="shared" si="64"/>
        <v>-51.060564494098614</v>
      </c>
      <c r="L308" s="88">
        <f t="shared" si="60"/>
        <v>-67.195702874233774</v>
      </c>
      <c r="M308" s="89">
        <f t="shared" si="65"/>
        <v>224.61502067219365</v>
      </c>
      <c r="N308" s="89">
        <f t="shared" si="66"/>
        <v>6253.6150206721941</v>
      </c>
      <c r="O308" s="89">
        <f t="shared" si="67"/>
        <v>4751.9870977752234</v>
      </c>
      <c r="P308" s="90">
        <f t="shared" si="61"/>
        <v>0.96224744574710641</v>
      </c>
      <c r="Q308" s="195">
        <v>-683.45307577645519</v>
      </c>
      <c r="R308" s="90">
        <f t="shared" si="68"/>
        <v>0.12775907220351665</v>
      </c>
      <c r="S308" s="90">
        <f t="shared" si="68"/>
        <v>0.11490467548387188</v>
      </c>
      <c r="T308" s="92">
        <v>1316</v>
      </c>
      <c r="U308" s="1">
        <v>5346</v>
      </c>
      <c r="V308" s="1">
        <v>4109.1468101460414</v>
      </c>
      <c r="W308" s="197"/>
      <c r="X308" s="89">
        <v>0</v>
      </c>
      <c r="Y308" s="89">
        <f t="shared" si="69"/>
        <v>0</v>
      </c>
    </row>
    <row r="309" spans="2:27">
      <c r="B309" s="201">
        <v>5043</v>
      </c>
      <c r="C309" s="206" t="s">
        <v>322</v>
      </c>
      <c r="D309" s="1">
        <v>3050</v>
      </c>
      <c r="E309" s="86">
        <f t="shared" si="62"/>
        <v>6884.8758465011288</v>
      </c>
      <c r="F309" s="87">
        <f t="shared" si="56"/>
        <v>1.394143978354512</v>
      </c>
      <c r="G309" s="189">
        <f t="shared" si="63"/>
        <v>-1206.4720190963321</v>
      </c>
      <c r="H309" s="189">
        <f t="shared" si="57"/>
        <v>-534.46710445967517</v>
      </c>
      <c r="I309" s="189">
        <f t="shared" si="58"/>
        <v>0</v>
      </c>
      <c r="J309" s="88">
        <f t="shared" si="59"/>
        <v>0</v>
      </c>
      <c r="K309" s="189">
        <f t="shared" si="64"/>
        <v>-51.060564494098614</v>
      </c>
      <c r="L309" s="88">
        <f t="shared" si="60"/>
        <v>-22.619830070885687</v>
      </c>
      <c r="M309" s="89">
        <f t="shared" si="65"/>
        <v>-557.08693453056082</v>
      </c>
      <c r="N309" s="89">
        <f t="shared" si="66"/>
        <v>2492.9130654694391</v>
      </c>
      <c r="O309" s="89">
        <f t="shared" si="67"/>
        <v>5627.3432629106974</v>
      </c>
      <c r="P309" s="90">
        <f t="shared" si="61"/>
        <v>1.1395015537001651</v>
      </c>
      <c r="Q309" s="195">
        <v>-1143.9802954475449</v>
      </c>
      <c r="R309" s="90">
        <f t="shared" si="68"/>
        <v>1.7005668556185394E-2</v>
      </c>
      <c r="S309" s="90">
        <f t="shared" si="68"/>
        <v>-2.8908808579534043E-2</v>
      </c>
      <c r="T309" s="92">
        <v>443</v>
      </c>
      <c r="U309" s="1">
        <v>2999</v>
      </c>
      <c r="V309" s="1">
        <v>7089.8345153664304</v>
      </c>
      <c r="W309" s="197"/>
      <c r="X309" s="89">
        <v>0</v>
      </c>
      <c r="Y309" s="89">
        <f t="shared" si="69"/>
        <v>0</v>
      </c>
    </row>
    <row r="310" spans="2:27">
      <c r="B310" s="201">
        <v>5044</v>
      </c>
      <c r="C310" s="206" t="s">
        <v>323</v>
      </c>
      <c r="D310" s="1">
        <v>8401</v>
      </c>
      <c r="E310" s="86">
        <f t="shared" si="62"/>
        <v>10358.816276202218</v>
      </c>
      <c r="F310" s="87">
        <f t="shared" si="56"/>
        <v>2.0975950265954681</v>
      </c>
      <c r="G310" s="189">
        <f t="shared" si="63"/>
        <v>-3360.3150855110075</v>
      </c>
      <c r="H310" s="189">
        <f t="shared" si="57"/>
        <v>-2725.2155343494269</v>
      </c>
      <c r="I310" s="189">
        <f t="shared" si="58"/>
        <v>0</v>
      </c>
      <c r="J310" s="88">
        <f t="shared" si="59"/>
        <v>0</v>
      </c>
      <c r="K310" s="189">
        <f t="shared" si="64"/>
        <v>-51.060564494098614</v>
      </c>
      <c r="L310" s="88">
        <f t="shared" si="60"/>
        <v>-41.410117804713977</v>
      </c>
      <c r="M310" s="89">
        <f t="shared" si="65"/>
        <v>-2766.6256521541409</v>
      </c>
      <c r="N310" s="89">
        <f t="shared" si="66"/>
        <v>5634.3743478458591</v>
      </c>
      <c r="O310" s="89">
        <f t="shared" si="67"/>
        <v>6947.4406261971144</v>
      </c>
      <c r="P310" s="90">
        <f t="shared" si="61"/>
        <v>1.4068129520317292</v>
      </c>
      <c r="Q310" s="195">
        <v>-2957.1787828821371</v>
      </c>
      <c r="R310" s="90">
        <f t="shared" si="68"/>
        <v>5.3813346713497238E-2</v>
      </c>
      <c r="S310" s="90">
        <f t="shared" si="68"/>
        <v>5.2513946779201848E-2</v>
      </c>
      <c r="T310" s="92">
        <v>811</v>
      </c>
      <c r="U310" s="1">
        <v>7972</v>
      </c>
      <c r="V310" s="1">
        <v>9841.9753086419751</v>
      </c>
      <c r="W310" s="197"/>
      <c r="X310" s="89">
        <v>0</v>
      </c>
      <c r="Y310" s="89">
        <f t="shared" si="69"/>
        <v>0</v>
      </c>
    </row>
    <row r="311" spans="2:27">
      <c r="B311" s="201">
        <v>5045</v>
      </c>
      <c r="C311" t="s">
        <v>324</v>
      </c>
      <c r="D311" s="1">
        <v>10809</v>
      </c>
      <c r="E311" s="86">
        <f t="shared" si="62"/>
        <v>4671.1322385479689</v>
      </c>
      <c r="F311" s="87">
        <f t="shared" si="56"/>
        <v>0.94587484620783346</v>
      </c>
      <c r="G311" s="189">
        <f t="shared" si="63"/>
        <v>166.04901783462702</v>
      </c>
      <c r="H311" s="189">
        <f t="shared" si="57"/>
        <v>384.23742726932693</v>
      </c>
      <c r="I311" s="189">
        <f t="shared" si="58"/>
        <v>0</v>
      </c>
      <c r="J311" s="88">
        <f t="shared" si="59"/>
        <v>0</v>
      </c>
      <c r="K311" s="189">
        <f t="shared" si="64"/>
        <v>-51.060564494098614</v>
      </c>
      <c r="L311" s="88">
        <f t="shared" si="60"/>
        <v>-118.15414623934419</v>
      </c>
      <c r="M311" s="89">
        <f t="shared" si="65"/>
        <v>266.08328102998274</v>
      </c>
      <c r="N311" s="89">
        <f t="shared" si="66"/>
        <v>11075.083281029983</v>
      </c>
      <c r="O311" s="89">
        <f t="shared" si="67"/>
        <v>4786.1206918884982</v>
      </c>
      <c r="P311" s="90">
        <f t="shared" si="61"/>
        <v>0.96915928348442781</v>
      </c>
      <c r="Q311" s="195">
        <v>-1985.8982007801794</v>
      </c>
      <c r="R311" s="90">
        <f t="shared" si="68"/>
        <v>5.877167205406994E-2</v>
      </c>
      <c r="S311" s="90">
        <f t="shared" si="68"/>
        <v>6.2432075414671551E-2</v>
      </c>
      <c r="T311" s="92">
        <v>2314</v>
      </c>
      <c r="U311" s="1">
        <v>10209</v>
      </c>
      <c r="V311" s="1">
        <v>4396.6408268733858</v>
      </c>
      <c r="W311" s="197"/>
      <c r="X311" s="89">
        <v>0</v>
      </c>
      <c r="Y311" s="89">
        <f t="shared" si="69"/>
        <v>0</v>
      </c>
    </row>
    <row r="312" spans="2:27">
      <c r="B312" s="201">
        <v>5046</v>
      </c>
      <c r="C312" t="s">
        <v>325</v>
      </c>
      <c r="D312" s="1">
        <v>4493</v>
      </c>
      <c r="E312" s="86">
        <f t="shared" si="62"/>
        <v>3638.0566801619434</v>
      </c>
      <c r="F312" s="87">
        <f t="shared" si="56"/>
        <v>0.73668355488759329</v>
      </c>
      <c r="G312" s="189">
        <f t="shared" si="63"/>
        <v>806.55586403396285</v>
      </c>
      <c r="H312" s="189">
        <f t="shared" si="57"/>
        <v>996.09649208194412</v>
      </c>
      <c r="I312" s="189">
        <f t="shared" si="58"/>
        <v>282.45043098578077</v>
      </c>
      <c r="J312" s="88">
        <f t="shared" si="59"/>
        <v>348.82628226743924</v>
      </c>
      <c r="K312" s="189">
        <f t="shared" si="64"/>
        <v>231.38986649168214</v>
      </c>
      <c r="L312" s="88">
        <f t="shared" si="60"/>
        <v>285.76648511722743</v>
      </c>
      <c r="M312" s="89">
        <f t="shared" si="65"/>
        <v>1281.8629771991716</v>
      </c>
      <c r="N312" s="89">
        <f t="shared" si="66"/>
        <v>5774.8629771991718</v>
      </c>
      <c r="O312" s="89">
        <f t="shared" si="67"/>
        <v>4676.0024106875881</v>
      </c>
      <c r="P312" s="90">
        <f t="shared" si="61"/>
        <v>0.94686102537988748</v>
      </c>
      <c r="Q312" s="195">
        <v>195.16928848026555</v>
      </c>
      <c r="R312" s="90">
        <f t="shared" si="68"/>
        <v>0.14383910386965376</v>
      </c>
      <c r="S312" s="90">
        <f t="shared" si="68"/>
        <v>0.13179869224997312</v>
      </c>
      <c r="T312" s="92">
        <v>1235</v>
      </c>
      <c r="U312" s="1">
        <v>3928</v>
      </c>
      <c r="V312" s="1">
        <v>3214.4026186579381</v>
      </c>
      <c r="W312" s="197"/>
      <c r="X312" s="89">
        <v>0</v>
      </c>
      <c r="Y312" s="89">
        <f t="shared" si="69"/>
        <v>0</v>
      </c>
    </row>
    <row r="313" spans="2:27">
      <c r="B313" s="201">
        <v>5047</v>
      </c>
      <c r="C313" t="s">
        <v>326</v>
      </c>
      <c r="D313" s="1">
        <v>15488</v>
      </c>
      <c r="E313" s="86">
        <f t="shared" si="62"/>
        <v>3924.9873289406992</v>
      </c>
      <c r="F313" s="87">
        <f t="shared" si="56"/>
        <v>0.79478520335864689</v>
      </c>
      <c r="G313" s="189">
        <f t="shared" si="63"/>
        <v>628.6588617911342</v>
      </c>
      <c r="H313" s="189">
        <f t="shared" si="57"/>
        <v>2480.6878686278155</v>
      </c>
      <c r="I313" s="189">
        <f t="shared" si="58"/>
        <v>182.02470391321629</v>
      </c>
      <c r="J313" s="88">
        <f t="shared" si="59"/>
        <v>718.26948164155147</v>
      </c>
      <c r="K313" s="189">
        <f t="shared" si="64"/>
        <v>130.96413941911766</v>
      </c>
      <c r="L313" s="88">
        <f t="shared" si="60"/>
        <v>516.78449414783825</v>
      </c>
      <c r="M313" s="89">
        <f t="shared" si="65"/>
        <v>2997.4723627756539</v>
      </c>
      <c r="N313" s="89">
        <f t="shared" si="66"/>
        <v>18485.472362775654</v>
      </c>
      <c r="O313" s="89">
        <f t="shared" si="67"/>
        <v>4684.6103301509511</v>
      </c>
      <c r="P313" s="90">
        <f t="shared" si="61"/>
        <v>0.94860407483401921</v>
      </c>
      <c r="Q313" s="195">
        <v>304.13562670698639</v>
      </c>
      <c r="R313" s="90">
        <f t="shared" si="68"/>
        <v>9.6107572540693562E-2</v>
      </c>
      <c r="S313" s="90">
        <f t="shared" si="68"/>
        <v>8.9996481158054087E-2</v>
      </c>
      <c r="T313" s="92">
        <v>3946</v>
      </c>
      <c r="U313" s="1">
        <v>14130</v>
      </c>
      <c r="V313" s="1">
        <v>3600.9174311926604</v>
      </c>
      <c r="W313" s="197"/>
      <c r="X313" s="89">
        <v>0</v>
      </c>
      <c r="Y313" s="89">
        <f t="shared" si="69"/>
        <v>0</v>
      </c>
    </row>
    <row r="314" spans="2:27">
      <c r="B314" s="201">
        <v>5049</v>
      </c>
      <c r="C314" t="s">
        <v>327</v>
      </c>
      <c r="D314" s="1">
        <v>5454</v>
      </c>
      <c r="E314" s="86">
        <f t="shared" si="62"/>
        <v>4865.2988403211421</v>
      </c>
      <c r="F314" s="87">
        <f t="shared" si="56"/>
        <v>0.98519235965249419</v>
      </c>
      <c r="G314" s="189">
        <f t="shared" si="63"/>
        <v>45.665724735259666</v>
      </c>
      <c r="H314" s="189">
        <f t="shared" si="57"/>
        <v>51.191277428226087</v>
      </c>
      <c r="I314" s="189">
        <f t="shared" si="58"/>
        <v>0</v>
      </c>
      <c r="J314" s="88">
        <f t="shared" si="59"/>
        <v>0</v>
      </c>
      <c r="K314" s="189">
        <f t="shared" si="64"/>
        <v>-51.060564494098614</v>
      </c>
      <c r="L314" s="88">
        <f t="shared" si="60"/>
        <v>-57.238892797884546</v>
      </c>
      <c r="M314" s="89">
        <f t="shared" si="65"/>
        <v>-6.0476153696584589</v>
      </c>
      <c r="N314" s="89">
        <f t="shared" si="66"/>
        <v>5447.9523846303418</v>
      </c>
      <c r="O314" s="89">
        <f t="shared" si="67"/>
        <v>4859.9040005623037</v>
      </c>
      <c r="P314" s="90">
        <f t="shared" si="61"/>
        <v>0.98409993859339884</v>
      </c>
      <c r="Q314" s="195">
        <v>-12.690780136715503</v>
      </c>
      <c r="R314" s="90">
        <f t="shared" si="68"/>
        <v>0.12268423219431865</v>
      </c>
      <c r="S314" s="90">
        <f t="shared" si="68"/>
        <v>0.11767672000790329</v>
      </c>
      <c r="T314" s="92">
        <v>1121</v>
      </c>
      <c r="U314" s="1">
        <v>4858</v>
      </c>
      <c r="V314" s="1">
        <v>4353.0465949820791</v>
      </c>
      <c r="W314" s="197"/>
      <c r="X314" s="89">
        <v>0</v>
      </c>
      <c r="Y314" s="89">
        <f t="shared" si="69"/>
        <v>0</v>
      </c>
    </row>
    <row r="315" spans="2:27">
      <c r="B315" s="201">
        <v>5052</v>
      </c>
      <c r="C315" t="s">
        <v>328</v>
      </c>
      <c r="D315" s="1">
        <v>2527</v>
      </c>
      <c r="E315" s="86">
        <f t="shared" si="62"/>
        <v>4261.3827993254636</v>
      </c>
      <c r="F315" s="87">
        <f t="shared" si="56"/>
        <v>0.86290316653455346</v>
      </c>
      <c r="G315" s="189">
        <f t="shared" si="63"/>
        <v>420.09367015258033</v>
      </c>
      <c r="H315" s="189">
        <f t="shared" si="57"/>
        <v>249.11554640048016</v>
      </c>
      <c r="I315" s="189">
        <f t="shared" si="58"/>
        <v>64.28628927854875</v>
      </c>
      <c r="J315" s="88">
        <f t="shared" si="59"/>
        <v>38.121769542179415</v>
      </c>
      <c r="K315" s="189">
        <f t="shared" si="64"/>
        <v>13.225724784450136</v>
      </c>
      <c r="L315" s="88">
        <f t="shared" si="60"/>
        <v>7.8428547971789309</v>
      </c>
      <c r="M315" s="89">
        <f t="shared" si="65"/>
        <v>256.9584011976591</v>
      </c>
      <c r="N315" s="89">
        <f t="shared" si="66"/>
        <v>2783.958401197659</v>
      </c>
      <c r="O315" s="89">
        <f t="shared" si="67"/>
        <v>4694.7021942624942</v>
      </c>
      <c r="P315" s="90">
        <f t="shared" si="61"/>
        <v>0.9506476137292964</v>
      </c>
      <c r="Q315" s="195">
        <v>-34.010745515143469</v>
      </c>
      <c r="R315" s="90">
        <f t="shared" si="68"/>
        <v>0.20333333333333334</v>
      </c>
      <c r="S315" s="90">
        <f t="shared" si="68"/>
        <v>0.22565486228218093</v>
      </c>
      <c r="T315" s="92">
        <v>593</v>
      </c>
      <c r="U315" s="1">
        <v>2100</v>
      </c>
      <c r="V315" s="1">
        <v>3476.8211920529802</v>
      </c>
      <c r="W315" s="197"/>
      <c r="X315" s="89">
        <v>0</v>
      </c>
      <c r="Y315" s="89">
        <f t="shared" si="69"/>
        <v>0</v>
      </c>
    </row>
    <row r="316" spans="2:27">
      <c r="B316" s="201">
        <v>5053</v>
      </c>
      <c r="C316" t="s">
        <v>329</v>
      </c>
      <c r="D316" s="1">
        <v>27040</v>
      </c>
      <c r="E316" s="86">
        <f t="shared" si="62"/>
        <v>3845.8256293557101</v>
      </c>
      <c r="F316" s="87">
        <f t="shared" si="56"/>
        <v>0.77875545797858925</v>
      </c>
      <c r="G316" s="189">
        <f t="shared" si="63"/>
        <v>677.73911553382743</v>
      </c>
      <c r="H316" s="189">
        <f t="shared" si="57"/>
        <v>4765.1837213183408</v>
      </c>
      <c r="I316" s="189">
        <f t="shared" si="58"/>
        <v>209.73129876796244</v>
      </c>
      <c r="J316" s="88">
        <f t="shared" si="59"/>
        <v>1474.6207616375441</v>
      </c>
      <c r="K316" s="189">
        <f t="shared" si="64"/>
        <v>158.67073427386384</v>
      </c>
      <c r="L316" s="88">
        <f t="shared" si="60"/>
        <v>1115.6139326795367</v>
      </c>
      <c r="M316" s="89">
        <f t="shared" si="65"/>
        <v>5880.7976539978772</v>
      </c>
      <c r="N316" s="89">
        <f t="shared" si="66"/>
        <v>32920.797653997877</v>
      </c>
      <c r="O316" s="89">
        <f t="shared" si="67"/>
        <v>4682.2354791634016</v>
      </c>
      <c r="P316" s="90">
        <f t="shared" si="61"/>
        <v>0.94812318247261751</v>
      </c>
      <c r="Q316" s="195">
        <v>635.78264772854254</v>
      </c>
      <c r="R316" s="93">
        <f t="shared" si="68"/>
        <v>1.2051800284452428E-2</v>
      </c>
      <c r="S316" s="93">
        <f t="shared" si="68"/>
        <v>-1.3347474934532237E-3</v>
      </c>
      <c r="T316" s="92">
        <v>7031</v>
      </c>
      <c r="U316" s="1">
        <v>26718</v>
      </c>
      <c r="V316" s="1">
        <v>3850.9656961660421</v>
      </c>
      <c r="W316" s="197"/>
      <c r="X316" s="89">
        <v>0</v>
      </c>
      <c r="Y316" s="89">
        <f t="shared" si="69"/>
        <v>0</v>
      </c>
      <c r="Z316" s="1"/>
    </row>
    <row r="317" spans="2:27">
      <c r="B317" s="201">
        <v>5054</v>
      </c>
      <c r="C317" t="s">
        <v>330</v>
      </c>
      <c r="D317" s="1">
        <v>36906</v>
      </c>
      <c r="E317" s="86">
        <f t="shared" si="62"/>
        <v>3675.1643098984264</v>
      </c>
      <c r="F317" s="87">
        <f t="shared" si="56"/>
        <v>0.7441976160996655</v>
      </c>
      <c r="G317" s="189">
        <f t="shared" si="63"/>
        <v>783.54913359734337</v>
      </c>
      <c r="H317" s="189">
        <f t="shared" si="57"/>
        <v>7868.4003995845223</v>
      </c>
      <c r="I317" s="189">
        <f t="shared" si="58"/>
        <v>269.46276057801174</v>
      </c>
      <c r="J317" s="88">
        <f t="shared" si="59"/>
        <v>2705.9450417243943</v>
      </c>
      <c r="K317" s="189">
        <f t="shared" si="64"/>
        <v>218.40219608391311</v>
      </c>
      <c r="L317" s="88">
        <f t="shared" si="60"/>
        <v>2193.1948530746554</v>
      </c>
      <c r="M317" s="89">
        <f t="shared" si="65"/>
        <v>10061.595252659177</v>
      </c>
      <c r="N317" s="89">
        <f t="shared" si="66"/>
        <v>46967.595252659179</v>
      </c>
      <c r="O317" s="89">
        <f t="shared" si="67"/>
        <v>4677.1156395796834</v>
      </c>
      <c r="P317" s="90">
        <f t="shared" si="61"/>
        <v>0.94708644721624979</v>
      </c>
      <c r="Q317" s="195">
        <v>1094.7843174484387</v>
      </c>
      <c r="R317" s="93">
        <f t="shared" si="68"/>
        <v>4.1365688487584651E-2</v>
      </c>
      <c r="S317" s="93">
        <f t="shared" si="68"/>
        <v>3.9395369021217E-2</v>
      </c>
      <c r="T317" s="92">
        <v>10042</v>
      </c>
      <c r="U317" s="1">
        <v>35440</v>
      </c>
      <c r="V317" s="1">
        <v>3535.8675047390998</v>
      </c>
      <c r="W317" s="197"/>
      <c r="X317" s="89">
        <v>0</v>
      </c>
      <c r="Y317" s="89">
        <f t="shared" si="69"/>
        <v>0</v>
      </c>
      <c r="Z317" s="1"/>
      <c r="AA317" s="1"/>
    </row>
    <row r="318" spans="2:27">
      <c r="B318" s="201">
        <v>5055</v>
      </c>
      <c r="C318" t="s">
        <v>331</v>
      </c>
      <c r="D318" s="1">
        <v>26596</v>
      </c>
      <c r="E318" s="86">
        <f t="shared" si="62"/>
        <v>4335.8330616237363</v>
      </c>
      <c r="F318" s="87">
        <f t="shared" si="56"/>
        <v>0.87797887555010512</v>
      </c>
      <c r="G318" s="189">
        <f t="shared" si="63"/>
        <v>373.93450752765125</v>
      </c>
      <c r="H318" s="189">
        <f t="shared" si="57"/>
        <v>2293.7142691746126</v>
      </c>
      <c r="I318" s="189">
        <f t="shared" si="58"/>
        <v>38.228697474153293</v>
      </c>
      <c r="J318" s="88">
        <f t="shared" si="59"/>
        <v>234.49483030645632</v>
      </c>
      <c r="K318" s="189">
        <f t="shared" si="64"/>
        <v>-12.831867019945321</v>
      </c>
      <c r="L318" s="88">
        <f t="shared" si="60"/>
        <v>-78.710672300344598</v>
      </c>
      <c r="M318" s="89">
        <f t="shared" si="65"/>
        <v>2215.0035968742682</v>
      </c>
      <c r="N318" s="89">
        <f t="shared" si="66"/>
        <v>28811.003596874267</v>
      </c>
      <c r="O318" s="89">
        <f t="shared" si="67"/>
        <v>4696.9357021314427</v>
      </c>
      <c r="P318" s="90">
        <f t="shared" si="61"/>
        <v>0.95109988499976306</v>
      </c>
      <c r="Q318" s="195">
        <v>29.297405463924406</v>
      </c>
      <c r="R318" s="93">
        <f t="shared" si="68"/>
        <v>4.1910515386067585E-3</v>
      </c>
      <c r="S318" s="93">
        <f t="shared" si="68"/>
        <v>-2.5210177657759149E-3</v>
      </c>
      <c r="T318" s="92">
        <v>6134</v>
      </c>
      <c r="U318" s="1">
        <v>26485</v>
      </c>
      <c r="V318" s="1">
        <v>4346.7913999671755</v>
      </c>
      <c r="W318" s="197"/>
      <c r="X318" s="89">
        <v>0</v>
      </c>
      <c r="Y318" s="89">
        <f t="shared" si="69"/>
        <v>0</v>
      </c>
      <c r="Z318" s="1"/>
      <c r="AA318" s="1"/>
    </row>
    <row r="319" spans="2:27">
      <c r="B319" s="201">
        <v>5056</v>
      </c>
      <c r="C319" t="s">
        <v>332</v>
      </c>
      <c r="D319" s="1">
        <v>26087</v>
      </c>
      <c r="E319" s="86">
        <f t="shared" si="62"/>
        <v>4818.4336904322126</v>
      </c>
      <c r="F319" s="87">
        <f t="shared" si="56"/>
        <v>0.97570246209021105</v>
      </c>
      <c r="G319" s="189">
        <f t="shared" si="63"/>
        <v>74.722117666395903</v>
      </c>
      <c r="H319" s="189">
        <f t="shared" si="57"/>
        <v>404.54554504586747</v>
      </c>
      <c r="I319" s="189">
        <f t="shared" si="58"/>
        <v>0</v>
      </c>
      <c r="J319" s="88">
        <f t="shared" si="59"/>
        <v>0</v>
      </c>
      <c r="K319" s="189">
        <f t="shared" si="64"/>
        <v>-51.060564494098614</v>
      </c>
      <c r="L319" s="88">
        <f t="shared" si="60"/>
        <v>-276.4418961710499</v>
      </c>
      <c r="M319" s="89">
        <f t="shared" si="65"/>
        <v>128.10364887481757</v>
      </c>
      <c r="N319" s="89">
        <f t="shared" si="66"/>
        <v>26215.103648874818</v>
      </c>
      <c r="O319" s="89">
        <f t="shared" si="67"/>
        <v>4842.09524360451</v>
      </c>
      <c r="P319" s="90">
        <f t="shared" si="61"/>
        <v>0.9804937775197311</v>
      </c>
      <c r="Q319" s="195">
        <v>105.72276768940421</v>
      </c>
      <c r="R319" s="93">
        <f t="shared" si="68"/>
        <v>-4.1623806024981634E-2</v>
      </c>
      <c r="S319" s="93">
        <f t="shared" si="68"/>
        <v>-5.7732456496301598E-2</v>
      </c>
      <c r="T319" s="92">
        <v>5414</v>
      </c>
      <c r="U319" s="1">
        <v>27220</v>
      </c>
      <c r="V319" s="1">
        <v>5113.6577118166442</v>
      </c>
      <c r="W319" s="197"/>
      <c r="X319" s="89">
        <v>0</v>
      </c>
      <c r="Y319" s="89">
        <f t="shared" si="69"/>
        <v>0</v>
      </c>
      <c r="Z319" s="1"/>
      <c r="AA319" s="1"/>
    </row>
    <row r="320" spans="2:27">
      <c r="B320" s="201">
        <v>5057</v>
      </c>
      <c r="C320" t="s">
        <v>333</v>
      </c>
      <c r="D320" s="1">
        <v>45045</v>
      </c>
      <c r="E320" s="86">
        <f t="shared" si="62"/>
        <v>4238.7315328879267</v>
      </c>
      <c r="F320" s="87">
        <f t="shared" si="56"/>
        <v>0.85831642780315809</v>
      </c>
      <c r="G320" s="189">
        <f t="shared" si="63"/>
        <v>434.13745534385316</v>
      </c>
      <c r="H320" s="189">
        <f t="shared" si="57"/>
        <v>4613.5787379391277</v>
      </c>
      <c r="I320" s="189">
        <f t="shared" si="58"/>
        <v>72.214232531686633</v>
      </c>
      <c r="J320" s="88">
        <f t="shared" si="59"/>
        <v>767.42064911423392</v>
      </c>
      <c r="K320" s="189">
        <f t="shared" si="64"/>
        <v>21.15366803758802</v>
      </c>
      <c r="L320" s="88">
        <f t="shared" si="60"/>
        <v>224.80003023544788</v>
      </c>
      <c r="M320" s="89">
        <f t="shared" si="65"/>
        <v>4838.3787681745753</v>
      </c>
      <c r="N320" s="89">
        <f t="shared" si="66"/>
        <v>49883.378768174574</v>
      </c>
      <c r="O320" s="89">
        <f t="shared" si="67"/>
        <v>4694.0226562693679</v>
      </c>
      <c r="P320" s="90">
        <f t="shared" si="61"/>
        <v>0.95051001156735448</v>
      </c>
      <c r="Q320" s="195">
        <v>1651.4502693601462</v>
      </c>
      <c r="R320" s="93">
        <f t="shared" si="68"/>
        <v>5.5733939578597042E-2</v>
      </c>
      <c r="S320" s="93">
        <f t="shared" si="68"/>
        <v>4.530276769041084E-2</v>
      </c>
      <c r="T320" s="92">
        <v>10627</v>
      </c>
      <c r="U320" s="1">
        <v>42667</v>
      </c>
      <c r="V320" s="1">
        <v>4055.0275613001336</v>
      </c>
      <c r="W320" s="197"/>
      <c r="X320" s="89">
        <v>0</v>
      </c>
      <c r="Y320" s="89">
        <f t="shared" si="69"/>
        <v>0</v>
      </c>
      <c r="Z320" s="1"/>
      <c r="AA320" s="1"/>
    </row>
    <row r="321" spans="2:27">
      <c r="B321" s="201">
        <v>5058</v>
      </c>
      <c r="C321" t="s">
        <v>334</v>
      </c>
      <c r="D321" s="1">
        <v>19035</v>
      </c>
      <c r="E321" s="86">
        <f t="shared" si="62"/>
        <v>4383.924458774758</v>
      </c>
      <c r="F321" s="87">
        <f t="shared" si="56"/>
        <v>0.88771708045656328</v>
      </c>
      <c r="G321" s="189">
        <f t="shared" si="63"/>
        <v>344.11784129401775</v>
      </c>
      <c r="H321" s="189">
        <f t="shared" si="57"/>
        <v>1494.1596668986249</v>
      </c>
      <c r="I321" s="189">
        <f t="shared" si="58"/>
        <v>21.396708471295685</v>
      </c>
      <c r="J321" s="88">
        <f t="shared" si="59"/>
        <v>92.904508182365873</v>
      </c>
      <c r="K321" s="189">
        <f t="shared" si="64"/>
        <v>-29.663856022802928</v>
      </c>
      <c r="L321" s="88">
        <f t="shared" si="60"/>
        <v>-128.80046285101031</v>
      </c>
      <c r="M321" s="89">
        <f t="shared" si="65"/>
        <v>1365.3592040476146</v>
      </c>
      <c r="N321" s="89">
        <f t="shared" si="66"/>
        <v>20400.359204047614</v>
      </c>
      <c r="O321" s="89">
        <f t="shared" si="67"/>
        <v>4698.3784440459731</v>
      </c>
      <c r="P321" s="90">
        <f t="shared" si="61"/>
        <v>0.9513920311469567</v>
      </c>
      <c r="Q321" s="195">
        <v>272.75571907798621</v>
      </c>
      <c r="R321" s="93">
        <f t="shared" si="68"/>
        <v>7.1187394485087221E-2</v>
      </c>
      <c r="S321" s="93">
        <f t="shared" si="68"/>
        <v>7.0447283434084074E-2</v>
      </c>
      <c r="T321" s="92">
        <v>4342</v>
      </c>
      <c r="U321" s="1">
        <v>17770</v>
      </c>
      <c r="V321" s="1">
        <v>4095.4136897902745</v>
      </c>
      <c r="W321" s="197"/>
      <c r="X321" s="89">
        <v>0</v>
      </c>
      <c r="Y321" s="89">
        <f t="shared" si="69"/>
        <v>0</v>
      </c>
      <c r="Z321" s="1"/>
      <c r="AA321" s="1"/>
    </row>
    <row r="322" spans="2:27">
      <c r="B322" s="201">
        <v>5059</v>
      </c>
      <c r="C322" t="s">
        <v>335</v>
      </c>
      <c r="D322" s="1">
        <v>73477</v>
      </c>
      <c r="E322" s="86">
        <f t="shared" si="62"/>
        <v>3908.766890094691</v>
      </c>
      <c r="F322" s="87">
        <f t="shared" si="56"/>
        <v>0.79150066669486341</v>
      </c>
      <c r="G322" s="189">
        <f t="shared" si="63"/>
        <v>638.71553387565928</v>
      </c>
      <c r="H322" s="189">
        <f t="shared" si="57"/>
        <v>12006.574605794644</v>
      </c>
      <c r="I322" s="189">
        <f t="shared" si="58"/>
        <v>187.70185750931913</v>
      </c>
      <c r="J322" s="88">
        <f t="shared" si="59"/>
        <v>3528.4195174601809</v>
      </c>
      <c r="K322" s="189">
        <f t="shared" si="64"/>
        <v>136.64129301522053</v>
      </c>
      <c r="L322" s="88">
        <f t="shared" si="60"/>
        <v>2568.5830261001156</v>
      </c>
      <c r="M322" s="89">
        <f t="shared" si="65"/>
        <v>14575.157631894759</v>
      </c>
      <c r="N322" s="89">
        <f t="shared" si="66"/>
        <v>88052.157631894763</v>
      </c>
      <c r="O322" s="89">
        <f t="shared" si="67"/>
        <v>4684.1237169855713</v>
      </c>
      <c r="P322" s="90">
        <f t="shared" si="61"/>
        <v>0.94850553873410581</v>
      </c>
      <c r="Q322" s="195">
        <v>1490.3304187627746</v>
      </c>
      <c r="R322" s="93">
        <f t="shared" si="68"/>
        <v>2.034383158362495E-2</v>
      </c>
      <c r="S322" s="93">
        <f t="shared" si="68"/>
        <v>2.0072434671298253E-2</v>
      </c>
      <c r="T322" s="92">
        <v>18798</v>
      </c>
      <c r="U322" s="1">
        <v>72012</v>
      </c>
      <c r="V322" s="1">
        <v>3831.8522854254243</v>
      </c>
      <c r="W322" s="197"/>
      <c r="X322" s="89">
        <v>0</v>
      </c>
      <c r="Y322" s="89">
        <f t="shared" si="69"/>
        <v>0</v>
      </c>
      <c r="Z322" s="1"/>
      <c r="AA322" s="1"/>
    </row>
    <row r="323" spans="2:27">
      <c r="B323" s="201">
        <v>5060</v>
      </c>
      <c r="C323" t="s">
        <v>336</v>
      </c>
      <c r="D323" s="1">
        <v>54546</v>
      </c>
      <c r="E323" s="86">
        <f t="shared" si="62"/>
        <v>5498.0344723314183</v>
      </c>
      <c r="F323" s="87">
        <f t="shared" si="56"/>
        <v>1.1133173383630044</v>
      </c>
      <c r="G323" s="189">
        <f t="shared" si="63"/>
        <v>-346.63036711111164</v>
      </c>
      <c r="H323" s="189">
        <f t="shared" si="57"/>
        <v>-3438.9198721093385</v>
      </c>
      <c r="I323" s="189">
        <f t="shared" si="58"/>
        <v>0</v>
      </c>
      <c r="J323" s="88">
        <f t="shared" si="59"/>
        <v>0</v>
      </c>
      <c r="K323" s="189">
        <f t="shared" si="64"/>
        <v>-51.060564494098614</v>
      </c>
      <c r="L323" s="88">
        <f t="shared" si="60"/>
        <v>-506.5718603459523</v>
      </c>
      <c r="M323" s="89">
        <f t="shared" si="65"/>
        <v>-3945.4917324552907</v>
      </c>
      <c r="N323" s="89">
        <f t="shared" si="66"/>
        <v>50600.508267544712</v>
      </c>
      <c r="O323" s="89">
        <f t="shared" si="67"/>
        <v>5100.3435407262086</v>
      </c>
      <c r="P323" s="90">
        <f t="shared" si="61"/>
        <v>1.0327874305033926</v>
      </c>
      <c r="Q323" s="195">
        <v>-1588.110635750541</v>
      </c>
      <c r="R323" s="90">
        <f t="shared" si="68"/>
        <v>6.62678864649308E-2</v>
      </c>
      <c r="S323" s="90">
        <f t="shared" si="68"/>
        <v>7.131925131362081E-2</v>
      </c>
      <c r="T323" s="92">
        <v>9921</v>
      </c>
      <c r="U323" s="1">
        <v>51156</v>
      </c>
      <c r="V323" s="1">
        <v>5132.0224719101116</v>
      </c>
      <c r="W323" s="197"/>
      <c r="X323" s="89">
        <v>0</v>
      </c>
      <c r="Y323" s="89">
        <f t="shared" si="69"/>
        <v>0</v>
      </c>
    </row>
    <row r="324" spans="2:27" ht="28.5" customHeight="1">
      <c r="B324" s="201">
        <v>5061</v>
      </c>
      <c r="C324" t="s">
        <v>337</v>
      </c>
      <c r="D324" s="1">
        <v>8610</v>
      </c>
      <c r="E324" s="86">
        <f t="shared" si="62"/>
        <v>4445.0180691791438</v>
      </c>
      <c r="F324" s="87">
        <f t="shared" si="56"/>
        <v>0.9000881516218473</v>
      </c>
      <c r="G324" s="189">
        <f t="shared" si="63"/>
        <v>306.23980284329855</v>
      </c>
      <c r="H324" s="189">
        <f t="shared" si="57"/>
        <v>593.18649810746933</v>
      </c>
      <c r="I324" s="189">
        <f t="shared" si="58"/>
        <v>1.3944829760657739E-2</v>
      </c>
      <c r="J324" s="88">
        <f t="shared" si="59"/>
        <v>2.7011135246394039E-2</v>
      </c>
      <c r="K324" s="189">
        <f t="shared" si="64"/>
        <v>-51.046619664337953</v>
      </c>
      <c r="L324" s="88">
        <f t="shared" si="60"/>
        <v>-98.877302289822623</v>
      </c>
      <c r="M324" s="89">
        <f t="shared" si="65"/>
        <v>494.3091958176467</v>
      </c>
      <c r="N324" s="89">
        <f t="shared" si="66"/>
        <v>9104.3091958176465</v>
      </c>
      <c r="O324" s="89">
        <f t="shared" si="67"/>
        <v>4700.2112523581036</v>
      </c>
      <c r="P324" s="90">
        <f t="shared" si="61"/>
        <v>0.95176316328191501</v>
      </c>
      <c r="Q324" s="195">
        <v>-1577.3556432256903</v>
      </c>
      <c r="R324" s="90">
        <f t="shared" si="68"/>
        <v>3.7849566055930567E-2</v>
      </c>
      <c r="S324" s="90">
        <f t="shared" si="68"/>
        <v>4.9101419895463426E-2</v>
      </c>
      <c r="T324" s="92">
        <v>1937</v>
      </c>
      <c r="U324" s="1">
        <v>8296</v>
      </c>
      <c r="V324" s="1">
        <v>4236.9765066394275</v>
      </c>
      <c r="W324" s="197"/>
      <c r="X324" s="89">
        <v>0</v>
      </c>
      <c r="Y324" s="89">
        <f t="shared" si="69"/>
        <v>0</v>
      </c>
    </row>
    <row r="325" spans="2:27">
      <c r="B325" s="201">
        <v>5501</v>
      </c>
      <c r="C325" t="s">
        <v>338</v>
      </c>
      <c r="D325" s="1">
        <v>389469</v>
      </c>
      <c r="E325" s="86">
        <f t="shared" si="62"/>
        <v>4903.8541443698768</v>
      </c>
      <c r="F325" s="87">
        <f t="shared" si="56"/>
        <v>0.99299956579122028</v>
      </c>
      <c r="G325" s="189">
        <f t="shared" si="63"/>
        <v>21.76143622504409</v>
      </c>
      <c r="H325" s="189">
        <f t="shared" si="57"/>
        <v>1728.3150264292267</v>
      </c>
      <c r="I325" s="189">
        <f t="shared" si="58"/>
        <v>0</v>
      </c>
      <c r="J325" s="88">
        <f t="shared" si="59"/>
        <v>0</v>
      </c>
      <c r="K325" s="189">
        <f t="shared" si="64"/>
        <v>-51.060564494098614</v>
      </c>
      <c r="L325" s="88">
        <f t="shared" si="60"/>
        <v>-4055.281092685806</v>
      </c>
      <c r="M325" s="89">
        <f t="shared" si="65"/>
        <v>-2326.9660662565793</v>
      </c>
      <c r="N325" s="89">
        <f t="shared" si="66"/>
        <v>387142.03393374343</v>
      </c>
      <c r="O325" s="89">
        <f t="shared" si="67"/>
        <v>4874.5550161008232</v>
      </c>
      <c r="P325" s="90">
        <f t="shared" si="61"/>
        <v>0.98706667692611483</v>
      </c>
      <c r="Q325" s="195">
        <v>6447.2413829812003</v>
      </c>
      <c r="R325" s="90">
        <f t="shared" si="68"/>
        <v>1.3384505301502635E-2</v>
      </c>
      <c r="S325" s="90">
        <f t="shared" si="68"/>
        <v>4.7589789849891949E-3</v>
      </c>
      <c r="T325" s="92">
        <v>79421</v>
      </c>
      <c r="U325" s="1">
        <v>384325</v>
      </c>
      <c r="V325" s="1">
        <v>4880.6273414185025</v>
      </c>
      <c r="W325" s="197"/>
      <c r="X325" s="89">
        <v>0</v>
      </c>
      <c r="Y325" s="89">
        <f t="shared" si="69"/>
        <v>0</v>
      </c>
    </row>
    <row r="326" spans="2:27">
      <c r="B326" s="201">
        <v>5503</v>
      </c>
      <c r="C326" t="s">
        <v>339</v>
      </c>
      <c r="D326" s="1">
        <v>113944</v>
      </c>
      <c r="E326" s="86">
        <f t="shared" si="62"/>
        <v>4527.5161918385184</v>
      </c>
      <c r="F326" s="87">
        <f t="shared" si="56"/>
        <v>0.91679350165217055</v>
      </c>
      <c r="G326" s="189">
        <f t="shared" si="63"/>
        <v>255.09096679448635</v>
      </c>
      <c r="H326" s="189">
        <f t="shared" si="57"/>
        <v>6419.8743613168381</v>
      </c>
      <c r="I326" s="189">
        <f t="shared" si="58"/>
        <v>0</v>
      </c>
      <c r="J326" s="88">
        <f t="shared" si="59"/>
        <v>0</v>
      </c>
      <c r="K326" s="189">
        <f t="shared" si="64"/>
        <v>-51.060564494098614</v>
      </c>
      <c r="L326" s="88">
        <f t="shared" si="60"/>
        <v>-1285.0412266229798</v>
      </c>
      <c r="M326" s="89">
        <f t="shared" si="65"/>
        <v>5134.8331346938585</v>
      </c>
      <c r="N326" s="89">
        <f t="shared" si="66"/>
        <v>119078.83313469386</v>
      </c>
      <c r="O326" s="89">
        <f t="shared" si="67"/>
        <v>4731.5465941389066</v>
      </c>
      <c r="P326" s="90">
        <f t="shared" si="61"/>
        <v>0.95810837255327586</v>
      </c>
      <c r="Q326" s="195">
        <v>2189.3775969485177</v>
      </c>
      <c r="R326" s="90">
        <f t="shared" si="68"/>
        <v>4.2316910298395509E-2</v>
      </c>
      <c r="S326" s="90">
        <f t="shared" si="68"/>
        <v>3.7719732365263756E-2</v>
      </c>
      <c r="T326" s="92">
        <v>25167</v>
      </c>
      <c r="U326" s="1">
        <v>109318</v>
      </c>
      <c r="V326" s="1">
        <v>4362.9469987228613</v>
      </c>
      <c r="W326" s="197"/>
      <c r="X326" s="89">
        <v>0</v>
      </c>
      <c r="Y326" s="89">
        <f t="shared" si="69"/>
        <v>0</v>
      </c>
    </row>
    <row r="327" spans="2:27">
      <c r="B327" s="201">
        <v>5510</v>
      </c>
      <c r="C327" t="s">
        <v>344</v>
      </c>
      <c r="D327" s="1">
        <v>11244</v>
      </c>
      <c r="E327" s="86">
        <f t="shared" si="62"/>
        <v>3942.4964936886395</v>
      </c>
      <c r="F327" s="87">
        <f t="shared" ref="F327:F362" si="70">E327/E$365</f>
        <v>0.79833069889750441</v>
      </c>
      <c r="G327" s="189">
        <f t="shared" si="63"/>
        <v>617.8031796474113</v>
      </c>
      <c r="H327" s="189">
        <f t="shared" ref="H327:H362" si="71">G327*T327/1000</f>
        <v>1761.974668354417</v>
      </c>
      <c r="I327" s="189">
        <f t="shared" ref="I327:I362" si="72">IF(E327+Y327&lt;(E$365+Y$365)*0.9,((E$365+Y$365)*0.9-E327-Y327)*0.35,0)</f>
        <v>175.89649625143716</v>
      </c>
      <c r="J327" s="88">
        <f t="shared" ref="J327:J362" si="73">I327*T327/1000</f>
        <v>501.65680730909878</v>
      </c>
      <c r="K327" s="189">
        <f t="shared" si="64"/>
        <v>124.83593175733854</v>
      </c>
      <c r="L327" s="88">
        <f t="shared" ref="L327:L362" si="74">K327*T327/1000</f>
        <v>356.03207737192952</v>
      </c>
      <c r="M327" s="89">
        <f t="shared" si="65"/>
        <v>2118.0067457263467</v>
      </c>
      <c r="N327" s="89">
        <f t="shared" si="66"/>
        <v>13362.006745726347</v>
      </c>
      <c r="O327" s="89">
        <f t="shared" si="67"/>
        <v>4685.1356050933891</v>
      </c>
      <c r="P327" s="90">
        <f t="shared" ref="P327:P362" si="75">O327/O$365</f>
        <v>0.94871043970018487</v>
      </c>
      <c r="Q327" s="195">
        <v>331.07610232851539</v>
      </c>
      <c r="R327" s="90">
        <f t="shared" si="68"/>
        <v>9.7510980966325031E-2</v>
      </c>
      <c r="S327" s="90">
        <f t="shared" si="68"/>
        <v>9.4817230311779382E-2</v>
      </c>
      <c r="T327" s="92">
        <v>2852</v>
      </c>
      <c r="U327" s="1">
        <v>10245</v>
      </c>
      <c r="V327" s="1">
        <v>3601.0544815465728</v>
      </c>
      <c r="W327" s="197"/>
      <c r="X327" s="89">
        <v>0</v>
      </c>
      <c r="Y327" s="89">
        <f t="shared" si="69"/>
        <v>0</v>
      </c>
    </row>
    <row r="328" spans="2:27">
      <c r="B328" s="201">
        <v>5512</v>
      </c>
      <c r="C328" t="s">
        <v>345</v>
      </c>
      <c r="D328" s="1">
        <v>18106</v>
      </c>
      <c r="E328" s="86">
        <f t="shared" ref="E328:E362" si="76">D328/T328*1000</f>
        <v>4301.7343787122836</v>
      </c>
      <c r="F328" s="87">
        <f t="shared" si="70"/>
        <v>0.87107410711118249</v>
      </c>
      <c r="G328" s="189">
        <f t="shared" ref="G328:G363" si="77">($E$365+$Y$365-E328-Y328)*0.62</f>
        <v>395.07569093275191</v>
      </c>
      <c r="H328" s="189">
        <f t="shared" si="71"/>
        <v>1662.8735831359527</v>
      </c>
      <c r="I328" s="189">
        <f t="shared" si="72"/>
        <v>50.163236493161726</v>
      </c>
      <c r="J328" s="88">
        <f t="shared" si="73"/>
        <v>211.13706239971771</v>
      </c>
      <c r="K328" s="189">
        <f t="shared" ref="K328:K362" si="78">I328+J$367</f>
        <v>-0.8973280009368878</v>
      </c>
      <c r="L328" s="88">
        <f t="shared" si="74"/>
        <v>-3.7768535559433607</v>
      </c>
      <c r="M328" s="89">
        <f t="shared" ref="M328:M362" si="79">+H328+L328</f>
        <v>1659.0967295800094</v>
      </c>
      <c r="N328" s="89">
        <f t="shared" ref="N328:N362" si="80">D328+M328</f>
        <v>19765.096729580011</v>
      </c>
      <c r="O328" s="89">
        <f t="shared" ref="O328:O362" si="81">N328/T328*1000</f>
        <v>4695.9127416440988</v>
      </c>
      <c r="P328" s="90">
        <f t="shared" si="75"/>
        <v>0.95089274194659523</v>
      </c>
      <c r="Q328" s="195">
        <v>583.32237754933976</v>
      </c>
      <c r="R328" s="90">
        <f t="shared" ref="R328:S362" si="82">(D328-U328)/U328</f>
        <v>0.1118206938900829</v>
      </c>
      <c r="S328" s="90">
        <f t="shared" si="82"/>
        <v>0.13083972215334874</v>
      </c>
      <c r="T328" s="92">
        <v>4209</v>
      </c>
      <c r="U328" s="1">
        <v>16285</v>
      </c>
      <c r="V328" s="1">
        <v>3804.0177528614813</v>
      </c>
      <c r="W328" s="197"/>
      <c r="X328" s="89">
        <v>0</v>
      </c>
      <c r="Y328" s="89">
        <f t="shared" ref="Y328:Y362" si="83">X328*1000/T328</f>
        <v>0</v>
      </c>
    </row>
    <row r="329" spans="2:27">
      <c r="B329" s="201">
        <v>5514</v>
      </c>
      <c r="C329" t="s">
        <v>346</v>
      </c>
      <c r="D329" s="1">
        <v>6012</v>
      </c>
      <c r="E329" s="86">
        <f t="shared" si="76"/>
        <v>4621.0607225211379</v>
      </c>
      <c r="F329" s="87">
        <f t="shared" si="70"/>
        <v>0.93573567970545368</v>
      </c>
      <c r="G329" s="189">
        <f t="shared" si="77"/>
        <v>197.09335777126225</v>
      </c>
      <c r="H329" s="189">
        <f t="shared" si="71"/>
        <v>256.41845846041218</v>
      </c>
      <c r="I329" s="189">
        <f t="shared" si="72"/>
        <v>0</v>
      </c>
      <c r="J329" s="88">
        <f t="shared" si="73"/>
        <v>0</v>
      </c>
      <c r="K329" s="189">
        <f t="shared" si="78"/>
        <v>-51.060564494098614</v>
      </c>
      <c r="L329" s="88">
        <f t="shared" si="74"/>
        <v>-66.429794406822296</v>
      </c>
      <c r="M329" s="89">
        <f t="shared" si="79"/>
        <v>189.9886640535899</v>
      </c>
      <c r="N329" s="89">
        <f t="shared" si="80"/>
        <v>6201.9886640535897</v>
      </c>
      <c r="O329" s="89">
        <f t="shared" si="81"/>
        <v>4767.0935157983013</v>
      </c>
      <c r="P329" s="90">
        <f t="shared" si="75"/>
        <v>0.96530640021352332</v>
      </c>
      <c r="Q329" s="195">
        <v>-71.991588865179722</v>
      </c>
      <c r="R329" s="90">
        <f>(D329-U329)/U329</f>
        <v>0.12164179104477611</v>
      </c>
      <c r="S329" s="90">
        <f t="shared" si="82"/>
        <v>0.13026317298977821</v>
      </c>
      <c r="T329" s="92">
        <v>1301</v>
      </c>
      <c r="U329" s="1">
        <v>5360</v>
      </c>
      <c r="V329" s="1">
        <v>4088.482074752098</v>
      </c>
      <c r="W329" s="197"/>
      <c r="X329" s="89">
        <v>0</v>
      </c>
      <c r="Y329" s="89">
        <f t="shared" si="83"/>
        <v>0</v>
      </c>
    </row>
    <row r="330" spans="2:27">
      <c r="B330" s="201">
        <v>5516</v>
      </c>
      <c r="C330" t="s">
        <v>347</v>
      </c>
      <c r="D330" s="1">
        <v>5069</v>
      </c>
      <c r="E330" s="86">
        <f t="shared" si="76"/>
        <v>4773.0696798493409</v>
      </c>
      <c r="F330" s="87">
        <f t="shared" si="70"/>
        <v>0.9665165357789528</v>
      </c>
      <c r="G330" s="189">
        <f t="shared" si="77"/>
        <v>102.84780422777638</v>
      </c>
      <c r="H330" s="189">
        <f t="shared" si="71"/>
        <v>109.22436808989852</v>
      </c>
      <c r="I330" s="189">
        <f t="shared" si="72"/>
        <v>0</v>
      </c>
      <c r="J330" s="88">
        <f t="shared" si="73"/>
        <v>0</v>
      </c>
      <c r="K330" s="189">
        <f t="shared" si="78"/>
        <v>-51.060564494098614</v>
      </c>
      <c r="L330" s="88">
        <f t="shared" si="74"/>
        <v>-54.226319492732728</v>
      </c>
      <c r="M330" s="89">
        <f t="shared" si="79"/>
        <v>54.998048597165791</v>
      </c>
      <c r="N330" s="89">
        <f t="shared" si="80"/>
        <v>5123.9980485971655</v>
      </c>
      <c r="O330" s="89">
        <f t="shared" si="81"/>
        <v>4824.8569195830178</v>
      </c>
      <c r="P330" s="90">
        <f t="shared" si="75"/>
        <v>0.97700312552145285</v>
      </c>
      <c r="Q330" s="195">
        <v>71.260972502059147</v>
      </c>
      <c r="R330" s="90">
        <f t="shared" si="82"/>
        <v>0.11259877085162423</v>
      </c>
      <c r="S330" s="90">
        <f t="shared" si="82"/>
        <v>0.12097992920078894</v>
      </c>
      <c r="T330" s="92">
        <v>1062</v>
      </c>
      <c r="U330" s="1">
        <v>4556</v>
      </c>
      <c r="V330" s="1">
        <v>4257.9439252336451</v>
      </c>
      <c r="W330" s="197"/>
      <c r="X330" s="89">
        <v>0</v>
      </c>
      <c r="Y330" s="89">
        <f t="shared" si="83"/>
        <v>0</v>
      </c>
    </row>
    <row r="331" spans="2:27">
      <c r="B331" s="201">
        <v>5518</v>
      </c>
      <c r="C331" t="s">
        <v>348</v>
      </c>
      <c r="D331" s="1">
        <v>3214</v>
      </c>
      <c r="E331" s="86">
        <f t="shared" si="76"/>
        <v>3262.9441624365481</v>
      </c>
      <c r="F331" s="87">
        <f t="shared" si="70"/>
        <v>0.66072563357547165</v>
      </c>
      <c r="G331" s="189">
        <f t="shared" si="77"/>
        <v>1039.1256250237079</v>
      </c>
      <c r="H331" s="189">
        <f t="shared" si="71"/>
        <v>1023.5387406483524</v>
      </c>
      <c r="I331" s="189">
        <f t="shared" si="72"/>
        <v>413.73981218966912</v>
      </c>
      <c r="J331" s="88">
        <f t="shared" si="73"/>
        <v>407.53371500682408</v>
      </c>
      <c r="K331" s="189">
        <f t="shared" si="78"/>
        <v>362.6792476955705</v>
      </c>
      <c r="L331" s="88">
        <f t="shared" si="74"/>
        <v>357.23905898013692</v>
      </c>
      <c r="M331" s="89">
        <f t="shared" si="79"/>
        <v>1380.7777996284892</v>
      </c>
      <c r="N331" s="89">
        <f t="shared" si="80"/>
        <v>4594.7777996284894</v>
      </c>
      <c r="O331" s="89">
        <f t="shared" si="81"/>
        <v>4664.7490351558272</v>
      </c>
      <c r="P331" s="90">
        <f t="shared" si="75"/>
        <v>0.94458228774052411</v>
      </c>
      <c r="Q331" s="195">
        <v>11.186990569280397</v>
      </c>
      <c r="R331" s="90">
        <f t="shared" si="82"/>
        <v>8.1790642881184789E-2</v>
      </c>
      <c r="S331" s="90">
        <f t="shared" si="82"/>
        <v>8.2888907493246913E-2</v>
      </c>
      <c r="T331" s="92">
        <v>985</v>
      </c>
      <c r="U331" s="1">
        <v>2971</v>
      </c>
      <c r="V331" s="1">
        <v>3013.1845841784989</v>
      </c>
      <c r="W331" s="197"/>
      <c r="X331" s="89">
        <v>0</v>
      </c>
      <c r="Y331" s="89">
        <f t="shared" si="83"/>
        <v>0</v>
      </c>
    </row>
    <row r="332" spans="2:27">
      <c r="B332" s="201">
        <v>5520</v>
      </c>
      <c r="C332" t="s">
        <v>349</v>
      </c>
      <c r="D332" s="1">
        <v>25520</v>
      </c>
      <c r="E332" s="86">
        <f t="shared" si="76"/>
        <v>6442.8174703357736</v>
      </c>
      <c r="F332" s="87">
        <f t="shared" si="70"/>
        <v>1.3046299425240326</v>
      </c>
      <c r="G332" s="189">
        <f t="shared" si="77"/>
        <v>-932.39582587381187</v>
      </c>
      <c r="H332" s="189">
        <f t="shared" si="71"/>
        <v>-3693.2198662861688</v>
      </c>
      <c r="I332" s="189">
        <f t="shared" si="72"/>
        <v>0</v>
      </c>
      <c r="J332" s="88">
        <f t="shared" si="73"/>
        <v>0</v>
      </c>
      <c r="K332" s="189">
        <f t="shared" si="78"/>
        <v>-51.060564494098614</v>
      </c>
      <c r="L332" s="88">
        <f t="shared" si="74"/>
        <v>-202.2508959611246</v>
      </c>
      <c r="M332" s="89">
        <f t="shared" si="79"/>
        <v>-3895.4707622472934</v>
      </c>
      <c r="N332" s="89">
        <f t="shared" si="80"/>
        <v>21624.529237752708</v>
      </c>
      <c r="O332" s="89">
        <f t="shared" si="81"/>
        <v>5459.3610799678636</v>
      </c>
      <c r="P332" s="90">
        <f t="shared" si="75"/>
        <v>1.1054862200845834</v>
      </c>
      <c r="Q332" s="195">
        <v>-3747.6832156302671</v>
      </c>
      <c r="R332" s="90">
        <f t="shared" si="82"/>
        <v>5.1157426476645521E-2</v>
      </c>
      <c r="S332" s="90">
        <f t="shared" si="82"/>
        <v>5.7791845982304732E-2</v>
      </c>
      <c r="T332" s="92">
        <v>3961</v>
      </c>
      <c r="U332" s="1">
        <v>24278</v>
      </c>
      <c r="V332" s="1">
        <v>6090.8178625188157</v>
      </c>
      <c r="W332" s="197"/>
      <c r="X332" s="89">
        <v>0</v>
      </c>
      <c r="Y332" s="89">
        <f t="shared" si="83"/>
        <v>0</v>
      </c>
    </row>
    <row r="333" spans="2:27">
      <c r="B333" s="201">
        <v>5522</v>
      </c>
      <c r="C333" t="s">
        <v>350</v>
      </c>
      <c r="D333" s="1">
        <v>8266</v>
      </c>
      <c r="E333" s="86">
        <f t="shared" si="76"/>
        <v>3906.4272211720227</v>
      </c>
      <c r="F333" s="87">
        <f t="shared" si="70"/>
        <v>0.79102689847992325</v>
      </c>
      <c r="G333" s="189">
        <f t="shared" si="77"/>
        <v>640.16612860771363</v>
      </c>
      <c r="H333" s="189">
        <f t="shared" si="71"/>
        <v>1354.5915281339221</v>
      </c>
      <c r="I333" s="189">
        <f t="shared" si="72"/>
        <v>188.52074163225305</v>
      </c>
      <c r="J333" s="88">
        <f t="shared" si="73"/>
        <v>398.90988929384741</v>
      </c>
      <c r="K333" s="189">
        <f t="shared" si="78"/>
        <v>137.46017713815445</v>
      </c>
      <c r="L333" s="88">
        <f t="shared" si="74"/>
        <v>290.86573482433482</v>
      </c>
      <c r="M333" s="89">
        <f t="shared" si="79"/>
        <v>1645.4572629582569</v>
      </c>
      <c r="N333" s="89">
        <f t="shared" si="80"/>
        <v>9911.4572629582563</v>
      </c>
      <c r="O333" s="89">
        <f t="shared" si="81"/>
        <v>4684.0535269178899</v>
      </c>
      <c r="P333" s="90">
        <f t="shared" si="75"/>
        <v>0.94849132568765726</v>
      </c>
      <c r="Q333" s="195">
        <v>124.7149055985758</v>
      </c>
      <c r="R333" s="90">
        <f t="shared" si="82"/>
        <v>4.5931924585600407E-2</v>
      </c>
      <c r="S333" s="90">
        <f t="shared" si="82"/>
        <v>2.2699977300381566E-2</v>
      </c>
      <c r="T333" s="92">
        <v>2116</v>
      </c>
      <c r="U333" s="1">
        <v>7903</v>
      </c>
      <c r="V333" s="1">
        <v>3819.7196713388107</v>
      </c>
      <c r="W333" s="197"/>
      <c r="X333" s="89">
        <v>0</v>
      </c>
      <c r="Y333" s="89">
        <f t="shared" si="83"/>
        <v>0</v>
      </c>
    </row>
    <row r="334" spans="2:27">
      <c r="B334" s="201">
        <v>5524</v>
      </c>
      <c r="C334" t="s">
        <v>351</v>
      </c>
      <c r="D334" s="1">
        <v>33134</v>
      </c>
      <c r="E334" s="86">
        <f t="shared" si="76"/>
        <v>4876.9502502207824</v>
      </c>
      <c r="F334" s="87">
        <f t="shared" si="70"/>
        <v>0.98755169674339882</v>
      </c>
      <c r="G334" s="189">
        <f t="shared" si="77"/>
        <v>38.441850597482627</v>
      </c>
      <c r="H334" s="189">
        <f t="shared" si="71"/>
        <v>261.17393295929696</v>
      </c>
      <c r="I334" s="189">
        <f t="shared" si="72"/>
        <v>0</v>
      </c>
      <c r="J334" s="88">
        <f t="shared" si="73"/>
        <v>0</v>
      </c>
      <c r="K334" s="189">
        <f t="shared" si="78"/>
        <v>-51.060564494098614</v>
      </c>
      <c r="L334" s="88">
        <f t="shared" si="74"/>
        <v>-346.90547517290599</v>
      </c>
      <c r="M334" s="89">
        <f t="shared" si="79"/>
        <v>-85.731542213609032</v>
      </c>
      <c r="N334" s="89">
        <f t="shared" si="80"/>
        <v>33048.268457786391</v>
      </c>
      <c r="O334" s="89">
        <f t="shared" si="81"/>
        <v>4864.3315363241672</v>
      </c>
      <c r="P334" s="90">
        <f t="shared" si="75"/>
        <v>0.9849964866879426</v>
      </c>
      <c r="Q334" s="195">
        <v>-924.90048589549008</v>
      </c>
      <c r="R334" s="90">
        <f t="shared" si="82"/>
        <v>2.6965038432928343E-2</v>
      </c>
      <c r="S334" s="90">
        <f t="shared" si="82"/>
        <v>1.4872426852911467E-2</v>
      </c>
      <c r="T334" s="92">
        <v>6794</v>
      </c>
      <c r="U334" s="1">
        <v>32264</v>
      </c>
      <c r="V334" s="1">
        <v>4805.4810843014593</v>
      </c>
      <c r="W334" s="197"/>
      <c r="X334" s="89">
        <v>0</v>
      </c>
      <c r="Y334" s="89">
        <f t="shared" si="83"/>
        <v>0</v>
      </c>
    </row>
    <row r="335" spans="2:27">
      <c r="B335" s="201">
        <v>5526</v>
      </c>
      <c r="C335" t="s">
        <v>352</v>
      </c>
      <c r="D335" s="1">
        <v>15584</v>
      </c>
      <c r="E335" s="86">
        <f t="shared" si="76"/>
        <v>4410.9821681290687</v>
      </c>
      <c r="F335" s="87">
        <f t="shared" si="70"/>
        <v>0.89319609611427464</v>
      </c>
      <c r="G335" s="189">
        <f t="shared" si="77"/>
        <v>327.34206149434516</v>
      </c>
      <c r="H335" s="189">
        <f t="shared" si="71"/>
        <v>1156.4995032595214</v>
      </c>
      <c r="I335" s="189">
        <f t="shared" si="72"/>
        <v>11.92651019728696</v>
      </c>
      <c r="J335" s="88">
        <f t="shared" si="73"/>
        <v>42.13636052701483</v>
      </c>
      <c r="K335" s="189">
        <f t="shared" si="78"/>
        <v>-39.134054296811655</v>
      </c>
      <c r="L335" s="88">
        <f t="shared" si="74"/>
        <v>-138.26061383063558</v>
      </c>
      <c r="M335" s="89">
        <f t="shared" si="79"/>
        <v>1018.2388894288858</v>
      </c>
      <c r="N335" s="89">
        <f t="shared" si="80"/>
        <v>16602.238889428885</v>
      </c>
      <c r="O335" s="89">
        <f t="shared" si="81"/>
        <v>4699.190175326602</v>
      </c>
      <c r="P335" s="90">
        <f t="shared" si="75"/>
        <v>0.95155640161668797</v>
      </c>
      <c r="Q335" s="195">
        <v>290.81188742887457</v>
      </c>
      <c r="R335" s="90">
        <f t="shared" si="82"/>
        <v>7.2465762851834009E-2</v>
      </c>
      <c r="S335" s="90">
        <f t="shared" si="82"/>
        <v>5.7895042043204385E-2</v>
      </c>
      <c r="T335" s="92">
        <v>3533</v>
      </c>
      <c r="U335" s="1">
        <v>14531</v>
      </c>
      <c r="V335" s="1">
        <v>4169.5839311334294</v>
      </c>
      <c r="W335" s="197"/>
      <c r="X335" s="89">
        <v>0</v>
      </c>
      <c r="Y335" s="89">
        <f t="shared" si="83"/>
        <v>0</v>
      </c>
    </row>
    <row r="336" spans="2:27">
      <c r="B336" s="201">
        <v>5528</v>
      </c>
      <c r="C336" t="s">
        <v>353</v>
      </c>
      <c r="D336" s="1">
        <v>4639</v>
      </c>
      <c r="E336" s="86">
        <f t="shared" si="76"/>
        <v>4339.5696913002812</v>
      </c>
      <c r="F336" s="87">
        <f t="shared" si="70"/>
        <v>0.87873551951566675</v>
      </c>
      <c r="G336" s="189">
        <f t="shared" si="77"/>
        <v>371.61779712819339</v>
      </c>
      <c r="H336" s="189">
        <f t="shared" si="71"/>
        <v>397.25942513003878</v>
      </c>
      <c r="I336" s="189">
        <f t="shared" si="72"/>
        <v>36.920877087362577</v>
      </c>
      <c r="J336" s="88">
        <f t="shared" si="73"/>
        <v>39.468417606390595</v>
      </c>
      <c r="K336" s="189">
        <f t="shared" si="78"/>
        <v>-14.139687406736037</v>
      </c>
      <c r="L336" s="88">
        <f t="shared" si="74"/>
        <v>-15.115325837800823</v>
      </c>
      <c r="M336" s="89">
        <f t="shared" si="79"/>
        <v>382.14409929223797</v>
      </c>
      <c r="N336" s="89">
        <f t="shared" si="80"/>
        <v>5021.144099292238</v>
      </c>
      <c r="O336" s="89">
        <f t="shared" si="81"/>
        <v>4697.0478010217385</v>
      </c>
      <c r="P336" s="90">
        <f t="shared" si="75"/>
        <v>0.95112258431872976</v>
      </c>
      <c r="Q336" s="195">
        <v>0.72698258737011656</v>
      </c>
      <c r="R336" s="90">
        <f t="shared" si="82"/>
        <v>0.1092778574844572</v>
      </c>
      <c r="S336" s="90">
        <f t="shared" si="82"/>
        <v>0.1134285697669062</v>
      </c>
      <c r="T336" s="92">
        <v>1069</v>
      </c>
      <c r="U336" s="1">
        <v>4182</v>
      </c>
      <c r="V336" s="1">
        <v>3897.4836905871389</v>
      </c>
      <c r="W336" s="197"/>
      <c r="X336" s="89">
        <v>0</v>
      </c>
      <c r="Y336" s="89">
        <f t="shared" si="83"/>
        <v>0</v>
      </c>
    </row>
    <row r="337" spans="2:25">
      <c r="B337" s="201">
        <v>5530</v>
      </c>
      <c r="C337" t="s">
        <v>354</v>
      </c>
      <c r="D337" s="1">
        <v>72281</v>
      </c>
      <c r="E337" s="86">
        <f t="shared" si="76"/>
        <v>4835.4963874765854</v>
      </c>
      <c r="F337" s="87">
        <f t="shared" si="70"/>
        <v>0.97915755073222177</v>
      </c>
      <c r="G337" s="189">
        <f t="shared" si="77"/>
        <v>64.143245498884809</v>
      </c>
      <c r="H337" s="189">
        <f t="shared" si="71"/>
        <v>958.81323371733015</v>
      </c>
      <c r="I337" s="189">
        <f t="shared" si="72"/>
        <v>0</v>
      </c>
      <c r="J337" s="88">
        <f t="shared" si="73"/>
        <v>0</v>
      </c>
      <c r="K337" s="189">
        <f t="shared" si="78"/>
        <v>-51.060564494098614</v>
      </c>
      <c r="L337" s="88">
        <f t="shared" si="74"/>
        <v>-763.25331805778615</v>
      </c>
      <c r="M337" s="89">
        <f t="shared" si="79"/>
        <v>195.559915659544</v>
      </c>
      <c r="N337" s="89">
        <f t="shared" si="80"/>
        <v>72476.559915659542</v>
      </c>
      <c r="O337" s="89">
        <f t="shared" si="81"/>
        <v>4848.5790684813719</v>
      </c>
      <c r="P337" s="90">
        <f t="shared" si="75"/>
        <v>0.98180671120369523</v>
      </c>
      <c r="Q337" s="195">
        <v>491.40364670507296</v>
      </c>
      <c r="R337" s="90">
        <f t="shared" si="82"/>
        <v>2.5844450752199828E-2</v>
      </c>
      <c r="S337" s="90">
        <f t="shared" si="82"/>
        <v>2.2138563654218776E-2</v>
      </c>
      <c r="T337" s="92">
        <v>14948</v>
      </c>
      <c r="U337" s="1">
        <v>70460</v>
      </c>
      <c r="V337" s="1">
        <v>4730.7640660668731</v>
      </c>
      <c r="W337" s="197"/>
      <c r="X337" s="89">
        <v>0</v>
      </c>
      <c r="Y337" s="89">
        <f t="shared" si="83"/>
        <v>0</v>
      </c>
    </row>
    <row r="338" spans="2:25">
      <c r="B338" s="201">
        <v>5532</v>
      </c>
      <c r="C338" t="s">
        <v>355</v>
      </c>
      <c r="D338" s="1">
        <v>21842</v>
      </c>
      <c r="E338" s="86">
        <f t="shared" si="76"/>
        <v>3903.8427167113496</v>
      </c>
      <c r="F338" s="87">
        <f t="shared" si="70"/>
        <v>0.79050355261120897</v>
      </c>
      <c r="G338" s="189">
        <f t="shared" si="77"/>
        <v>641.76852137333105</v>
      </c>
      <c r="H338" s="189">
        <f t="shared" si="71"/>
        <v>3590.6948770837871</v>
      </c>
      <c r="I338" s="189">
        <f t="shared" si="72"/>
        <v>189.42531819348864</v>
      </c>
      <c r="J338" s="88">
        <f t="shared" si="73"/>
        <v>1059.8346552925689</v>
      </c>
      <c r="K338" s="189">
        <f t="shared" si="78"/>
        <v>138.36475369939001</v>
      </c>
      <c r="L338" s="88">
        <f t="shared" si="74"/>
        <v>774.15079694808708</v>
      </c>
      <c r="M338" s="89">
        <f t="shared" si="79"/>
        <v>4364.8456740318743</v>
      </c>
      <c r="N338" s="89">
        <f t="shared" si="80"/>
        <v>26206.845674031872</v>
      </c>
      <c r="O338" s="89">
        <f t="shared" si="81"/>
        <v>4683.9759917840702</v>
      </c>
      <c r="P338" s="90">
        <f t="shared" si="75"/>
        <v>0.9484756253115959</v>
      </c>
      <c r="Q338" s="195">
        <v>477.68989084783971</v>
      </c>
      <c r="R338" s="90">
        <f t="shared" si="82"/>
        <v>5.8082643026691853E-2</v>
      </c>
      <c r="S338" s="90">
        <f t="shared" si="82"/>
        <v>5.3543950724164506E-2</v>
      </c>
      <c r="T338" s="92">
        <v>5595</v>
      </c>
      <c r="U338" s="1">
        <v>20643</v>
      </c>
      <c r="V338" s="1">
        <v>3705.4388799138396</v>
      </c>
      <c r="W338" s="197"/>
      <c r="X338" s="89">
        <v>0</v>
      </c>
      <c r="Y338" s="89">
        <f t="shared" si="83"/>
        <v>0</v>
      </c>
    </row>
    <row r="339" spans="2:25">
      <c r="B339" s="201">
        <v>5534</v>
      </c>
      <c r="C339" t="s">
        <v>356</v>
      </c>
      <c r="D339" s="1">
        <v>9244</v>
      </c>
      <c r="E339" s="86">
        <f t="shared" si="76"/>
        <v>4158.3445793972105</v>
      </c>
      <c r="F339" s="87">
        <f t="shared" si="70"/>
        <v>0.84203857622733036</v>
      </c>
      <c r="G339" s="189">
        <f t="shared" si="77"/>
        <v>483.97736650809719</v>
      </c>
      <c r="H339" s="189">
        <f t="shared" si="71"/>
        <v>1075.8816857475001</v>
      </c>
      <c r="I339" s="189">
        <f t="shared" si="72"/>
        <v>100.34966625343731</v>
      </c>
      <c r="J339" s="88">
        <f t="shared" si="73"/>
        <v>223.07730808139112</v>
      </c>
      <c r="K339" s="189">
        <f t="shared" si="78"/>
        <v>49.289101759338692</v>
      </c>
      <c r="L339" s="88">
        <f t="shared" si="74"/>
        <v>109.56967321100991</v>
      </c>
      <c r="M339" s="89">
        <f t="shared" si="79"/>
        <v>1185.4513589585101</v>
      </c>
      <c r="N339" s="89">
        <f t="shared" si="80"/>
        <v>10429.451358958509</v>
      </c>
      <c r="O339" s="89">
        <f t="shared" si="81"/>
        <v>4691.6110476646463</v>
      </c>
      <c r="P339" s="90">
        <f t="shared" si="75"/>
        <v>0.9500216760200797</v>
      </c>
      <c r="Q339" s="195">
        <v>80.663661264479288</v>
      </c>
      <c r="R339" s="90">
        <f t="shared" si="82"/>
        <v>-1.6700351026486544E-2</v>
      </c>
      <c r="S339" s="90">
        <f t="shared" si="82"/>
        <v>-1.0507730655083359E-2</v>
      </c>
      <c r="T339" s="92">
        <v>2223</v>
      </c>
      <c r="U339" s="1">
        <v>9401</v>
      </c>
      <c r="V339" s="1">
        <v>4202.5033527045143</v>
      </c>
      <c r="W339" s="197"/>
      <c r="X339" s="89">
        <v>0</v>
      </c>
      <c r="Y339" s="89">
        <f t="shared" si="83"/>
        <v>0</v>
      </c>
    </row>
    <row r="340" spans="2:25">
      <c r="B340" s="201">
        <v>5536</v>
      </c>
      <c r="C340" t="s">
        <v>357</v>
      </c>
      <c r="D340" s="1">
        <v>10991</v>
      </c>
      <c r="E340" s="86">
        <f t="shared" si="76"/>
        <v>4020.1170446232622</v>
      </c>
      <c r="F340" s="87">
        <f t="shared" si="70"/>
        <v>0.81404837138640751</v>
      </c>
      <c r="G340" s="189">
        <f t="shared" si="77"/>
        <v>569.67843806794519</v>
      </c>
      <c r="H340" s="189">
        <f t="shared" si="71"/>
        <v>1557.5008496777623</v>
      </c>
      <c r="I340" s="189">
        <f t="shared" si="72"/>
        <v>148.7293034243192</v>
      </c>
      <c r="J340" s="88">
        <f t="shared" si="73"/>
        <v>406.62591556208866</v>
      </c>
      <c r="K340" s="189">
        <f t="shared" si="78"/>
        <v>97.668738930220584</v>
      </c>
      <c r="L340" s="88">
        <f t="shared" si="74"/>
        <v>267.02633223522309</v>
      </c>
      <c r="M340" s="89">
        <f t="shared" si="79"/>
        <v>1824.5271819129853</v>
      </c>
      <c r="N340" s="89">
        <f t="shared" si="80"/>
        <v>12815.527181912985</v>
      </c>
      <c r="O340" s="89">
        <f t="shared" si="81"/>
        <v>4687.4642216214279</v>
      </c>
      <c r="P340" s="90">
        <f t="shared" si="75"/>
        <v>0.94918196987485204</v>
      </c>
      <c r="Q340" s="195">
        <v>284.04247187453007</v>
      </c>
      <c r="R340" s="90">
        <f t="shared" si="82"/>
        <v>3.6984621190678364E-2</v>
      </c>
      <c r="S340" s="90">
        <f t="shared" si="82"/>
        <v>4.0398250155826744E-2</v>
      </c>
      <c r="T340" s="92">
        <v>2734</v>
      </c>
      <c r="U340" s="1">
        <v>10599</v>
      </c>
      <c r="V340" s="1">
        <v>3864.0174990885894</v>
      </c>
      <c r="W340" s="197"/>
      <c r="X340" s="89">
        <v>0</v>
      </c>
      <c r="Y340" s="89">
        <f t="shared" si="83"/>
        <v>0</v>
      </c>
    </row>
    <row r="341" spans="2:25">
      <c r="B341" s="201">
        <v>5538</v>
      </c>
      <c r="C341" t="s">
        <v>358</v>
      </c>
      <c r="D341" s="1">
        <v>9220</v>
      </c>
      <c r="E341" s="86">
        <f t="shared" si="76"/>
        <v>5041.0060142154189</v>
      </c>
      <c r="F341" s="87">
        <f t="shared" si="70"/>
        <v>1.0207719552617429</v>
      </c>
      <c r="G341" s="189">
        <f t="shared" si="77"/>
        <v>-63.272723079191962</v>
      </c>
      <c r="H341" s="189">
        <f t="shared" si="71"/>
        <v>-115.7258105118421</v>
      </c>
      <c r="I341" s="189">
        <f t="shared" si="72"/>
        <v>0</v>
      </c>
      <c r="J341" s="88">
        <f t="shared" si="73"/>
        <v>0</v>
      </c>
      <c r="K341" s="189">
        <f t="shared" si="78"/>
        <v>-51.060564494098614</v>
      </c>
      <c r="L341" s="88">
        <f t="shared" si="74"/>
        <v>-93.389772459706364</v>
      </c>
      <c r="M341" s="89">
        <f t="shared" si="79"/>
        <v>-209.11558297154846</v>
      </c>
      <c r="N341" s="89">
        <f t="shared" si="80"/>
        <v>9010.8844170284519</v>
      </c>
      <c r="O341" s="89">
        <f t="shared" si="81"/>
        <v>4926.6727266421276</v>
      </c>
      <c r="P341" s="90">
        <f t="shared" si="75"/>
        <v>0.99762018492491311</v>
      </c>
      <c r="Q341" s="195">
        <v>-1569.5571450418972</v>
      </c>
      <c r="R341" s="90">
        <f t="shared" si="82"/>
        <v>0.1111111111111111</v>
      </c>
      <c r="S341" s="90">
        <f t="shared" si="82"/>
        <v>0.10868112508353103</v>
      </c>
      <c r="T341" s="92">
        <v>1829</v>
      </c>
      <c r="U341" s="1">
        <v>8298</v>
      </c>
      <c r="V341" s="1">
        <v>4546.8493150684926</v>
      </c>
      <c r="W341" s="197"/>
      <c r="X341" s="89">
        <v>0</v>
      </c>
      <c r="Y341" s="89">
        <f t="shared" si="83"/>
        <v>0</v>
      </c>
    </row>
    <row r="342" spans="2:25">
      <c r="B342" s="201">
        <v>5540</v>
      </c>
      <c r="C342" t="s">
        <v>359</v>
      </c>
      <c r="D342" s="1">
        <v>9099</v>
      </c>
      <c r="E342" s="86">
        <f t="shared" si="76"/>
        <v>4654.2199488491042</v>
      </c>
      <c r="F342" s="87">
        <f t="shared" si="70"/>
        <v>0.94245021410559415</v>
      </c>
      <c r="G342" s="189">
        <f t="shared" si="77"/>
        <v>176.53463744792313</v>
      </c>
      <c r="H342" s="189">
        <f t="shared" si="71"/>
        <v>345.12521621068976</v>
      </c>
      <c r="I342" s="189">
        <f t="shared" si="72"/>
        <v>0</v>
      </c>
      <c r="J342" s="88">
        <f t="shared" si="73"/>
        <v>0</v>
      </c>
      <c r="K342" s="189">
        <f t="shared" si="78"/>
        <v>-51.060564494098614</v>
      </c>
      <c r="L342" s="88">
        <f t="shared" si="74"/>
        <v>-99.823403585962794</v>
      </c>
      <c r="M342" s="89">
        <f t="shared" si="79"/>
        <v>245.30181262472695</v>
      </c>
      <c r="N342" s="89">
        <f t="shared" si="80"/>
        <v>9344.3018126247262</v>
      </c>
      <c r="O342" s="89">
        <f t="shared" si="81"/>
        <v>4779.6940218029295</v>
      </c>
      <c r="P342" s="90">
        <f t="shared" si="75"/>
        <v>0.96785792328557685</v>
      </c>
      <c r="Q342" s="195">
        <v>-1578.8830259141082</v>
      </c>
      <c r="R342" s="90">
        <f t="shared" si="82"/>
        <v>4.9238929889298892E-2</v>
      </c>
      <c r="S342" s="90">
        <f t="shared" si="82"/>
        <v>5.9436136880550286E-2</v>
      </c>
      <c r="T342" s="92">
        <v>1955</v>
      </c>
      <c r="U342" s="1">
        <v>8672</v>
      </c>
      <c r="V342" s="1">
        <v>4393.110435663627</v>
      </c>
      <c r="W342" s="197"/>
      <c r="X342" s="89">
        <v>0</v>
      </c>
      <c r="Y342" s="89">
        <f t="shared" si="83"/>
        <v>0</v>
      </c>
    </row>
    <row r="343" spans="2:25">
      <c r="B343" s="201">
        <v>5542</v>
      </c>
      <c r="C343" t="s">
        <v>360</v>
      </c>
      <c r="D343" s="1">
        <v>12562</v>
      </c>
      <c r="E343" s="86">
        <f t="shared" si="76"/>
        <v>4512.2126436781609</v>
      </c>
      <c r="F343" s="87">
        <f t="shared" si="70"/>
        <v>0.91369462957504177</v>
      </c>
      <c r="G343" s="189">
        <f t="shared" si="77"/>
        <v>264.57916665390798</v>
      </c>
      <c r="H343" s="189">
        <f t="shared" si="71"/>
        <v>736.58839996447989</v>
      </c>
      <c r="I343" s="189">
        <f t="shared" si="72"/>
        <v>0</v>
      </c>
      <c r="J343" s="88">
        <f t="shared" si="73"/>
        <v>0</v>
      </c>
      <c r="K343" s="189">
        <f t="shared" si="78"/>
        <v>-51.060564494098614</v>
      </c>
      <c r="L343" s="88">
        <f t="shared" si="74"/>
        <v>-142.15261155157054</v>
      </c>
      <c r="M343" s="89">
        <f t="shared" si="79"/>
        <v>594.43578841290935</v>
      </c>
      <c r="N343" s="89">
        <f t="shared" si="80"/>
        <v>13156.435788412909</v>
      </c>
      <c r="O343" s="89">
        <f t="shared" si="81"/>
        <v>4725.7312458379702</v>
      </c>
      <c r="P343" s="90">
        <f t="shared" si="75"/>
        <v>0.95693080116396678</v>
      </c>
      <c r="Q343" s="195">
        <v>164.83096633308242</v>
      </c>
      <c r="R343" s="90">
        <f t="shared" si="82"/>
        <v>4.1279840848806364E-2</v>
      </c>
      <c r="S343" s="90">
        <f t="shared" si="82"/>
        <v>4.5020070162200047E-2</v>
      </c>
      <c r="T343" s="92">
        <v>2784</v>
      </c>
      <c r="U343" s="1">
        <v>12064</v>
      </c>
      <c r="V343" s="1">
        <v>4317.8239083750896</v>
      </c>
      <c r="W343" s="197"/>
      <c r="X343" s="89">
        <v>0</v>
      </c>
      <c r="Y343" s="89">
        <f t="shared" si="83"/>
        <v>0</v>
      </c>
    </row>
    <row r="344" spans="2:25">
      <c r="B344" s="201">
        <v>5544</v>
      </c>
      <c r="C344" t="s">
        <v>361</v>
      </c>
      <c r="D344" s="1">
        <v>20846</v>
      </c>
      <c r="E344" s="86">
        <f t="shared" si="76"/>
        <v>4333.8877338877337</v>
      </c>
      <c r="F344" s="87">
        <f t="shared" si="70"/>
        <v>0.87758495894078059</v>
      </c>
      <c r="G344" s="189">
        <f t="shared" si="77"/>
        <v>375.14061072397283</v>
      </c>
      <c r="H344" s="189">
        <f t="shared" si="71"/>
        <v>1804.4263375823093</v>
      </c>
      <c r="I344" s="189">
        <f t="shared" si="72"/>
        <v>38.909562181754197</v>
      </c>
      <c r="J344" s="88">
        <f t="shared" si="73"/>
        <v>187.15499409423768</v>
      </c>
      <c r="K344" s="189">
        <f t="shared" si="78"/>
        <v>-12.151002312344417</v>
      </c>
      <c r="L344" s="88">
        <f t="shared" si="74"/>
        <v>-58.446321122376645</v>
      </c>
      <c r="M344" s="89">
        <f t="shared" si="79"/>
        <v>1745.9800164599326</v>
      </c>
      <c r="N344" s="89">
        <f t="shared" si="80"/>
        <v>22591.980016459933</v>
      </c>
      <c r="O344" s="89">
        <f t="shared" si="81"/>
        <v>4696.8773422993618</v>
      </c>
      <c r="P344" s="90">
        <f t="shared" si="75"/>
        <v>0.95108806750148311</v>
      </c>
      <c r="Q344" s="195">
        <v>94.445604607348741</v>
      </c>
      <c r="R344" s="90">
        <f t="shared" si="82"/>
        <v>5.7099391480730226E-2</v>
      </c>
      <c r="S344" s="90">
        <f t="shared" si="82"/>
        <v>5.3583052548569689E-2</v>
      </c>
      <c r="T344" s="92">
        <v>4810</v>
      </c>
      <c r="U344" s="1">
        <v>19720</v>
      </c>
      <c r="V344" s="1">
        <v>4113.4751773049647</v>
      </c>
      <c r="W344" s="197"/>
      <c r="X344" s="89">
        <v>0</v>
      </c>
      <c r="Y344" s="89">
        <f t="shared" si="83"/>
        <v>0</v>
      </c>
    </row>
    <row r="345" spans="2:25">
      <c r="B345" s="201">
        <v>5546</v>
      </c>
      <c r="C345" t="s">
        <v>362</v>
      </c>
      <c r="D345" s="1">
        <v>8207</v>
      </c>
      <c r="E345" s="86">
        <f t="shared" si="76"/>
        <v>7256.4102564102568</v>
      </c>
      <c r="F345" s="87">
        <f t="shared" si="70"/>
        <v>1.469377355378956</v>
      </c>
      <c r="G345" s="189">
        <f t="shared" si="77"/>
        <v>-1436.8233532399915</v>
      </c>
      <c r="H345" s="189">
        <f t="shared" si="71"/>
        <v>-1625.0472125144306</v>
      </c>
      <c r="I345" s="189">
        <f t="shared" si="72"/>
        <v>0</v>
      </c>
      <c r="J345" s="88">
        <f t="shared" si="73"/>
        <v>0</v>
      </c>
      <c r="K345" s="189">
        <f t="shared" si="78"/>
        <v>-51.060564494098614</v>
      </c>
      <c r="L345" s="88">
        <f t="shared" si="74"/>
        <v>-57.749498442825534</v>
      </c>
      <c r="M345" s="89">
        <f t="shared" si="79"/>
        <v>-1682.7967109572562</v>
      </c>
      <c r="N345" s="89">
        <f t="shared" si="80"/>
        <v>6524.2032890427436</v>
      </c>
      <c r="O345" s="89">
        <f t="shared" si="81"/>
        <v>5768.5263386761662</v>
      </c>
      <c r="P345" s="90">
        <f t="shared" si="75"/>
        <v>1.1680902369694539</v>
      </c>
      <c r="Q345" s="195">
        <v>-791.48519617718637</v>
      </c>
      <c r="R345" s="90">
        <f t="shared" si="82"/>
        <v>0.45850364314910252</v>
      </c>
      <c r="S345" s="90">
        <f t="shared" si="82"/>
        <v>0.49203246253184058</v>
      </c>
      <c r="T345" s="92">
        <v>1131</v>
      </c>
      <c r="U345" s="1">
        <v>5627</v>
      </c>
      <c r="V345" s="1">
        <v>4863.4399308556613</v>
      </c>
      <c r="W345" s="197"/>
      <c r="X345" s="89">
        <v>0</v>
      </c>
      <c r="Y345" s="89">
        <f t="shared" si="83"/>
        <v>0</v>
      </c>
    </row>
    <row r="346" spans="2:25">
      <c r="B346" s="201">
        <v>5601</v>
      </c>
      <c r="C346" t="s">
        <v>340</v>
      </c>
      <c r="D346" s="1">
        <v>102839</v>
      </c>
      <c r="E346" s="86">
        <f t="shared" si="76"/>
        <v>4700.7816428212273</v>
      </c>
      <c r="F346" s="87">
        <f t="shared" si="70"/>
        <v>0.95187866375675378</v>
      </c>
      <c r="G346" s="189">
        <f t="shared" si="77"/>
        <v>147.66638718520684</v>
      </c>
      <c r="H346" s="189">
        <f t="shared" si="71"/>
        <v>3230.4975524507699</v>
      </c>
      <c r="I346" s="189">
        <f t="shared" si="72"/>
        <v>0</v>
      </c>
      <c r="J346" s="88">
        <f t="shared" si="73"/>
        <v>0</v>
      </c>
      <c r="K346" s="189">
        <f t="shared" si="78"/>
        <v>-51.060564494098614</v>
      </c>
      <c r="L346" s="88">
        <f t="shared" si="74"/>
        <v>-1117.0519694373954</v>
      </c>
      <c r="M346" s="89">
        <f t="shared" si="79"/>
        <v>2113.4455830133747</v>
      </c>
      <c r="N346" s="89">
        <f t="shared" si="80"/>
        <v>104952.44558301338</v>
      </c>
      <c r="O346" s="89">
        <f t="shared" si="81"/>
        <v>4797.3874655123354</v>
      </c>
      <c r="P346" s="90">
        <f t="shared" si="75"/>
        <v>0.97144073415301735</v>
      </c>
      <c r="Q346" s="195">
        <v>-377.58762573677268</v>
      </c>
      <c r="R346" s="90">
        <f t="shared" si="82"/>
        <v>3.3620117796048003E-2</v>
      </c>
      <c r="S346" s="90">
        <f t="shared" si="82"/>
        <v>2.5635394117868315E-2</v>
      </c>
      <c r="T346" s="92">
        <v>21877</v>
      </c>
      <c r="U346" s="1">
        <v>99494</v>
      </c>
      <c r="V346" s="1">
        <v>4583.2872673668699</v>
      </c>
      <c r="W346" s="197"/>
      <c r="X346" s="89">
        <v>0</v>
      </c>
      <c r="Y346" s="89">
        <f t="shared" si="83"/>
        <v>0</v>
      </c>
    </row>
    <row r="347" spans="2:25">
      <c r="B347" s="201">
        <v>5603</v>
      </c>
      <c r="C347" t="s">
        <v>343</v>
      </c>
      <c r="D347" s="1">
        <v>59281</v>
      </c>
      <c r="E347" s="86">
        <f t="shared" si="76"/>
        <v>5234.9876368774285</v>
      </c>
      <c r="F347" s="87">
        <f t="shared" si="70"/>
        <v>1.0600520116019185</v>
      </c>
      <c r="G347" s="189">
        <f t="shared" si="77"/>
        <v>-183.54132912963792</v>
      </c>
      <c r="H347" s="189">
        <f t="shared" si="71"/>
        <v>-2078.4220110640199</v>
      </c>
      <c r="I347" s="189">
        <f t="shared" si="72"/>
        <v>0</v>
      </c>
      <c r="J347" s="88">
        <f t="shared" si="73"/>
        <v>0</v>
      </c>
      <c r="K347" s="189">
        <f t="shared" si="78"/>
        <v>-51.060564494098614</v>
      </c>
      <c r="L347" s="88">
        <f t="shared" si="74"/>
        <v>-578.20983233117261</v>
      </c>
      <c r="M347" s="89">
        <f t="shared" si="79"/>
        <v>-2656.6318433951924</v>
      </c>
      <c r="N347" s="89">
        <f t="shared" si="80"/>
        <v>56624.368156604811</v>
      </c>
      <c r="O347" s="89">
        <f t="shared" si="81"/>
        <v>5000.3857432536925</v>
      </c>
      <c r="P347" s="90">
        <f t="shared" si="75"/>
        <v>1.0125466063341801</v>
      </c>
      <c r="Q347" s="195">
        <v>986.16908777148501</v>
      </c>
      <c r="R347" s="90">
        <f t="shared" si="82"/>
        <v>4.2138386892623586E-2</v>
      </c>
      <c r="S347" s="90">
        <f t="shared" si="82"/>
        <v>4.3426795353988502E-2</v>
      </c>
      <c r="T347" s="92">
        <v>11324</v>
      </c>
      <c r="U347" s="1">
        <v>56884</v>
      </c>
      <c r="V347" s="1">
        <v>5017.1106015170226</v>
      </c>
      <c r="W347" s="197"/>
      <c r="X347" s="89">
        <v>0</v>
      </c>
      <c r="Y347" s="89">
        <f t="shared" si="83"/>
        <v>0</v>
      </c>
    </row>
    <row r="348" spans="2:25">
      <c r="B348" s="201">
        <v>5605</v>
      </c>
      <c r="C348" t="s">
        <v>376</v>
      </c>
      <c r="D348" s="1">
        <v>45788</v>
      </c>
      <c r="E348" s="86">
        <f t="shared" si="76"/>
        <v>4595.804476563284</v>
      </c>
      <c r="F348" s="87">
        <f t="shared" si="70"/>
        <v>0.93062144903477617</v>
      </c>
      <c r="G348" s="189">
        <f t="shared" si="77"/>
        <v>212.75223026513169</v>
      </c>
      <c r="H348" s="189">
        <f t="shared" si="71"/>
        <v>2119.6504701315071</v>
      </c>
      <c r="I348" s="189">
        <f t="shared" si="72"/>
        <v>0</v>
      </c>
      <c r="J348" s="88">
        <f t="shared" si="73"/>
        <v>0</v>
      </c>
      <c r="K348" s="189">
        <f t="shared" si="78"/>
        <v>-51.060564494098614</v>
      </c>
      <c r="L348" s="88">
        <f t="shared" si="74"/>
        <v>-508.71640405470447</v>
      </c>
      <c r="M348" s="89">
        <f t="shared" si="79"/>
        <v>1610.9340660768025</v>
      </c>
      <c r="N348" s="89">
        <f t="shared" si="80"/>
        <v>47398.934066076799</v>
      </c>
      <c r="O348" s="89">
        <f t="shared" si="81"/>
        <v>4757.4961423343166</v>
      </c>
      <c r="P348" s="90">
        <f t="shared" si="75"/>
        <v>0.96336299255866575</v>
      </c>
      <c r="Q348" s="195">
        <v>-542.37852712050744</v>
      </c>
      <c r="R348" s="90">
        <f t="shared" si="82"/>
        <v>2.1232937817824961E-2</v>
      </c>
      <c r="S348" s="90">
        <f t="shared" si="82"/>
        <v>3.1483193140697738E-2</v>
      </c>
      <c r="T348" s="92">
        <v>9963</v>
      </c>
      <c r="U348" s="1">
        <v>44836</v>
      </c>
      <c r="V348" s="1">
        <v>4455.5301599920504</v>
      </c>
      <c r="W348" s="197"/>
      <c r="X348" s="89">
        <v>0</v>
      </c>
      <c r="Y348" s="89">
        <f t="shared" si="83"/>
        <v>0</v>
      </c>
    </row>
    <row r="349" spans="2:25">
      <c r="B349" s="201">
        <v>5607</v>
      </c>
      <c r="C349" t="s">
        <v>342</v>
      </c>
      <c r="D349" s="1">
        <v>25313</v>
      </c>
      <c r="E349" s="86">
        <f t="shared" si="76"/>
        <v>4381.6859961917953</v>
      </c>
      <c r="F349" s="87">
        <f t="shared" si="70"/>
        <v>0.88726380588772769</v>
      </c>
      <c r="G349" s="189">
        <f t="shared" si="77"/>
        <v>345.50568809545462</v>
      </c>
      <c r="H349" s="189">
        <f t="shared" si="71"/>
        <v>1995.9863601274415</v>
      </c>
      <c r="I349" s="189">
        <f t="shared" si="72"/>
        <v>22.180170375332636</v>
      </c>
      <c r="J349" s="88">
        <f t="shared" si="73"/>
        <v>128.13484425829662</v>
      </c>
      <c r="K349" s="189">
        <f t="shared" si="78"/>
        <v>-28.880394118765977</v>
      </c>
      <c r="L349" s="88">
        <f t="shared" si="74"/>
        <v>-166.84203682411103</v>
      </c>
      <c r="M349" s="89">
        <f t="shared" si="79"/>
        <v>1829.1443233033303</v>
      </c>
      <c r="N349" s="89">
        <f t="shared" si="80"/>
        <v>27142.144323303331</v>
      </c>
      <c r="O349" s="89">
        <f t="shared" si="81"/>
        <v>4698.3112901684844</v>
      </c>
      <c r="P349" s="90">
        <f t="shared" si="75"/>
        <v>0.95137843290989166</v>
      </c>
      <c r="Q349" s="195">
        <v>544.33424367863063</v>
      </c>
      <c r="R349" s="90">
        <f t="shared" si="82"/>
        <v>5.124797541426139E-2</v>
      </c>
      <c r="S349" s="90">
        <f t="shared" si="82"/>
        <v>5.6707113247466898E-2</v>
      </c>
      <c r="T349" s="92">
        <v>5777</v>
      </c>
      <c r="U349" s="1">
        <v>24079</v>
      </c>
      <c r="V349" s="1">
        <v>4146.5472705355605</v>
      </c>
      <c r="W349" s="197"/>
      <c r="X349" s="89">
        <v>0</v>
      </c>
      <c r="Y349" s="89">
        <f t="shared" si="83"/>
        <v>0</v>
      </c>
    </row>
    <row r="350" spans="2:25">
      <c r="B350" s="201">
        <v>5610</v>
      </c>
      <c r="C350" t="s">
        <v>369</v>
      </c>
      <c r="D350" s="1">
        <v>9473</v>
      </c>
      <c r="E350" s="86">
        <f t="shared" si="76"/>
        <v>3753.1695721077654</v>
      </c>
      <c r="F350" s="87">
        <f t="shared" si="70"/>
        <v>0.75999319019769096</v>
      </c>
      <c r="G350" s="189">
        <f t="shared" si="77"/>
        <v>735.18587102755316</v>
      </c>
      <c r="H350" s="189">
        <f t="shared" si="71"/>
        <v>1855.6091384735444</v>
      </c>
      <c r="I350" s="189">
        <f t="shared" si="72"/>
        <v>242.16091880474309</v>
      </c>
      <c r="J350" s="88">
        <f t="shared" si="73"/>
        <v>611.21415906317156</v>
      </c>
      <c r="K350" s="189">
        <f t="shared" si="78"/>
        <v>191.10035431064449</v>
      </c>
      <c r="L350" s="88">
        <f t="shared" si="74"/>
        <v>482.33729428006666</v>
      </c>
      <c r="M350" s="89">
        <f t="shared" si="79"/>
        <v>2337.9464327536111</v>
      </c>
      <c r="N350" s="89">
        <f t="shared" si="80"/>
        <v>11810.946432753612</v>
      </c>
      <c r="O350" s="89">
        <f t="shared" si="81"/>
        <v>4679.4557974459631</v>
      </c>
      <c r="P350" s="90">
        <f t="shared" si="75"/>
        <v>0.94756031443919053</v>
      </c>
      <c r="Q350" s="195">
        <v>518.32878682930345</v>
      </c>
      <c r="R350" s="90">
        <f t="shared" si="82"/>
        <v>-0.11723045382536576</v>
      </c>
      <c r="S350" s="90">
        <f t="shared" si="82"/>
        <v>-0.10289069495327387</v>
      </c>
      <c r="T350" s="92">
        <v>2524</v>
      </c>
      <c r="U350" s="1">
        <v>10731</v>
      </c>
      <c r="V350" s="1">
        <v>4183.625730994152</v>
      </c>
      <c r="W350" s="197"/>
      <c r="X350" s="89">
        <v>0</v>
      </c>
      <c r="Y350" s="89">
        <f t="shared" si="83"/>
        <v>0</v>
      </c>
    </row>
    <row r="351" spans="2:25">
      <c r="B351" s="201">
        <v>5612</v>
      </c>
      <c r="C351" t="s">
        <v>363</v>
      </c>
      <c r="D351" s="1">
        <v>9405</v>
      </c>
      <c r="E351" s="86">
        <f t="shared" si="76"/>
        <v>3297.6858345021037</v>
      </c>
      <c r="F351" s="87">
        <f t="shared" si="70"/>
        <v>0.6677606032667226</v>
      </c>
      <c r="G351" s="189">
        <f t="shared" si="77"/>
        <v>1017.5857883430634</v>
      </c>
      <c r="H351" s="189">
        <f t="shared" si="71"/>
        <v>2902.1546683544166</v>
      </c>
      <c r="I351" s="189">
        <f t="shared" si="72"/>
        <v>401.58022696672469</v>
      </c>
      <c r="J351" s="88">
        <f t="shared" si="73"/>
        <v>1145.3068073090988</v>
      </c>
      <c r="K351" s="189">
        <f t="shared" si="78"/>
        <v>350.51966247262607</v>
      </c>
      <c r="L351" s="88">
        <f t="shared" si="74"/>
        <v>999.68207737192949</v>
      </c>
      <c r="M351" s="89">
        <f t="shared" si="79"/>
        <v>3901.8367457263462</v>
      </c>
      <c r="N351" s="89">
        <f t="shared" si="80"/>
        <v>13306.836745726347</v>
      </c>
      <c r="O351" s="89">
        <f t="shared" si="81"/>
        <v>4665.7912853177932</v>
      </c>
      <c r="P351" s="90">
        <f t="shared" si="75"/>
        <v>0.94479333683126143</v>
      </c>
      <c r="Q351" s="195">
        <v>-412.02440767148482</v>
      </c>
      <c r="R351" s="90">
        <f t="shared" si="82"/>
        <v>-5.8558558558558557E-2</v>
      </c>
      <c r="S351" s="90">
        <f t="shared" si="82"/>
        <v>-5.9878953287088005E-2</v>
      </c>
      <c r="T351" s="92">
        <v>2852</v>
      </c>
      <c r="U351" s="1">
        <v>9990</v>
      </c>
      <c r="V351" s="1">
        <v>3507.7247191011238</v>
      </c>
      <c r="W351" s="197"/>
      <c r="X351" s="89">
        <v>0</v>
      </c>
      <c r="Y351" s="89">
        <f t="shared" si="83"/>
        <v>0</v>
      </c>
    </row>
    <row r="352" spans="2:25">
      <c r="B352" s="201">
        <v>5614</v>
      </c>
      <c r="C352" t="s">
        <v>364</v>
      </c>
      <c r="D352" s="1">
        <v>3363</v>
      </c>
      <c r="E352" s="86">
        <f t="shared" si="76"/>
        <v>3892.3611111111113</v>
      </c>
      <c r="F352" s="87">
        <f t="shared" si="70"/>
        <v>0.78817859982102201</v>
      </c>
      <c r="G352" s="189">
        <f t="shared" si="77"/>
        <v>648.88711684547877</v>
      </c>
      <c r="H352" s="189">
        <f t="shared" si="71"/>
        <v>560.63846895449365</v>
      </c>
      <c r="I352" s="189">
        <f t="shared" si="72"/>
        <v>193.44388015357202</v>
      </c>
      <c r="J352" s="88">
        <f t="shared" si="73"/>
        <v>167.13551245268624</v>
      </c>
      <c r="K352" s="189">
        <f t="shared" si="78"/>
        <v>142.3833156594734</v>
      </c>
      <c r="L352" s="88">
        <f t="shared" si="74"/>
        <v>123.01918472978502</v>
      </c>
      <c r="M352" s="89">
        <f t="shared" si="79"/>
        <v>683.65765368427867</v>
      </c>
      <c r="N352" s="89">
        <f t="shared" si="80"/>
        <v>4046.6576536842786</v>
      </c>
      <c r="O352" s="89">
        <f t="shared" si="81"/>
        <v>4683.631543616063</v>
      </c>
      <c r="P352" s="90">
        <f t="shared" si="75"/>
        <v>0.94840587672789034</v>
      </c>
      <c r="Q352" s="195">
        <v>-125.76562209963629</v>
      </c>
      <c r="R352" s="90">
        <f t="shared" si="82"/>
        <v>4.0854224698235839E-2</v>
      </c>
      <c r="S352" s="90">
        <f t="shared" si="82"/>
        <v>4.0854224698235853E-2</v>
      </c>
      <c r="T352" s="92">
        <v>864</v>
      </c>
      <c r="U352" s="1">
        <v>3231</v>
      </c>
      <c r="V352" s="1">
        <v>3739.5833333333335</v>
      </c>
      <c r="W352" s="197"/>
      <c r="X352" s="89">
        <v>0</v>
      </c>
      <c r="Y352" s="89">
        <f t="shared" si="83"/>
        <v>0</v>
      </c>
    </row>
    <row r="353" spans="2:28">
      <c r="B353" s="201">
        <v>5616</v>
      </c>
      <c r="C353" t="s">
        <v>365</v>
      </c>
      <c r="D353" s="1">
        <v>3929</v>
      </c>
      <c r="E353" s="86">
        <f t="shared" si="76"/>
        <v>4021.4943705220066</v>
      </c>
      <c r="F353" s="87">
        <f t="shared" si="70"/>
        <v>0.81432727120258097</v>
      </c>
      <c r="G353" s="189">
        <f t="shared" si="77"/>
        <v>568.82449601072358</v>
      </c>
      <c r="H353" s="189">
        <f t="shared" si="71"/>
        <v>555.74153260247692</v>
      </c>
      <c r="I353" s="189">
        <f t="shared" si="72"/>
        <v>148.24723935975865</v>
      </c>
      <c r="J353" s="88">
        <f t="shared" si="73"/>
        <v>144.83755285448422</v>
      </c>
      <c r="K353" s="189">
        <f t="shared" si="78"/>
        <v>97.186674865660038</v>
      </c>
      <c r="L353" s="88">
        <f t="shared" si="74"/>
        <v>94.951381343749858</v>
      </c>
      <c r="M353" s="89">
        <f t="shared" si="79"/>
        <v>650.69291394622678</v>
      </c>
      <c r="N353" s="89">
        <f t="shared" si="80"/>
        <v>4579.6929139462263</v>
      </c>
      <c r="O353" s="89">
        <f t="shared" si="81"/>
        <v>4687.5055413983891</v>
      </c>
      <c r="P353" s="90">
        <f t="shared" si="75"/>
        <v>0.94919033686933696</v>
      </c>
      <c r="Q353" s="195">
        <v>21.530147996128335</v>
      </c>
      <c r="R353" s="90">
        <f t="shared" si="82"/>
        <v>-7.6297049847405898E-4</v>
      </c>
      <c r="S353" s="90">
        <f t="shared" si="82"/>
        <v>1.2825505445179677E-3</v>
      </c>
      <c r="T353" s="92">
        <v>977</v>
      </c>
      <c r="U353" s="1">
        <v>3932</v>
      </c>
      <c r="V353" s="1">
        <v>4016.3432073544432</v>
      </c>
      <c r="W353" s="197"/>
      <c r="X353" s="89">
        <v>0</v>
      </c>
      <c r="Y353" s="89">
        <f t="shared" si="83"/>
        <v>0</v>
      </c>
    </row>
    <row r="354" spans="2:28">
      <c r="B354" s="201">
        <v>5618</v>
      </c>
      <c r="C354" t="s">
        <v>366</v>
      </c>
      <c r="D354" s="1">
        <v>6688</v>
      </c>
      <c r="E354" s="86">
        <f t="shared" si="76"/>
        <v>6091.074681238616</v>
      </c>
      <c r="F354" s="87">
        <f t="shared" si="70"/>
        <v>1.2334042440100015</v>
      </c>
      <c r="G354" s="189">
        <f t="shared" si="77"/>
        <v>-714.31529663357412</v>
      </c>
      <c r="H354" s="189">
        <f t="shared" si="71"/>
        <v>-784.31819570366429</v>
      </c>
      <c r="I354" s="189">
        <f t="shared" si="72"/>
        <v>0</v>
      </c>
      <c r="J354" s="88">
        <f t="shared" si="73"/>
        <v>0</v>
      </c>
      <c r="K354" s="189">
        <f t="shared" si="78"/>
        <v>-51.060564494098614</v>
      </c>
      <c r="L354" s="88">
        <f t="shared" si="74"/>
        <v>-56.064499814520275</v>
      </c>
      <c r="M354" s="89">
        <f t="shared" si="79"/>
        <v>-840.38269551818462</v>
      </c>
      <c r="N354" s="89">
        <f t="shared" si="80"/>
        <v>5847.6173044818152</v>
      </c>
      <c r="O354" s="89">
        <f t="shared" si="81"/>
        <v>5325.6988201109425</v>
      </c>
      <c r="P354" s="90">
        <f t="shared" si="75"/>
        <v>1.0784204546492513</v>
      </c>
      <c r="Q354" s="195">
        <v>-174.01703724363404</v>
      </c>
      <c r="R354" s="90">
        <f t="shared" si="82"/>
        <v>0.18455543747786043</v>
      </c>
      <c r="S354" s="90">
        <f t="shared" si="82"/>
        <v>0.20073788880952528</v>
      </c>
      <c r="T354" s="92">
        <v>1098</v>
      </c>
      <c r="U354" s="1">
        <v>5646</v>
      </c>
      <c r="V354" s="1">
        <v>5072.77628032345</v>
      </c>
      <c r="W354" s="197"/>
      <c r="X354" s="89">
        <v>0</v>
      </c>
      <c r="Y354" s="89">
        <f t="shared" si="83"/>
        <v>0</v>
      </c>
    </row>
    <row r="355" spans="2:28">
      <c r="B355" s="201">
        <v>5620</v>
      </c>
      <c r="C355" t="s">
        <v>367</v>
      </c>
      <c r="D355" s="1">
        <v>14470</v>
      </c>
      <c r="E355" s="86">
        <f t="shared" si="76"/>
        <v>4895.1285520974288</v>
      </c>
      <c r="F355" s="87">
        <f t="shared" si="70"/>
        <v>0.99123268833468747</v>
      </c>
      <c r="G355" s="189">
        <f t="shared" si="77"/>
        <v>27.171303433961857</v>
      </c>
      <c r="H355" s="189">
        <f t="shared" si="71"/>
        <v>80.318372950791257</v>
      </c>
      <c r="I355" s="189">
        <f t="shared" si="72"/>
        <v>0</v>
      </c>
      <c r="J355" s="88">
        <f t="shared" si="73"/>
        <v>0</v>
      </c>
      <c r="K355" s="189">
        <f t="shared" si="78"/>
        <v>-51.060564494098614</v>
      </c>
      <c r="L355" s="88">
        <f t="shared" si="74"/>
        <v>-150.9350286445555</v>
      </c>
      <c r="M355" s="89">
        <f t="shared" si="79"/>
        <v>-70.616655693764244</v>
      </c>
      <c r="N355" s="89">
        <f t="shared" si="80"/>
        <v>14399.383344306236</v>
      </c>
      <c r="O355" s="89">
        <f t="shared" si="81"/>
        <v>4871.2392910372919</v>
      </c>
      <c r="P355" s="90">
        <f t="shared" si="75"/>
        <v>0.98639526349263218</v>
      </c>
      <c r="Q355" s="195">
        <v>-153.04963356300689</v>
      </c>
      <c r="R355" s="90">
        <f t="shared" si="82"/>
        <v>1.0969049116188082E-2</v>
      </c>
      <c r="S355" s="90">
        <f t="shared" si="82"/>
        <v>9.2590202780348709E-3</v>
      </c>
      <c r="T355" s="92">
        <v>2956</v>
      </c>
      <c r="U355" s="1">
        <v>14313</v>
      </c>
      <c r="V355" s="1">
        <v>4850.2202643171804</v>
      </c>
      <c r="W355" s="197"/>
      <c r="X355" s="89">
        <v>0</v>
      </c>
      <c r="Y355" s="89">
        <f t="shared" si="83"/>
        <v>0</v>
      </c>
    </row>
    <row r="356" spans="2:28">
      <c r="B356" s="201">
        <v>5622</v>
      </c>
      <c r="C356" t="s">
        <v>368</v>
      </c>
      <c r="D356" s="1">
        <v>16732</v>
      </c>
      <c r="E356" s="86">
        <f t="shared" si="76"/>
        <v>4294.6611909650919</v>
      </c>
      <c r="F356" s="87">
        <f t="shared" si="70"/>
        <v>0.86964183115946292</v>
      </c>
      <c r="G356" s="189">
        <f t="shared" si="77"/>
        <v>399.46106733601073</v>
      </c>
      <c r="H356" s="189">
        <f t="shared" si="71"/>
        <v>1556.3003183410979</v>
      </c>
      <c r="I356" s="189">
        <f t="shared" si="72"/>
        <v>52.63885220467882</v>
      </c>
      <c r="J356" s="88">
        <f t="shared" si="73"/>
        <v>205.08096818942869</v>
      </c>
      <c r="K356" s="189">
        <f t="shared" si="78"/>
        <v>1.5782877105802058</v>
      </c>
      <c r="L356" s="88">
        <f t="shared" si="74"/>
        <v>6.1490089204204814</v>
      </c>
      <c r="M356" s="89">
        <f t="shared" si="79"/>
        <v>1562.4493272615184</v>
      </c>
      <c r="N356" s="89">
        <f t="shared" si="80"/>
        <v>18294.449327261518</v>
      </c>
      <c r="O356" s="89">
        <f t="shared" si="81"/>
        <v>4695.7005460116834</v>
      </c>
      <c r="P356" s="90">
        <f t="shared" si="75"/>
        <v>0.9508497736680438</v>
      </c>
      <c r="Q356" s="195">
        <v>420.23522312478963</v>
      </c>
      <c r="R356" s="90">
        <f t="shared" si="82"/>
        <v>2.1801526717557251E-2</v>
      </c>
      <c r="S356" s="90">
        <f t="shared" si="82"/>
        <v>1.9965641017602599E-2</v>
      </c>
      <c r="T356" s="92">
        <v>3896</v>
      </c>
      <c r="U356" s="1">
        <v>16375</v>
      </c>
      <c r="V356" s="1">
        <v>4210.5939830290563</v>
      </c>
      <c r="W356" s="197"/>
      <c r="X356" s="89">
        <v>0</v>
      </c>
      <c r="Y356" s="89">
        <f t="shared" si="83"/>
        <v>0</v>
      </c>
    </row>
    <row r="357" spans="2:28">
      <c r="B357" s="201">
        <v>5624</v>
      </c>
      <c r="C357" t="s">
        <v>370</v>
      </c>
      <c r="D357" s="1">
        <v>6306</v>
      </c>
      <c r="E357" s="86">
        <f t="shared" si="76"/>
        <v>5093.6995153473345</v>
      </c>
      <c r="F357" s="87">
        <f t="shared" si="70"/>
        <v>1.0314420572271705</v>
      </c>
      <c r="G357" s="189">
        <f t="shared" si="77"/>
        <v>-95.942693780979624</v>
      </c>
      <c r="H357" s="189">
        <f t="shared" si="71"/>
        <v>-118.77705490085278</v>
      </c>
      <c r="I357" s="189">
        <f t="shared" si="72"/>
        <v>0</v>
      </c>
      <c r="J357" s="88">
        <f t="shared" si="73"/>
        <v>0</v>
      </c>
      <c r="K357" s="189">
        <f t="shared" si="78"/>
        <v>-51.060564494098614</v>
      </c>
      <c r="L357" s="88">
        <f t="shared" si="74"/>
        <v>-63.212978843694088</v>
      </c>
      <c r="M357" s="89">
        <f t="shared" si="79"/>
        <v>-181.99003374454685</v>
      </c>
      <c r="N357" s="89">
        <f t="shared" si="80"/>
        <v>6124.009966255453</v>
      </c>
      <c r="O357" s="89">
        <f t="shared" si="81"/>
        <v>4946.6962570722562</v>
      </c>
      <c r="P357" s="90">
        <f t="shared" si="75"/>
        <v>1.0016748236717758</v>
      </c>
      <c r="Q357" s="195">
        <v>-929.02399237936936</v>
      </c>
      <c r="R357" s="90">
        <f t="shared" si="82"/>
        <v>-3.9597928723728297E-2</v>
      </c>
      <c r="S357" s="90">
        <f t="shared" si="82"/>
        <v>-5.7440616639200102E-2</v>
      </c>
      <c r="T357" s="92">
        <v>1238</v>
      </c>
      <c r="U357" s="1">
        <v>6566</v>
      </c>
      <c r="V357" s="1">
        <v>5404.1152263374479</v>
      </c>
      <c r="W357" s="197"/>
      <c r="X357" s="89">
        <v>0</v>
      </c>
      <c r="Y357" s="89">
        <f t="shared" si="83"/>
        <v>0</v>
      </c>
    </row>
    <row r="358" spans="2:28">
      <c r="B358" s="201">
        <v>5626</v>
      </c>
      <c r="C358" t="s">
        <v>371</v>
      </c>
      <c r="D358" s="1">
        <v>4532</v>
      </c>
      <c r="E358" s="86">
        <f t="shared" si="76"/>
        <v>4312.0837297811613</v>
      </c>
      <c r="F358" s="87">
        <f t="shared" si="70"/>
        <v>0.87316978549293356</v>
      </c>
      <c r="G358" s="189">
        <f t="shared" si="77"/>
        <v>388.65909327004772</v>
      </c>
      <c r="H358" s="189">
        <f t="shared" si="71"/>
        <v>408.48070702682014</v>
      </c>
      <c r="I358" s="189">
        <f t="shared" si="72"/>
        <v>46.540963619054537</v>
      </c>
      <c r="J358" s="88">
        <f t="shared" si="73"/>
        <v>48.914552763626318</v>
      </c>
      <c r="K358" s="189">
        <f t="shared" si="78"/>
        <v>-4.5196008750440768</v>
      </c>
      <c r="L358" s="88">
        <f t="shared" si="74"/>
        <v>-4.7501005196713253</v>
      </c>
      <c r="M358" s="89">
        <f t="shared" si="79"/>
        <v>403.73060650714882</v>
      </c>
      <c r="N358" s="89">
        <f t="shared" si="80"/>
        <v>4935.7306065071489</v>
      </c>
      <c r="O358" s="89">
        <f t="shared" si="81"/>
        <v>4696.2232221761642</v>
      </c>
      <c r="P358" s="90">
        <f t="shared" si="75"/>
        <v>0.95095561229804759</v>
      </c>
      <c r="Q358" s="195">
        <v>-241.23941070222014</v>
      </c>
      <c r="R358" s="90">
        <f t="shared" si="82"/>
        <v>7.1141574095958407E-2</v>
      </c>
      <c r="S358" s="90">
        <f t="shared" si="82"/>
        <v>9.0505693894077643E-2</v>
      </c>
      <c r="T358" s="92">
        <v>1051</v>
      </c>
      <c r="U358" s="1">
        <v>4231</v>
      </c>
      <c r="V358" s="1">
        <v>3954.2056074766356</v>
      </c>
      <c r="W358" s="197"/>
      <c r="X358" s="89">
        <v>0</v>
      </c>
      <c r="Y358" s="89">
        <f t="shared" si="83"/>
        <v>0</v>
      </c>
    </row>
    <row r="359" spans="2:28">
      <c r="B359" s="201">
        <v>5628</v>
      </c>
      <c r="C359" t="s">
        <v>373</v>
      </c>
      <c r="D359" s="1">
        <v>11316</v>
      </c>
      <c r="E359" s="86">
        <f t="shared" si="76"/>
        <v>4044.3173695496785</v>
      </c>
      <c r="F359" s="87">
        <f t="shared" si="70"/>
        <v>0.81894878470141763</v>
      </c>
      <c r="G359" s="189">
        <f t="shared" si="77"/>
        <v>554.67423661356713</v>
      </c>
      <c r="H359" s="189">
        <f t="shared" si="71"/>
        <v>1551.9785140447607</v>
      </c>
      <c r="I359" s="189">
        <f t="shared" si="72"/>
        <v>140.25918970007353</v>
      </c>
      <c r="J359" s="88">
        <f t="shared" si="73"/>
        <v>392.44521278080578</v>
      </c>
      <c r="K359" s="189">
        <f t="shared" si="78"/>
        <v>89.198625205974921</v>
      </c>
      <c r="L359" s="88">
        <f t="shared" si="74"/>
        <v>249.57775332631783</v>
      </c>
      <c r="M359" s="89">
        <f t="shared" si="79"/>
        <v>1801.5562673710785</v>
      </c>
      <c r="N359" s="89">
        <f t="shared" si="80"/>
        <v>13117.556267371079</v>
      </c>
      <c r="O359" s="89">
        <f t="shared" si="81"/>
        <v>4688.1902313692199</v>
      </c>
      <c r="P359" s="90">
        <f t="shared" si="75"/>
        <v>0.94932898227430218</v>
      </c>
      <c r="Q359" s="195">
        <v>304.95820245974255</v>
      </c>
      <c r="R359" s="90">
        <f t="shared" si="82"/>
        <v>2.6673924877517692E-2</v>
      </c>
      <c r="S359" s="90">
        <f t="shared" si="82"/>
        <v>2.9976307051891419E-2</v>
      </c>
      <c r="T359" s="92">
        <v>2798</v>
      </c>
      <c r="U359" s="1">
        <v>11022</v>
      </c>
      <c r="V359" s="1">
        <v>3926.6120413252584</v>
      </c>
      <c r="W359" s="197"/>
      <c r="X359" s="89">
        <v>0</v>
      </c>
      <c r="Y359" s="89">
        <f t="shared" si="83"/>
        <v>0</v>
      </c>
    </row>
    <row r="360" spans="2:28">
      <c r="B360" s="201">
        <v>5630</v>
      </c>
      <c r="C360" t="s">
        <v>372</v>
      </c>
      <c r="D360" s="1">
        <v>3663</v>
      </c>
      <c r="E360" s="86">
        <f t="shared" si="76"/>
        <v>4115.7303370786512</v>
      </c>
      <c r="F360" s="87">
        <f t="shared" si="70"/>
        <v>0.83340946066372124</v>
      </c>
      <c r="G360" s="189">
        <f t="shared" si="77"/>
        <v>510.39819674560397</v>
      </c>
      <c r="H360" s="189">
        <f t="shared" si="71"/>
        <v>454.25439510358751</v>
      </c>
      <c r="I360" s="189">
        <f t="shared" si="72"/>
        <v>115.26465106493305</v>
      </c>
      <c r="J360" s="88">
        <f t="shared" si="73"/>
        <v>102.58553944779042</v>
      </c>
      <c r="K360" s="189">
        <f t="shared" si="78"/>
        <v>64.204086570834434</v>
      </c>
      <c r="L360" s="88">
        <f t="shared" si="74"/>
        <v>57.141637048042647</v>
      </c>
      <c r="M360" s="89">
        <f t="shared" si="79"/>
        <v>511.39603215163015</v>
      </c>
      <c r="N360" s="89">
        <f t="shared" si="80"/>
        <v>4174.3960321516297</v>
      </c>
      <c r="O360" s="89">
        <f t="shared" si="81"/>
        <v>4690.3326203950901</v>
      </c>
      <c r="P360" s="90">
        <f t="shared" si="75"/>
        <v>0.94976280255317147</v>
      </c>
      <c r="Q360" s="195">
        <v>82.383613763106041</v>
      </c>
      <c r="R360" s="90">
        <f t="shared" si="82"/>
        <v>-0.1557962664208343</v>
      </c>
      <c r="S360" s="90">
        <f t="shared" si="82"/>
        <v>-0.15389917937908348</v>
      </c>
      <c r="T360" s="92">
        <v>890</v>
      </c>
      <c r="U360" s="1">
        <v>4339</v>
      </c>
      <c r="V360" s="1">
        <v>4864.3497757847535</v>
      </c>
      <c r="W360" s="197"/>
      <c r="X360" s="89">
        <v>0</v>
      </c>
      <c r="Y360" s="89">
        <f t="shared" si="83"/>
        <v>0</v>
      </c>
    </row>
    <row r="361" spans="2:28">
      <c r="B361" s="201">
        <v>5632</v>
      </c>
      <c r="C361" t="s">
        <v>375</v>
      </c>
      <c r="D361" s="1">
        <v>10149</v>
      </c>
      <c r="E361" s="86">
        <f t="shared" si="76"/>
        <v>4816.8011390602751</v>
      </c>
      <c r="F361" s="87">
        <f t="shared" si="70"/>
        <v>0.97537188072385317</v>
      </c>
      <c r="G361" s="189">
        <f t="shared" si="77"/>
        <v>75.734299516997183</v>
      </c>
      <c r="H361" s="189">
        <f t="shared" si="71"/>
        <v>159.57216908231308</v>
      </c>
      <c r="I361" s="189">
        <f t="shared" si="72"/>
        <v>0</v>
      </c>
      <c r="J361" s="88">
        <f t="shared" si="73"/>
        <v>0</v>
      </c>
      <c r="K361" s="189">
        <f t="shared" si="78"/>
        <v>-51.060564494098614</v>
      </c>
      <c r="L361" s="88">
        <f t="shared" si="74"/>
        <v>-107.58460938906578</v>
      </c>
      <c r="M361" s="89">
        <f t="shared" si="79"/>
        <v>51.987559693247306</v>
      </c>
      <c r="N361" s="89">
        <f t="shared" si="80"/>
        <v>10200.987559693247</v>
      </c>
      <c r="O361" s="89">
        <f t="shared" si="81"/>
        <v>4841.4748740831737</v>
      </c>
      <c r="P361" s="90">
        <f t="shared" si="75"/>
        <v>0.98036815660051513</v>
      </c>
      <c r="Q361" s="195">
        <v>-6.8200937270822379</v>
      </c>
      <c r="R361" s="90">
        <f t="shared" si="82"/>
        <v>2.2713806043847522E-3</v>
      </c>
      <c r="S361" s="90">
        <f t="shared" si="82"/>
        <v>5.1254993911080717E-3</v>
      </c>
      <c r="T361" s="92">
        <v>2107</v>
      </c>
      <c r="U361" s="1">
        <v>10126</v>
      </c>
      <c r="V361" s="1">
        <v>4792.2385234264084</v>
      </c>
      <c r="W361" s="197"/>
      <c r="X361" s="89">
        <v>0</v>
      </c>
      <c r="Y361" s="89">
        <f t="shared" si="83"/>
        <v>0</v>
      </c>
    </row>
    <row r="362" spans="2:28">
      <c r="B362" s="201">
        <v>5634</v>
      </c>
      <c r="C362" t="s">
        <v>341</v>
      </c>
      <c r="D362" s="1">
        <v>7251</v>
      </c>
      <c r="E362" s="86">
        <f t="shared" si="76"/>
        <v>3658.4258324924317</v>
      </c>
      <c r="F362" s="87">
        <f t="shared" si="70"/>
        <v>0.74080817989156744</v>
      </c>
      <c r="G362" s="189">
        <f t="shared" si="77"/>
        <v>793.9269895890601</v>
      </c>
      <c r="H362" s="189">
        <f t="shared" si="71"/>
        <v>1573.5632933655172</v>
      </c>
      <c r="I362" s="189">
        <f t="shared" si="72"/>
        <v>275.32122767010986</v>
      </c>
      <c r="J362" s="88">
        <f t="shared" si="73"/>
        <v>545.68667324215778</v>
      </c>
      <c r="K362" s="189">
        <f t="shared" si="78"/>
        <v>224.26066317601124</v>
      </c>
      <c r="L362" s="88">
        <f t="shared" si="74"/>
        <v>444.48463441485427</v>
      </c>
      <c r="M362" s="89">
        <f t="shared" si="79"/>
        <v>2018.0479277803715</v>
      </c>
      <c r="N362" s="89">
        <f t="shared" si="80"/>
        <v>9269.0479277803715</v>
      </c>
      <c r="O362" s="89">
        <f t="shared" si="81"/>
        <v>4676.6134852575033</v>
      </c>
      <c r="P362" s="90">
        <f t="shared" si="75"/>
        <v>0.94698476413000687</v>
      </c>
      <c r="Q362" s="195">
        <v>113.5752499982882</v>
      </c>
      <c r="R362" s="90">
        <f t="shared" si="82"/>
        <v>-3.3457744601439618E-2</v>
      </c>
      <c r="S362" s="90">
        <f t="shared" si="82"/>
        <v>-3.8334345284580837E-2</v>
      </c>
      <c r="T362" s="92">
        <v>1982</v>
      </c>
      <c r="U362" s="1">
        <v>7502</v>
      </c>
      <c r="V362" s="1">
        <v>3804.2596348884385</v>
      </c>
      <c r="W362" s="197"/>
      <c r="X362" s="89">
        <v>0</v>
      </c>
      <c r="Y362" s="89">
        <f t="shared" si="83"/>
        <v>0</v>
      </c>
    </row>
    <row r="363" spans="2:28">
      <c r="B363" s="201">
        <v>5636</v>
      </c>
      <c r="C363" t="s">
        <v>374</v>
      </c>
      <c r="D363" s="1">
        <v>3894</v>
      </c>
      <c r="E363" s="86">
        <f t="shared" ref="E363" si="84">D363/T363*1000</f>
        <v>4486.1751152073739</v>
      </c>
      <c r="F363" s="87">
        <f t="shared" ref="F363" si="85">E363/E$365</f>
        <v>0.90842219411823832</v>
      </c>
      <c r="G363" s="189">
        <f t="shared" si="77"/>
        <v>280.7224343057959</v>
      </c>
      <c r="H363" s="189">
        <f t="shared" ref="H363" si="86">G363*T363/1000</f>
        <v>243.66707297743082</v>
      </c>
      <c r="I363" s="189">
        <f t="shared" ref="I363" si="87">IF(E363+Y363&lt;(E$365+Y$365)*0.9,((E$365+Y$365)*0.9-E363-Y363)*0.35,0)</f>
        <v>0</v>
      </c>
      <c r="J363" s="88">
        <f>I363*T363/1000</f>
        <v>0</v>
      </c>
      <c r="K363" s="189">
        <f t="shared" ref="K363" si="88">I363+J$367</f>
        <v>-51.060564494098614</v>
      </c>
      <c r="L363" s="88">
        <f t="shared" ref="L363" si="89">K363*T363/1000</f>
        <v>-44.3205699808776</v>
      </c>
      <c r="M363" s="89">
        <f t="shared" ref="M363" si="90">+H363+L363</f>
        <v>199.34650299655323</v>
      </c>
      <c r="N363" s="89">
        <f t="shared" ref="N363" si="91">D363+M363</f>
        <v>4093.3465029965532</v>
      </c>
      <c r="O363" s="89">
        <f t="shared" ref="O363" si="92">N363/T363*1000</f>
        <v>4715.8369850190702</v>
      </c>
      <c r="P363" s="90">
        <f t="shared" ref="P363" si="93">O363/O$365</f>
        <v>0.95492727569038127</v>
      </c>
      <c r="Q363" s="195">
        <v>57.352451687181315</v>
      </c>
      <c r="R363" s="90">
        <f t="shared" ref="R363" si="94">(D363-U363)/U363</f>
        <v>7.598784194528875E-2</v>
      </c>
      <c r="S363" s="90">
        <f t="shared" ref="S363" si="95">(E363-V363)/V363</f>
        <v>6.4831285980418457E-2</v>
      </c>
      <c r="T363" s="92">
        <v>868</v>
      </c>
      <c r="U363" s="1">
        <v>3619</v>
      </c>
      <c r="V363" s="1">
        <v>4213.0384167636785</v>
      </c>
      <c r="W363" s="197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8"/>
      <c r="C365" s="207" t="s">
        <v>378</v>
      </c>
      <c r="D365" s="168">
        <f>SUM(D7:D363)</f>
        <v>27627230</v>
      </c>
      <c r="E365" s="208">
        <f>D365/T365*1000</f>
        <v>4938.4252655362388</v>
      </c>
      <c r="F365" s="209">
        <f>E365/E$365</f>
        <v>1</v>
      </c>
      <c r="G365" s="210">
        <f>($E$365-E365)*0.6</f>
        <v>0</v>
      </c>
      <c r="H365" s="168">
        <f>SUM(H7:H363)</f>
        <v>3.5575737911131E-9</v>
      </c>
      <c r="I365" s="211">
        <f>IF(E365&lt;E$365*0.9,(E$365*0.9-E365)*0.35,0)</f>
        <v>0</v>
      </c>
      <c r="J365" s="168">
        <f>SUM(J7:J363)</f>
        <v>285650.15837191563</v>
      </c>
      <c r="K365" s="95"/>
      <c r="L365" s="168">
        <f>SUM(L7:L363)</f>
        <v>3.2215297096627182E-10</v>
      </c>
      <c r="M365" s="168">
        <f>SUM(M7:M363)</f>
        <v>3.9367478166241199E-9</v>
      </c>
      <c r="N365" s="168">
        <f>SUM(N7:N363)</f>
        <v>27627230.000000011</v>
      </c>
      <c r="O365" s="212">
        <f t="shared" ref="O365" si="97">N365/T365*1000</f>
        <v>4938.4252655362407</v>
      </c>
      <c r="P365" s="213">
        <f>O365/O$365</f>
        <v>1</v>
      </c>
      <c r="Q365" s="168">
        <f>SUM(Q7:Q363)</f>
        <v>-1.2738553323288215E-8</v>
      </c>
      <c r="R365" s="213">
        <f t="shared" ref="R365" si="98">(D365-U365)/U365</f>
        <v>2.8184380763648032E-2</v>
      </c>
      <c r="S365" s="213">
        <f>(E365-V365)/V365</f>
        <v>2.0072436546141631E-2</v>
      </c>
      <c r="T365" s="168">
        <f>SUM(T7:T363)</f>
        <v>5594340</v>
      </c>
      <c r="U365" s="168">
        <f>SUM(U7:U363)</f>
        <v>26869918</v>
      </c>
      <c r="V365" s="168">
        <v>4841.2495903302997</v>
      </c>
      <c r="W365" s="199"/>
      <c r="X365" s="96">
        <f>SUM(X7:X362)</f>
        <v>2953.6410000000014</v>
      </c>
      <c r="Y365" s="97">
        <f>X365*1000/T365</f>
        <v>0.52796951919261281</v>
      </c>
      <c r="Z365" s="1"/>
      <c r="AA365" s="46"/>
      <c r="AB365" s="1"/>
    </row>
    <row r="367" spans="2:28" ht="19.5" customHeight="1">
      <c r="B367" s="191" t="s">
        <v>416</v>
      </c>
      <c r="C367" s="102" t="s">
        <v>417</v>
      </c>
      <c r="D367" s="98"/>
      <c r="E367" s="98"/>
      <c r="F367" s="98"/>
      <c r="G367" s="98"/>
      <c r="H367" s="98"/>
      <c r="I367" s="98"/>
      <c r="J367" s="99">
        <f>-J365*1000/$T$365</f>
        <v>-51.060564494098614</v>
      </c>
      <c r="S367" s="100"/>
    </row>
    <row r="368" spans="2:28" ht="20.25" customHeight="1">
      <c r="B368" s="101"/>
      <c r="C368" s="102" t="s">
        <v>414</v>
      </c>
      <c r="D368" s="102"/>
      <c r="E368" s="102"/>
      <c r="F368" s="102"/>
      <c r="G368" s="102"/>
      <c r="H368" s="102"/>
      <c r="I368" s="102"/>
      <c r="J368" s="103">
        <f>J365/D365</f>
        <v>1.0339442585156587E-2</v>
      </c>
    </row>
    <row r="369" spans="2:10" ht="21.75" customHeight="1">
      <c r="B369" s="101" t="s">
        <v>415</v>
      </c>
      <c r="C369" s="102" t="s">
        <v>448</v>
      </c>
      <c r="D369" s="167"/>
      <c r="E369" s="104"/>
      <c r="F369" s="104"/>
      <c r="G369" s="104"/>
      <c r="H369" s="104"/>
      <c r="I369" s="104"/>
      <c r="J369" s="104"/>
    </row>
    <row r="371" spans="2:10" ht="23.25">
      <c r="C371" s="224" t="s">
        <v>430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N7" sqref="N7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40" t="s">
        <v>440</v>
      </c>
      <c r="D1" s="240"/>
      <c r="E1" s="240"/>
      <c r="F1" s="241" t="s">
        <v>382</v>
      </c>
      <c r="G1" s="241"/>
      <c r="H1" s="241" t="s">
        <v>439</v>
      </c>
      <c r="I1" s="241"/>
      <c r="J1" s="241"/>
      <c r="K1" s="4" t="s">
        <v>383</v>
      </c>
      <c r="L1" s="50" t="s">
        <v>5</v>
      </c>
      <c r="M1" s="45"/>
      <c r="N1" s="242" t="s">
        <v>384</v>
      </c>
      <c r="O1" s="243"/>
      <c r="Q1" s="121"/>
    </row>
    <row r="2" spans="1:20">
      <c r="A2" s="109"/>
      <c r="B2" s="110"/>
      <c r="C2" s="244" t="s">
        <v>398</v>
      </c>
      <c r="D2" s="244"/>
      <c r="E2" s="244"/>
      <c r="F2" s="245" t="str">
        <f>C2</f>
        <v>Februar</v>
      </c>
      <c r="G2" s="245"/>
      <c r="H2" s="245" t="str">
        <f>C2</f>
        <v>Februar</v>
      </c>
      <c r="I2" s="246"/>
      <c r="J2" s="246"/>
      <c r="K2" s="106" t="s">
        <v>385</v>
      </c>
      <c r="L2" s="107" t="s">
        <v>11</v>
      </c>
      <c r="M2" s="108"/>
      <c r="N2" s="247" t="str">
        <f>C2</f>
        <v>Februar</v>
      </c>
      <c r="O2" s="248"/>
      <c r="P2" s="27"/>
      <c r="Q2" s="249" t="str">
        <f>C2</f>
        <v>Februar</v>
      </c>
      <c r="R2" s="250"/>
      <c r="S2" s="251"/>
      <c r="T2" s="251"/>
    </row>
    <row r="3" spans="1:20">
      <c r="C3" s="252"/>
      <c r="D3" s="253"/>
      <c r="E3" s="47" t="s">
        <v>13</v>
      </c>
      <c r="F3" s="3"/>
      <c r="G3" s="3"/>
      <c r="H3" s="254"/>
      <c r="I3" s="254"/>
      <c r="J3" s="48" t="s">
        <v>18</v>
      </c>
      <c r="K3" s="105" t="str">
        <f>LEFT(C2,3)</f>
        <v>Feb</v>
      </c>
      <c r="L3" s="228" t="s">
        <v>444</v>
      </c>
      <c r="M3" s="45"/>
      <c r="N3" s="118" t="s">
        <v>386</v>
      </c>
      <c r="O3" s="51" t="s">
        <v>386</v>
      </c>
      <c r="Q3" s="255" t="s">
        <v>429</v>
      </c>
      <c r="R3" s="256"/>
      <c r="S3" s="257"/>
      <c r="T3" s="258"/>
    </row>
    <row r="4" spans="1:20">
      <c r="A4" s="49" t="s">
        <v>380</v>
      </c>
      <c r="B4" s="2" t="s">
        <v>381</v>
      </c>
      <c r="C4" s="111" t="s">
        <v>19</v>
      </c>
      <c r="D4" s="111" t="s">
        <v>20</v>
      </c>
      <c r="E4" s="111" t="s">
        <v>21</v>
      </c>
      <c r="F4" s="111" t="s">
        <v>20</v>
      </c>
      <c r="G4" s="111" t="s">
        <v>19</v>
      </c>
      <c r="H4" s="111" t="s">
        <v>19</v>
      </c>
      <c r="I4" s="111" t="s">
        <v>20</v>
      </c>
      <c r="J4" s="111" t="s">
        <v>23</v>
      </c>
      <c r="K4" s="112" t="s">
        <v>387</v>
      </c>
      <c r="L4" s="113"/>
      <c r="M4" s="114"/>
      <c r="N4" s="119" t="s">
        <v>24</v>
      </c>
      <c r="O4" s="115" t="s">
        <v>413</v>
      </c>
      <c r="P4" s="116"/>
      <c r="Q4" s="123" t="s">
        <v>24</v>
      </c>
      <c r="R4" s="117" t="s">
        <v>388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25</v>
      </c>
      <c r="C7" s="194">
        <v>805989</v>
      </c>
      <c r="D7" s="53">
        <f t="shared" ref="D7:D21" si="0">C7*1000/L7</f>
        <v>1112.7987408358531</v>
      </c>
      <c r="E7" s="38">
        <f>D7/D$23</f>
        <v>1.1684930364459014</v>
      </c>
      <c r="F7" s="54">
        <f t="shared" ref="F7:F10" si="1">($D$23-D7)*0.875</f>
        <v>-140.40433175882956</v>
      </c>
      <c r="G7" s="53">
        <f t="shared" ref="G7:G10" si="2">(F7*L7)/1000</f>
        <v>-101693.45344960266</v>
      </c>
      <c r="H7" s="53">
        <f>G7+C7</f>
        <v>704295.5465503973</v>
      </c>
      <c r="I7" s="55">
        <f t="shared" ref="I7:I10" si="3">H7*1000/L7</f>
        <v>972.3944090770234</v>
      </c>
      <c r="J7" s="38">
        <f>I7/I$23</f>
        <v>1.0210616295557373</v>
      </c>
      <c r="K7" s="194">
        <v>10353.689487499913</v>
      </c>
      <c r="L7" s="64">
        <v>724290</v>
      </c>
      <c r="N7" s="122">
        <f>(C7-Q7)/Q7</f>
        <v>-4.3743971411588416E-2</v>
      </c>
      <c r="O7" s="28">
        <f>(D7-R7)/R7</f>
        <v>-5.2431326846720402E-2</v>
      </c>
      <c r="Q7" s="194">
        <v>842859</v>
      </c>
      <c r="R7" s="194">
        <v>1174.3726574800407</v>
      </c>
      <c r="S7" s="25"/>
      <c r="T7" s="1"/>
    </row>
    <row r="8" spans="1:20">
      <c r="A8" s="20">
        <v>11</v>
      </c>
      <c r="B8" t="s">
        <v>390</v>
      </c>
      <c r="C8" s="194">
        <v>510449</v>
      </c>
      <c r="D8" s="53">
        <f t="shared" si="0"/>
        <v>1011.7998953410929</v>
      </c>
      <c r="E8" s="38">
        <f t="shared" ref="E8:E21" si="4">D8/D$23</f>
        <v>1.0624393150325777</v>
      </c>
      <c r="F8" s="54">
        <f t="shared" si="1"/>
        <v>-52.030341950914391</v>
      </c>
      <c r="G8" s="53">
        <f t="shared" si="2"/>
        <v>-26249.099392868509</v>
      </c>
      <c r="H8" s="53">
        <f t="shared" ref="H8:H10" si="5">G8+C8</f>
        <v>484199.90060713148</v>
      </c>
      <c r="I8" s="55">
        <f t="shared" si="3"/>
        <v>959.76955339017843</v>
      </c>
      <c r="J8" s="38">
        <f t="shared" ref="J8:J21" si="6">I8/I$23</f>
        <v>1.0078049143790719</v>
      </c>
      <c r="K8" s="194">
        <v>3462.8017851077784</v>
      </c>
      <c r="L8" s="64">
        <v>504496</v>
      </c>
      <c r="N8" s="122">
        <f>(C8-Q8)/Q8</f>
        <v>1.4855550054972693E-2</v>
      </c>
      <c r="O8" s="28">
        <f t="shared" ref="O8:O10" si="7">(D8-R8)/R8</f>
        <v>4.6385189214667409E-3</v>
      </c>
      <c r="Q8" s="194">
        <v>502977</v>
      </c>
      <c r="R8" s="194">
        <v>1007.1283116113389</v>
      </c>
      <c r="S8" s="25"/>
      <c r="T8" s="1"/>
    </row>
    <row r="9" spans="1:20">
      <c r="A9" s="21">
        <v>15</v>
      </c>
      <c r="B9" t="s">
        <v>391</v>
      </c>
      <c r="C9" s="194">
        <v>260121</v>
      </c>
      <c r="D9" s="53">
        <f t="shared" si="0"/>
        <v>954.87733698465195</v>
      </c>
      <c r="E9" s="38">
        <f t="shared" si="4"/>
        <v>1.0026678481757529</v>
      </c>
      <c r="F9" s="54">
        <f t="shared" si="1"/>
        <v>-2.2231033890285516</v>
      </c>
      <c r="G9" s="53">
        <f t="shared" si="2"/>
        <v>-605.60226351543486</v>
      </c>
      <c r="H9" s="53">
        <f t="shared" si="5"/>
        <v>259515.39773648456</v>
      </c>
      <c r="I9" s="55">
        <f t="shared" si="3"/>
        <v>952.6542335956234</v>
      </c>
      <c r="J9" s="38">
        <f t="shared" si="6"/>
        <v>1.0003334810219691</v>
      </c>
      <c r="K9" s="194">
        <v>-2902.3400471726713</v>
      </c>
      <c r="L9" s="64">
        <v>272413</v>
      </c>
      <c r="N9" s="122">
        <f t="shared" ref="N9:N10" si="8">(C9-Q9)/Q9</f>
        <v>1.6141318572282404E-2</v>
      </c>
      <c r="O9" s="28">
        <f t="shared" si="7"/>
        <v>9.4680804414816102E-3</v>
      </c>
      <c r="Q9" s="194">
        <v>255989</v>
      </c>
      <c r="R9" s="194">
        <v>945.92127823105125</v>
      </c>
      <c r="S9" s="25"/>
      <c r="T9" s="1"/>
    </row>
    <row r="10" spans="1:20">
      <c r="A10" s="21">
        <v>18</v>
      </c>
      <c r="B10" t="s">
        <v>392</v>
      </c>
      <c r="C10" s="194">
        <v>232351</v>
      </c>
      <c r="D10" s="53">
        <f t="shared" si="0"/>
        <v>953.89232373492291</v>
      </c>
      <c r="E10" s="38">
        <f t="shared" si="4"/>
        <v>1.0016335361471009</v>
      </c>
      <c r="F10" s="54">
        <f t="shared" si="1"/>
        <v>-1.3612167955156451</v>
      </c>
      <c r="G10" s="53">
        <f t="shared" si="2"/>
        <v>-331.56790948529186</v>
      </c>
      <c r="H10" s="53">
        <f t="shared" si="5"/>
        <v>232019.43209051472</v>
      </c>
      <c r="I10" s="55">
        <f t="shared" si="3"/>
        <v>952.53110693940732</v>
      </c>
      <c r="J10" s="38">
        <f t="shared" si="6"/>
        <v>1.0002041920183875</v>
      </c>
      <c r="K10" s="194">
        <v>-9131.0308433166192</v>
      </c>
      <c r="L10" s="64">
        <v>243582</v>
      </c>
      <c r="N10" s="122">
        <f t="shared" si="8"/>
        <v>6.4889778343794535E-3</v>
      </c>
      <c r="O10" s="28">
        <f t="shared" si="7"/>
        <v>4.41882906355475E-3</v>
      </c>
      <c r="Q10" s="194">
        <v>230853</v>
      </c>
      <c r="R10" s="194">
        <v>949.69578041887269</v>
      </c>
      <c r="S10" s="25"/>
      <c r="T10" s="1"/>
    </row>
    <row r="11" spans="1:20">
      <c r="A11" s="21">
        <v>31</v>
      </c>
      <c r="B11" t="s">
        <v>422</v>
      </c>
      <c r="C11" s="194">
        <v>248410</v>
      </c>
      <c r="D11" s="53">
        <f t="shared" si="0"/>
        <v>790.09055141902058</v>
      </c>
      <c r="E11" s="38">
        <f t="shared" si="4"/>
        <v>0.82963367374173702</v>
      </c>
      <c r="F11" s="54">
        <f t="shared" ref="F11:F21" si="9">($D$23-D11)*0.875</f>
        <v>141.96533398089889</v>
      </c>
      <c r="G11" s="53">
        <f t="shared" ref="G11:G21" si="10">(F11*L11)/1000</f>
        <v>44634.894760932475</v>
      </c>
      <c r="H11" s="53">
        <f t="shared" ref="H11:H21" si="11">G11+C11</f>
        <v>293044.89476093248</v>
      </c>
      <c r="I11" s="55">
        <f t="shared" ref="I11:I21" si="12">H11*1000/L11</f>
        <v>932.05588539991959</v>
      </c>
      <c r="J11" s="38">
        <f t="shared" si="6"/>
        <v>0.97870420921771717</v>
      </c>
      <c r="K11" s="194">
        <v>3423.0463699918037</v>
      </c>
      <c r="L11" s="64">
        <v>314407</v>
      </c>
      <c r="N11" s="122">
        <f t="shared" ref="N11:N21" si="13">(C11-Q11)/Q11</f>
        <v>-4.4724798217420231E-3</v>
      </c>
      <c r="O11" s="28">
        <f t="shared" ref="O11:O21" si="14">(D11-R11)/R11</f>
        <v>-1.1612634328486351E-2</v>
      </c>
      <c r="Q11" s="194">
        <v>249526</v>
      </c>
      <c r="R11" s="194">
        <v>799.37338219841615</v>
      </c>
      <c r="S11" s="25"/>
      <c r="T11" s="1"/>
    </row>
    <row r="12" spans="1:20">
      <c r="A12" s="21">
        <v>32</v>
      </c>
      <c r="B12" t="s">
        <v>423</v>
      </c>
      <c r="C12" s="194">
        <v>743935</v>
      </c>
      <c r="D12" s="53">
        <f t="shared" si="0"/>
        <v>1004.3946103580494</v>
      </c>
      <c r="E12" s="38">
        <f t="shared" si="4"/>
        <v>1.0546634040631924</v>
      </c>
      <c r="F12" s="54">
        <f t="shared" si="9"/>
        <v>-45.55071759075129</v>
      </c>
      <c r="G12" s="53">
        <f t="shared" si="10"/>
        <v>-33738.505505117661</v>
      </c>
      <c r="H12" s="53">
        <f t="shared" si="11"/>
        <v>710196.4944948823</v>
      </c>
      <c r="I12" s="55">
        <f t="shared" si="12"/>
        <v>958.84389276729803</v>
      </c>
      <c r="J12" s="38">
        <f t="shared" si="6"/>
        <v>1.0068329255078989</v>
      </c>
      <c r="K12" s="194">
        <v>12979.0221987759</v>
      </c>
      <c r="L12" s="64">
        <v>740680</v>
      </c>
      <c r="N12" s="122">
        <f t="shared" si="13"/>
        <v>-1.6412626583892276E-3</v>
      </c>
      <c r="O12" s="28">
        <f t="shared" si="14"/>
        <v>-1.7650209468626141E-2</v>
      </c>
      <c r="Q12" s="194">
        <v>745158</v>
      </c>
      <c r="R12" s="194">
        <v>1022.4409065275527</v>
      </c>
      <c r="S12" s="25"/>
      <c r="T12" s="1"/>
    </row>
    <row r="13" spans="1:20">
      <c r="A13" s="21">
        <v>33</v>
      </c>
      <c r="B13" t="s">
        <v>424</v>
      </c>
      <c r="C13" s="194">
        <v>245252</v>
      </c>
      <c r="D13" s="53">
        <f t="shared" si="0"/>
        <v>904.16150533828818</v>
      </c>
      <c r="E13" s="38">
        <f t="shared" si="4"/>
        <v>0.94941374755390451</v>
      </c>
      <c r="F13" s="54">
        <f t="shared" si="9"/>
        <v>42.153249301539745</v>
      </c>
      <c r="G13" s="53">
        <f t="shared" si="10"/>
        <v>11433.984566544052</v>
      </c>
      <c r="H13" s="53">
        <f t="shared" si="11"/>
        <v>256685.98456654407</v>
      </c>
      <c r="I13" s="55">
        <f t="shared" si="12"/>
        <v>946.31475463982792</v>
      </c>
      <c r="J13" s="38">
        <f t="shared" si="6"/>
        <v>0.99367671844423799</v>
      </c>
      <c r="K13" s="194">
        <v>-2260.7922350089375</v>
      </c>
      <c r="L13" s="64">
        <v>271248</v>
      </c>
      <c r="N13" s="122">
        <f t="shared" si="13"/>
        <v>-2.817703145012096E-3</v>
      </c>
      <c r="O13" s="28">
        <f t="shared" si="14"/>
        <v>-8.0711004132160754E-3</v>
      </c>
      <c r="Q13" s="194">
        <v>245945</v>
      </c>
      <c r="R13" s="194">
        <v>911.51846237663028</v>
      </c>
      <c r="S13" s="25"/>
      <c r="T13" s="1"/>
    </row>
    <row r="14" spans="1:20">
      <c r="A14" s="21">
        <v>34</v>
      </c>
      <c r="B14" t="s">
        <v>393</v>
      </c>
      <c r="C14" s="194">
        <v>302330</v>
      </c>
      <c r="D14" s="53">
        <f t="shared" si="0"/>
        <v>800.7553846316838</v>
      </c>
      <c r="E14" s="38">
        <f t="shared" si="4"/>
        <v>0.84083226957632029</v>
      </c>
      <c r="F14" s="54">
        <f t="shared" si="9"/>
        <v>132.63360491981859</v>
      </c>
      <c r="G14" s="53">
        <f t="shared" si="10"/>
        <v>50076.613339107033</v>
      </c>
      <c r="H14" s="53">
        <f t="shared" si="11"/>
        <v>352406.61333910702</v>
      </c>
      <c r="I14" s="55">
        <f t="shared" si="12"/>
        <v>933.38898955150239</v>
      </c>
      <c r="J14" s="38">
        <f t="shared" si="6"/>
        <v>0.98010403369703991</v>
      </c>
      <c r="K14" s="194">
        <v>-119.18864316434338</v>
      </c>
      <c r="L14" s="64">
        <v>377556</v>
      </c>
      <c r="N14" s="122">
        <f t="shared" si="13"/>
        <v>2.5800234794351364E-2</v>
      </c>
      <c r="O14" s="28">
        <f t="shared" si="14"/>
        <v>2.2398615183055234E-2</v>
      </c>
      <c r="Q14" s="194">
        <v>294726</v>
      </c>
      <c r="R14" s="194">
        <v>783.2125090352481</v>
      </c>
      <c r="S14" s="25"/>
      <c r="T14" s="1"/>
    </row>
    <row r="15" spans="1:20">
      <c r="A15" s="21">
        <v>39</v>
      </c>
      <c r="B15" t="s">
        <v>425</v>
      </c>
      <c r="C15" s="194">
        <v>216806</v>
      </c>
      <c r="D15" s="53">
        <f t="shared" si="0"/>
        <v>840.10214243367136</v>
      </c>
      <c r="E15" s="38">
        <f t="shared" si="4"/>
        <v>0.88214828729917627</v>
      </c>
      <c r="F15" s="54">
        <f t="shared" si="9"/>
        <v>98.205191843079461</v>
      </c>
      <c r="G15" s="53">
        <f t="shared" si="10"/>
        <v>25343.912064135362</v>
      </c>
      <c r="H15" s="53">
        <f t="shared" si="11"/>
        <v>242149.91206413537</v>
      </c>
      <c r="I15" s="55">
        <f t="shared" si="12"/>
        <v>938.30733427675091</v>
      </c>
      <c r="J15" s="38">
        <f t="shared" si="6"/>
        <v>0.98526853591239705</v>
      </c>
      <c r="K15" s="194">
        <v>5862.6555296960905</v>
      </c>
      <c r="L15" s="64">
        <v>258071</v>
      </c>
      <c r="N15" s="122">
        <f t="shared" si="13"/>
        <v>2.0938004095159301E-3</v>
      </c>
      <c r="O15" s="28">
        <f t="shared" si="14"/>
        <v>-4.2704626764999152E-3</v>
      </c>
      <c r="Q15" s="194">
        <v>216353</v>
      </c>
      <c r="R15" s="194">
        <v>843.70515380295751</v>
      </c>
      <c r="S15" s="25"/>
      <c r="T15" s="1"/>
    </row>
    <row r="16" spans="1:20">
      <c r="A16" s="21">
        <v>40</v>
      </c>
      <c r="B16" t="s">
        <v>426</v>
      </c>
      <c r="C16" s="194">
        <v>158332</v>
      </c>
      <c r="D16" s="53">
        <f t="shared" si="0"/>
        <v>890.190764802123</v>
      </c>
      <c r="E16" s="38">
        <f t="shared" si="4"/>
        <v>0.93474378754097387</v>
      </c>
      <c r="F16" s="54">
        <f t="shared" si="9"/>
        <v>54.377647270684278</v>
      </c>
      <c r="G16" s="53">
        <f t="shared" si="10"/>
        <v>9671.7714765057171</v>
      </c>
      <c r="H16" s="53">
        <f t="shared" si="11"/>
        <v>168003.77147650573</v>
      </c>
      <c r="I16" s="55">
        <f t="shared" si="12"/>
        <v>944.56841207280729</v>
      </c>
      <c r="J16" s="38">
        <f t="shared" si="6"/>
        <v>0.99184297344262162</v>
      </c>
      <c r="K16" s="194">
        <v>-6525.9564505375092</v>
      </c>
      <c r="L16" s="64">
        <v>177863</v>
      </c>
      <c r="N16" s="122">
        <f t="shared" si="13"/>
        <v>1.7806405163214668E-2</v>
      </c>
      <c r="O16" s="28">
        <f t="shared" si="14"/>
        <v>1.3400143422573452E-2</v>
      </c>
      <c r="Q16" s="194">
        <v>155562</v>
      </c>
      <c r="R16" s="194">
        <v>878.41981331842589</v>
      </c>
      <c r="S16" s="25"/>
      <c r="T16" s="1"/>
    </row>
    <row r="17" spans="1:20">
      <c r="A17" s="21">
        <v>42</v>
      </c>
      <c r="B17" t="s">
        <v>394</v>
      </c>
      <c r="C17" s="194">
        <v>269829</v>
      </c>
      <c r="D17" s="53">
        <f t="shared" si="0"/>
        <v>837.48929196618121</v>
      </c>
      <c r="E17" s="38">
        <f t="shared" si="4"/>
        <v>0.87940466667444106</v>
      </c>
      <c r="F17" s="54">
        <f t="shared" si="9"/>
        <v>100.49143600213334</v>
      </c>
      <c r="G17" s="53">
        <f t="shared" si="10"/>
        <v>32377.134782655336</v>
      </c>
      <c r="H17" s="53">
        <f t="shared" si="11"/>
        <v>302206.13478265534</v>
      </c>
      <c r="I17" s="55">
        <f t="shared" si="12"/>
        <v>937.98072796831468</v>
      </c>
      <c r="J17" s="38">
        <f t="shared" si="6"/>
        <v>0.98492558333430513</v>
      </c>
      <c r="K17" s="194">
        <v>-4991.0292964853616</v>
      </c>
      <c r="L17" s="64">
        <v>322188</v>
      </c>
      <c r="N17" s="122">
        <f t="shared" si="13"/>
        <v>7.1703719187183662E-3</v>
      </c>
      <c r="O17" s="28">
        <f t="shared" si="14"/>
        <v>-1.3829361055643221E-4</v>
      </c>
      <c r="Q17" s="194">
        <v>267908</v>
      </c>
      <c r="R17" s="194">
        <v>837.60512740347042</v>
      </c>
      <c r="S17" s="25"/>
      <c r="T17" s="1"/>
    </row>
    <row r="18" spans="1:20">
      <c r="A18" s="21">
        <v>46</v>
      </c>
      <c r="B18" t="s">
        <v>395</v>
      </c>
      <c r="C18" s="194">
        <v>659557</v>
      </c>
      <c r="D18" s="53">
        <f t="shared" si="0"/>
        <v>1006.6345141252423</v>
      </c>
      <c r="E18" s="38">
        <f t="shared" si="4"/>
        <v>1.0570154124347222</v>
      </c>
      <c r="F18" s="54">
        <f t="shared" si="9"/>
        <v>-47.51063338704509</v>
      </c>
      <c r="G18" s="53">
        <f t="shared" si="10"/>
        <v>-31129.442101525812</v>
      </c>
      <c r="H18" s="53">
        <f t="shared" si="11"/>
        <v>628427.55789847416</v>
      </c>
      <c r="I18" s="55">
        <f t="shared" si="12"/>
        <v>959.12388073819727</v>
      </c>
      <c r="J18" s="38">
        <f t="shared" si="6"/>
        <v>1.0071269265543403</v>
      </c>
      <c r="K18" s="194">
        <v>-14194.35794660313</v>
      </c>
      <c r="L18" s="64">
        <v>655210</v>
      </c>
      <c r="N18" s="122">
        <f t="shared" si="13"/>
        <v>1.8290593012304891E-2</v>
      </c>
      <c r="O18" s="28">
        <f t="shared" si="14"/>
        <v>1.2212336408664674E-2</v>
      </c>
      <c r="Q18" s="194">
        <v>647710</v>
      </c>
      <c r="R18" s="194">
        <v>994.48947411250435</v>
      </c>
      <c r="S18" s="25"/>
      <c r="T18" s="1"/>
    </row>
    <row r="19" spans="1:20">
      <c r="A19" s="21">
        <v>50</v>
      </c>
      <c r="B19" t="s">
        <v>396</v>
      </c>
      <c r="C19" s="194">
        <v>442818</v>
      </c>
      <c r="D19" s="53">
        <f t="shared" si="0"/>
        <v>909.62275196943392</v>
      </c>
      <c r="E19" s="38">
        <f t="shared" si="4"/>
        <v>0.95514832329040666</v>
      </c>
      <c r="F19" s="54">
        <f t="shared" si="9"/>
        <v>37.374658499287222</v>
      </c>
      <c r="G19" s="53">
        <f t="shared" si="10"/>
        <v>18194.544377330509</v>
      </c>
      <c r="H19" s="53">
        <f t="shared" si="11"/>
        <v>461012.54437733052</v>
      </c>
      <c r="I19" s="55">
        <f t="shared" si="12"/>
        <v>946.99741046872123</v>
      </c>
      <c r="J19" s="38">
        <f t="shared" si="6"/>
        <v>0.99439354041130079</v>
      </c>
      <c r="K19" s="194">
        <v>3058.4323575256476</v>
      </c>
      <c r="L19" s="64">
        <v>486815</v>
      </c>
      <c r="N19" s="122">
        <f t="shared" si="13"/>
        <v>3.62703273198711E-2</v>
      </c>
      <c r="O19" s="28">
        <f t="shared" si="14"/>
        <v>2.805577519405866E-2</v>
      </c>
      <c r="Q19" s="194">
        <v>427319</v>
      </c>
      <c r="R19" s="194">
        <v>884.79902931115873</v>
      </c>
      <c r="S19" s="25"/>
      <c r="T19" s="1"/>
    </row>
    <row r="20" spans="1:20">
      <c r="A20" s="21">
        <v>55</v>
      </c>
      <c r="B20" t="s">
        <v>427</v>
      </c>
      <c r="C20" s="194">
        <v>161249</v>
      </c>
      <c r="D20" s="53">
        <f t="shared" si="0"/>
        <v>945.85843417664341</v>
      </c>
      <c r="E20" s="38">
        <f t="shared" si="4"/>
        <v>0.99319755966731638</v>
      </c>
      <c r="F20" s="54">
        <f t="shared" si="9"/>
        <v>5.6684365679789153</v>
      </c>
      <c r="G20" s="53">
        <f t="shared" si="10"/>
        <v>966.34939767247749</v>
      </c>
      <c r="H20" s="53">
        <f t="shared" si="11"/>
        <v>162215.34939767249</v>
      </c>
      <c r="I20" s="55">
        <f t="shared" si="12"/>
        <v>951.52687074462233</v>
      </c>
      <c r="J20" s="38">
        <f t="shared" si="6"/>
        <v>0.99914969495841444</v>
      </c>
      <c r="K20" s="194">
        <v>965.52642072166486</v>
      </c>
      <c r="L20" s="64">
        <v>170479</v>
      </c>
      <c r="N20" s="122">
        <f t="shared" si="13"/>
        <v>2.2141788584903267E-2</v>
      </c>
      <c r="O20" s="28">
        <f t="shared" si="14"/>
        <v>1.6931520960854009E-2</v>
      </c>
      <c r="Q20" s="194">
        <v>157756</v>
      </c>
      <c r="R20" s="194">
        <v>930.11025293319972</v>
      </c>
      <c r="S20" s="25"/>
      <c r="T20" s="1"/>
    </row>
    <row r="21" spans="1:20">
      <c r="A21" s="21">
        <v>56</v>
      </c>
      <c r="B21" t="s">
        <v>428</v>
      </c>
      <c r="C21" s="194">
        <v>70267</v>
      </c>
      <c r="D21" s="53">
        <f t="shared" si="0"/>
        <v>936.36896671197462</v>
      </c>
      <c r="E21" s="38">
        <f t="shared" si="4"/>
        <v>0.98323315528300104</v>
      </c>
      <c r="F21" s="54">
        <f t="shared" si="9"/>
        <v>13.971720599564108</v>
      </c>
      <c r="G21" s="53">
        <f t="shared" si="10"/>
        <v>1048.4658572324897</v>
      </c>
      <c r="H21" s="53">
        <f t="shared" si="11"/>
        <v>71315.465857232484</v>
      </c>
      <c r="I21" s="55">
        <f t="shared" si="12"/>
        <v>950.34068731153866</v>
      </c>
      <c r="J21" s="38">
        <f t="shared" si="6"/>
        <v>0.99790414441037489</v>
      </c>
      <c r="K21" s="194">
        <v>19.521312969896826</v>
      </c>
      <c r="L21" s="64">
        <v>75042</v>
      </c>
      <c r="N21" s="122">
        <f t="shared" si="13"/>
        <v>1.0730570618949669E-2</v>
      </c>
      <c r="O21" s="28">
        <f t="shared" si="14"/>
        <v>1.0878728134431814E-2</v>
      </c>
      <c r="Q21" s="194">
        <v>69521</v>
      </c>
      <c r="R21" s="194">
        <v>926.29208692523946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378</v>
      </c>
      <c r="B23" s="18"/>
      <c r="C23" s="59">
        <f>SUM(C7:C21)</f>
        <v>5327695</v>
      </c>
      <c r="D23" s="59">
        <f>C23*1000/L23</f>
        <v>952.33664739719075</v>
      </c>
      <c r="E23" s="60">
        <f>D23/D$23</f>
        <v>1</v>
      </c>
      <c r="F23" s="61"/>
      <c r="G23" s="59">
        <f>SUM(G7:G21)</f>
        <v>7.0031092036515474E-11</v>
      </c>
      <c r="H23" s="59">
        <f>SUM(H7:H22)</f>
        <v>5327695.0000000009</v>
      </c>
      <c r="I23" s="62">
        <f>H23*1000/L23</f>
        <v>952.33664739719086</v>
      </c>
      <c r="J23" s="60">
        <f>I23/I$23</f>
        <v>1</v>
      </c>
      <c r="K23" s="63">
        <f>SUM(K7:K21)</f>
        <v>1.2255441106390208E-10</v>
      </c>
      <c r="L23" s="19">
        <f>SUM(L7:L21)</f>
        <v>5594340</v>
      </c>
      <c r="N23" s="222">
        <f>(C23-Q23)/Q23</f>
        <v>3.3017825068237089E-3</v>
      </c>
      <c r="O23" s="128">
        <f>(D23-R23)/R23</f>
        <v>-4.6138484298914977E-3</v>
      </c>
      <c r="Q23" s="127">
        <f>SUM(Q7:Q21)</f>
        <v>5310162</v>
      </c>
      <c r="R23" s="127">
        <v>956.75095127151201</v>
      </c>
      <c r="S23" s="16"/>
      <c r="T23" s="25"/>
    </row>
    <row r="25" spans="1:20">
      <c r="A25" s="65" t="s">
        <v>416</v>
      </c>
      <c r="B25" s="174" t="str">
        <f>komm!C369</f>
        <v>Utbetales/trekkes ved 4. termin rammetilskudd i april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K16" sqref="K16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397</v>
      </c>
      <c r="B1" s="260"/>
      <c r="C1" s="260"/>
      <c r="D1" s="130"/>
      <c r="E1" s="130"/>
      <c r="F1" s="260"/>
      <c r="G1" s="260"/>
      <c r="H1" s="130"/>
      <c r="I1" s="130"/>
      <c r="J1" s="260"/>
      <c r="K1" s="260"/>
      <c r="L1" s="158"/>
    </row>
    <row r="2" spans="1:17">
      <c r="A2" s="136"/>
      <c r="B2" s="134" t="s">
        <v>433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389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398</v>
      </c>
      <c r="B4" s="29">
        <v>26304885</v>
      </c>
      <c r="C4" s="29">
        <v>26869918</v>
      </c>
      <c r="D4" s="29">
        <f>27627230</f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399</v>
      </c>
      <c r="B5" s="29">
        <v>60452989</v>
      </c>
      <c r="C5" s="29">
        <v>61849967</v>
      </c>
      <c r="D5" s="29"/>
      <c r="E5" s="29"/>
      <c r="F5" s="29">
        <v>11982449</v>
      </c>
      <c r="G5" s="29">
        <v>12068811</v>
      </c>
      <c r="H5" s="29"/>
      <c r="I5" s="29"/>
      <c r="J5" s="29">
        <f t="shared" si="0"/>
        <v>72435438</v>
      </c>
      <c r="K5" s="29">
        <f t="shared" si="1"/>
        <v>73918778</v>
      </c>
      <c r="L5" s="29">
        <f t="shared" si="2"/>
        <v>0</v>
      </c>
      <c r="M5" s="164"/>
      <c r="N5" s="164"/>
      <c r="O5" s="164"/>
    </row>
    <row r="6" spans="1:17">
      <c r="A6" s="7" t="s">
        <v>400</v>
      </c>
      <c r="B6" s="29">
        <v>62209675</v>
      </c>
      <c r="C6" s="29">
        <v>63631848</v>
      </c>
      <c r="D6" s="29"/>
      <c r="E6" s="29"/>
      <c r="F6" s="29">
        <v>12319395</v>
      </c>
      <c r="G6" s="29">
        <v>12407989</v>
      </c>
      <c r="H6" s="29"/>
      <c r="I6" s="29"/>
      <c r="J6" s="29">
        <f t="shared" si="0"/>
        <v>74529070</v>
      </c>
      <c r="K6" s="29">
        <f t="shared" si="1"/>
        <v>76039837</v>
      </c>
      <c r="L6" s="29">
        <f t="shared" si="2"/>
        <v>0</v>
      </c>
      <c r="O6" s="164"/>
    </row>
    <row r="7" spans="1:17">
      <c r="A7" s="7" t="s">
        <v>401</v>
      </c>
      <c r="B7" s="29">
        <v>99697151</v>
      </c>
      <c r="C7" s="29">
        <v>104018526</v>
      </c>
      <c r="D7" s="29"/>
      <c r="E7" s="29"/>
      <c r="F7" s="29">
        <v>19731661</v>
      </c>
      <c r="G7" s="29">
        <v>20231818</v>
      </c>
      <c r="H7" s="29"/>
      <c r="I7" s="29"/>
      <c r="J7" s="29">
        <f t="shared" si="0"/>
        <v>119428812</v>
      </c>
      <c r="K7" s="29">
        <f t="shared" si="1"/>
        <v>124250344</v>
      </c>
      <c r="L7" s="29">
        <f t="shared" si="2"/>
        <v>0</v>
      </c>
      <c r="O7" s="164"/>
      <c r="P7" s="164"/>
    </row>
    <row r="8" spans="1:17">
      <c r="A8" s="7" t="s">
        <v>402</v>
      </c>
      <c r="B8" s="29">
        <v>104847661</v>
      </c>
      <c r="C8" s="29">
        <v>109061725.594</v>
      </c>
      <c r="D8" s="29"/>
      <c r="E8" s="29"/>
      <c r="F8" s="29">
        <v>20742396</v>
      </c>
      <c r="G8" s="29">
        <v>21201261</v>
      </c>
      <c r="H8" s="29"/>
      <c r="I8" s="29"/>
      <c r="J8" s="29">
        <f t="shared" si="0"/>
        <v>125590057</v>
      </c>
      <c r="K8" s="29">
        <f t="shared" si="1"/>
        <v>130262986.594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403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404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405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.75" thickBot="1">
      <c r="A12" s="7" t="s">
        <v>406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407</v>
      </c>
      <c r="B13" s="29">
        <v>205956451.00000006</v>
      </c>
      <c r="C13" s="29">
        <v>209184111.13300014</v>
      </c>
      <c r="D13" s="29"/>
      <c r="E13" s="31" t="s">
        <v>20</v>
      </c>
      <c r="F13" s="29">
        <v>40808867</v>
      </c>
      <c r="G13" s="29">
        <v>40903622.478</v>
      </c>
      <c r="H13" s="29"/>
      <c r="I13" s="31" t="s">
        <v>20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62" t="s">
        <v>408</v>
      </c>
      <c r="B14" s="263">
        <v>210494834</v>
      </c>
      <c r="C14" s="263">
        <v>213344145.97700018</v>
      </c>
      <c r="D14" s="263"/>
      <c r="E14" s="264">
        <f>D14*1000/$N$15</f>
        <v>0</v>
      </c>
      <c r="F14" s="263">
        <v>41690857.868000008</v>
      </c>
      <c r="G14" s="263">
        <v>41689971</v>
      </c>
      <c r="H14" s="263"/>
      <c r="I14" s="264">
        <f>H14*1000/$N$15</f>
        <v>0</v>
      </c>
      <c r="J14" s="263">
        <f t="shared" si="0"/>
        <v>252185691.868</v>
      </c>
      <c r="K14" s="263">
        <f t="shared" si="1"/>
        <v>255034116.97700018</v>
      </c>
      <c r="L14" s="263">
        <f t="shared" si="2"/>
        <v>0</v>
      </c>
      <c r="N14" s="192" t="s">
        <v>445</v>
      </c>
      <c r="O14" s="192"/>
    </row>
    <row r="15" spans="1:17">
      <c r="A15" s="261" t="s">
        <v>441</v>
      </c>
      <c r="B15" s="225">
        <v>200750000</v>
      </c>
      <c r="C15" s="225">
        <v>220250000</v>
      </c>
      <c r="D15" s="169">
        <f>234800000-170000</f>
        <v>234630000</v>
      </c>
      <c r="E15" s="42">
        <f>D15*1000/$N$15</f>
        <v>41940.604253584876</v>
      </c>
      <c r="F15" s="227">
        <v>40350000</v>
      </c>
      <c r="G15" s="227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442</v>
      </c>
      <c r="B16" s="225">
        <v>200725000</v>
      </c>
      <c r="C16" s="225">
        <v>220400000</v>
      </c>
      <c r="D16" s="169"/>
      <c r="E16" s="42">
        <f>D16*1000/$N$15</f>
        <v>0</v>
      </c>
      <c r="F16" s="227">
        <v>40265000</v>
      </c>
      <c r="G16" s="227">
        <v>43100000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443</v>
      </c>
      <c r="B17" s="226">
        <v>204653000</v>
      </c>
      <c r="C17" s="226">
        <v>218400000</v>
      </c>
      <c r="D17" s="39"/>
      <c r="E17" s="42">
        <f>D17*1000/$N$15</f>
        <v>0</v>
      </c>
      <c r="F17" s="226">
        <v>40464000</v>
      </c>
      <c r="G17" s="226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6"/>
      <c r="C18" s="196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409</v>
      </c>
      <c r="B22" s="260"/>
      <c r="C22" s="260"/>
      <c r="D22" s="260"/>
      <c r="E22" s="36"/>
      <c r="F22" s="260"/>
      <c r="G22" s="260"/>
      <c r="H22" s="130"/>
      <c r="I22" s="36"/>
      <c r="J22" s="260"/>
      <c r="K22" s="260"/>
      <c r="L22" s="260"/>
    </row>
    <row r="23" spans="1:19">
      <c r="A23" s="37" t="s">
        <v>410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389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398</v>
      </c>
      <c r="B25" s="38">
        <v>-1.6492121192155603E-3</v>
      </c>
      <c r="C25" s="38">
        <f t="shared" ref="C25:C30" si="5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>(H4-G4)/G4</f>
        <v>3.3017825068237089E-3</v>
      </c>
      <c r="I25" s="7"/>
      <c r="J25" s="38">
        <v>-7.9003838977869945E-3</v>
      </c>
      <c r="K25" s="38">
        <f t="shared" ref="K25:K29" si="6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399</v>
      </c>
      <c r="B26" s="38">
        <v>3.8025412353021495E-2</v>
      </c>
      <c r="C26" s="38">
        <f t="shared" si="5"/>
        <v>2.3108501715274989E-2</v>
      </c>
      <c r="D26" s="38"/>
      <c r="E26" s="7"/>
      <c r="F26" s="38">
        <v>1.5854519348921167E-2</v>
      </c>
      <c r="G26" s="38">
        <v>7.2073747194751261E-3</v>
      </c>
      <c r="H26" s="38"/>
      <c r="I26" s="7"/>
      <c r="J26" s="38">
        <v>3.4291285792708973E-2</v>
      </c>
      <c r="K26" s="38">
        <f t="shared" si="6"/>
        <v>2.0478098027101044E-2</v>
      </c>
      <c r="L26" s="38"/>
      <c r="N26" s="146"/>
      <c r="O26"/>
      <c r="Q26" s="173"/>
      <c r="R26" s="173"/>
      <c r="S26" s="147"/>
    </row>
    <row r="27" spans="1:19">
      <c r="A27" s="7" t="s">
        <v>400</v>
      </c>
      <c r="B27" s="38">
        <v>3.0005878730073769E-2</v>
      </c>
      <c r="C27" s="38">
        <f t="shared" si="5"/>
        <v>2.2860961739472198E-2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2.027084196810721E-2</v>
      </c>
      <c r="L27" s="38"/>
      <c r="N27" s="146"/>
      <c r="Q27" s="173"/>
    </row>
    <row r="28" spans="1:19">
      <c r="A28" s="7" t="s">
        <v>401</v>
      </c>
      <c r="B28" s="38">
        <v>1.949113115538172E-2</v>
      </c>
      <c r="C28" s="38">
        <f t="shared" si="5"/>
        <v>4.334501995949714E-2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4.0371598103144488E-2</v>
      </c>
      <c r="L28" s="38"/>
      <c r="N28" s="146"/>
      <c r="Q28" s="173"/>
    </row>
    <row r="29" spans="1:19">
      <c r="A29" s="7" t="s">
        <v>402</v>
      </c>
      <c r="B29" s="38">
        <v>1.951924564666753E-2</v>
      </c>
      <c r="C29" s="38">
        <f t="shared" si="5"/>
        <v>4.0192261360985408E-2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3.7207798974085958E-2</v>
      </c>
      <c r="L29" s="38"/>
      <c r="N29" s="146"/>
    </row>
    <row r="30" spans="1:19">
      <c r="A30" s="7" t="s">
        <v>403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404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405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406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407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408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411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200" t="s">
        <v>434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L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>(D45-C45)/C45</f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>(H45-G45)/G45</f>
        <v>-5.6130555006975332E-4</v>
      </c>
      <c r="J45" s="32">
        <f t="shared" si="8"/>
        <v>1476729</v>
      </c>
      <c r="K45" s="32">
        <f t="shared" si="9"/>
        <v>1388302.7180000022</v>
      </c>
      <c r="L45" s="32">
        <f>D45+H45</f>
        <v>1395244.914999973</v>
      </c>
      <c r="M45" s="153">
        <f>(L45-K45)/K45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2">B5-B4</f>
        <v>34148104</v>
      </c>
      <c r="C46" s="32">
        <f t="shared" ref="C46:D55" si="13">C5-C4</f>
        <v>34980049</v>
      </c>
      <c r="D46" s="32"/>
      <c r="E46" s="153"/>
      <c r="F46" s="32">
        <f t="shared" ref="F46" si="14">F5-F4</f>
        <v>6752908</v>
      </c>
      <c r="G46" s="32">
        <f t="shared" ref="G46:H50" si="15">G5-G4</f>
        <v>6758649</v>
      </c>
      <c r="H46" s="32"/>
      <c r="I46" s="153"/>
      <c r="J46" s="32">
        <f t="shared" si="8"/>
        <v>40901012</v>
      </c>
      <c r="K46" s="32">
        <f t="shared" si="9"/>
        <v>41738698</v>
      </c>
      <c r="L46" s="32"/>
      <c r="M46" s="153"/>
      <c r="O46" s="147"/>
    </row>
    <row r="47" spans="1:18">
      <c r="A47" s="32" t="str">
        <f t="shared" si="11"/>
        <v>April</v>
      </c>
      <c r="B47" s="32">
        <f t="shared" ref="B47" si="16">B6-B5</f>
        <v>1756686</v>
      </c>
      <c r="C47" s="32">
        <f t="shared" si="13"/>
        <v>1781881</v>
      </c>
      <c r="D47" s="32">
        <f t="shared" si="13"/>
        <v>0</v>
      </c>
      <c r="E47" s="153"/>
      <c r="F47" s="32">
        <f t="shared" ref="F47" si="17">F6-F5</f>
        <v>336946</v>
      </c>
      <c r="G47" s="32">
        <f t="shared" si="15"/>
        <v>339178</v>
      </c>
      <c r="H47" s="32">
        <f t="shared" si="15"/>
        <v>0</v>
      </c>
      <c r="I47" s="153"/>
      <c r="J47" s="32">
        <f t="shared" si="8"/>
        <v>2093632</v>
      </c>
      <c r="K47" s="32">
        <f t="shared" si="9"/>
        <v>2121059</v>
      </c>
      <c r="L47" s="32">
        <f t="shared" si="10"/>
        <v>0</v>
      </c>
      <c r="M47" s="153"/>
      <c r="O47" s="147"/>
    </row>
    <row r="48" spans="1:18">
      <c r="A48" s="32" t="str">
        <f t="shared" si="11"/>
        <v>Mai</v>
      </c>
      <c r="B48" s="32">
        <f t="shared" ref="B48" si="18">B7-B6</f>
        <v>37487476</v>
      </c>
      <c r="C48" s="32">
        <f t="shared" si="13"/>
        <v>40386678</v>
      </c>
      <c r="D48" s="32">
        <f t="shared" si="13"/>
        <v>0</v>
      </c>
      <c r="E48" s="153"/>
      <c r="F48" s="32">
        <f t="shared" ref="F48" si="19">F7-F6</f>
        <v>7412266</v>
      </c>
      <c r="G48" s="32">
        <f t="shared" si="15"/>
        <v>7823829</v>
      </c>
      <c r="H48" s="32">
        <f t="shared" si="15"/>
        <v>0</v>
      </c>
      <c r="I48" s="153"/>
      <c r="J48" s="32">
        <f t="shared" si="8"/>
        <v>44899742</v>
      </c>
      <c r="K48" s="32">
        <f t="shared" si="9"/>
        <v>48210507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5150510</v>
      </c>
      <c r="C49" s="32">
        <f t="shared" si="13"/>
        <v>5043199.5939999968</v>
      </c>
      <c r="D49" s="32">
        <f t="shared" si="13"/>
        <v>0</v>
      </c>
      <c r="E49" s="153"/>
      <c r="F49" s="32">
        <f t="shared" ref="F49" si="21">F8-F7</f>
        <v>1010735</v>
      </c>
      <c r="G49" s="32">
        <f t="shared" si="15"/>
        <v>969443</v>
      </c>
      <c r="H49" s="32">
        <f t="shared" si="15"/>
        <v>0</v>
      </c>
      <c r="I49" s="153"/>
      <c r="J49" s="32">
        <f t="shared" si="8"/>
        <v>6161245</v>
      </c>
      <c r="K49" s="32">
        <f t="shared" si="9"/>
        <v>6012642.5939999968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2">B9-B8</f>
        <v>23047815</v>
      </c>
      <c r="C50" s="32">
        <f t="shared" si="13"/>
        <v>23675649.406000003</v>
      </c>
      <c r="D50" s="32">
        <f t="shared" si="13"/>
        <v>0</v>
      </c>
      <c r="E50" s="153"/>
      <c r="F50" s="32">
        <f t="shared" ref="F50" si="23">F9-F8</f>
        <v>4566767</v>
      </c>
      <c r="G50" s="32">
        <f t="shared" si="15"/>
        <v>4584032</v>
      </c>
      <c r="H50" s="32">
        <f t="shared" si="15"/>
        <v>0</v>
      </c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4">B10-B9</f>
        <v>2774159</v>
      </c>
      <c r="C51" s="32">
        <f t="shared" si="13"/>
        <v>2783149.0419999957</v>
      </c>
      <c r="D51" s="32">
        <f t="shared" si="13"/>
        <v>0</v>
      </c>
      <c r="E51" s="153"/>
      <c r="F51" s="32">
        <f t="shared" ref="F51" si="25">F10-F9</f>
        <v>548670</v>
      </c>
      <c r="G51" s="32">
        <f t="shared" ref="G51:H55" si="26">G10-G9</f>
        <v>547039</v>
      </c>
      <c r="H51" s="32">
        <f t="shared" si="26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7">B11-B10</f>
        <v>36506867</v>
      </c>
      <c r="C52" s="32">
        <f t="shared" si="13"/>
        <v>37606830.169000059</v>
      </c>
      <c r="D52" s="32">
        <f t="shared" si="13"/>
        <v>0</v>
      </c>
      <c r="E52" s="153"/>
      <c r="F52" s="32">
        <f t="shared" ref="F52" si="28">F11-F10</f>
        <v>7219624</v>
      </c>
      <c r="G52" s="32">
        <f t="shared" si="26"/>
        <v>7275081</v>
      </c>
      <c r="H52" s="32">
        <f t="shared" si="26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29">B12-B11</f>
        <v>1330073</v>
      </c>
      <c r="C53" s="32">
        <f t="shared" si="13"/>
        <v>1345530.7889999449</v>
      </c>
      <c r="D53" s="32">
        <f t="shared" si="13"/>
        <v>0</v>
      </c>
      <c r="E53" s="153"/>
      <c r="F53" s="32">
        <f t="shared" ref="F53" si="30">F12-F11</f>
        <v>261625</v>
      </c>
      <c r="G53" s="32">
        <f t="shared" si="26"/>
        <v>263211</v>
      </c>
      <c r="H53" s="32">
        <f t="shared" si="26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1">B13-B12</f>
        <v>37449876.00000006</v>
      </c>
      <c r="C54" s="32">
        <f t="shared" si="13"/>
        <v>34711226.133000135</v>
      </c>
      <c r="D54" s="32">
        <f t="shared" si="13"/>
        <v>0</v>
      </c>
      <c r="E54" s="153"/>
      <c r="F54" s="32">
        <f t="shared" ref="F54" si="32">F13-F12</f>
        <v>7469785</v>
      </c>
      <c r="G54" s="32">
        <f t="shared" si="26"/>
        <v>7032998.4780000001</v>
      </c>
      <c r="H54" s="32">
        <f t="shared" si="26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3">B14-B13</f>
        <v>4538382.9999999404</v>
      </c>
      <c r="C55" s="32">
        <f t="shared" si="13"/>
        <v>4160034.8440000415</v>
      </c>
      <c r="D55" s="32">
        <f t="shared" si="13"/>
        <v>0</v>
      </c>
      <c r="E55" s="153"/>
      <c r="F55" s="32">
        <f t="shared" ref="F55" si="34">F14-F13</f>
        <v>881990.86800000817</v>
      </c>
      <c r="G55" s="32">
        <f t="shared" si="26"/>
        <v>786348.52199999988</v>
      </c>
      <c r="H55" s="32">
        <f t="shared" si="26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/>
      <c r="O55" s="147"/>
    </row>
    <row r="56" spans="1:16">
      <c r="A56" s="155" t="s">
        <v>412</v>
      </c>
      <c r="B56" s="155">
        <f>SUM(B44:B55)</f>
        <v>210494834</v>
      </c>
      <c r="C56" s="155">
        <f>SUM(C44:C55)</f>
        <v>213344145.97700018</v>
      </c>
      <c r="D56" s="155">
        <f>SUM(D44:D55)</f>
        <v>27627230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5327695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32954925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2025-03-18T14:09:44Z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