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88" documentId="8_{2858331E-6296-4BA9-AB6A-EC9DC4F4D139}" xr6:coauthVersionLast="47" xr6:coauthVersionMax="47" xr10:uidLastSave="{E7616462-71FE-41DA-A843-9A5BFDC62BF9}"/>
  <bookViews>
    <workbookView xWindow="-105" yWindow="0" windowWidth="26010" windowHeight="209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4" l="1"/>
  <c r="M54" i="4"/>
  <c r="T365" i="1"/>
  <c r="E365" i="1"/>
  <c r="Y365" i="1"/>
  <c r="G7" i="1"/>
  <c r="H7" i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  <c r="I58" i="1"/>
  <c r="J58" i="1"/>
  <c r="I59" i="1"/>
  <c r="J59" i="1"/>
  <c r="I60" i="1"/>
  <c r="J60" i="1"/>
  <c r="I61" i="1"/>
  <c r="J61" i="1"/>
  <c r="I62" i="1"/>
  <c r="J62" i="1"/>
  <c r="I63" i="1"/>
  <c r="J63" i="1"/>
  <c r="I64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J73" i="1"/>
  <c r="I74" i="1"/>
  <c r="J74" i="1"/>
  <c r="I75" i="1"/>
  <c r="J75" i="1"/>
  <c r="I76" i="1"/>
  <c r="J76" i="1"/>
  <c r="I77" i="1"/>
  <c r="J77" i="1"/>
  <c r="I78" i="1"/>
  <c r="J78" i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I102" i="1"/>
  <c r="J102" i="1"/>
  <c r="I103" i="1"/>
  <c r="J103" i="1"/>
  <c r="I104" i="1"/>
  <c r="J104" i="1"/>
  <c r="I105" i="1"/>
  <c r="J105" i="1"/>
  <c r="I106" i="1"/>
  <c r="J106" i="1"/>
  <c r="I107" i="1"/>
  <c r="J107" i="1"/>
  <c r="I108" i="1"/>
  <c r="J108" i="1"/>
  <c r="I109" i="1"/>
  <c r="J109" i="1"/>
  <c r="I110" i="1"/>
  <c r="J110" i="1"/>
  <c r="I111" i="1"/>
  <c r="J111" i="1"/>
  <c r="I112" i="1"/>
  <c r="J112" i="1"/>
  <c r="I113" i="1"/>
  <c r="J113" i="1"/>
  <c r="I114" i="1"/>
  <c r="J114" i="1"/>
  <c r="I115" i="1"/>
  <c r="J115" i="1"/>
  <c r="I116" i="1"/>
  <c r="J116" i="1"/>
  <c r="I117" i="1"/>
  <c r="J117" i="1"/>
  <c r="I118" i="1"/>
  <c r="J118" i="1"/>
  <c r="I119" i="1"/>
  <c r="J119" i="1"/>
  <c r="I120" i="1"/>
  <c r="J120" i="1"/>
  <c r="I121" i="1"/>
  <c r="J121" i="1"/>
  <c r="I122" i="1"/>
  <c r="J122" i="1"/>
  <c r="I123" i="1"/>
  <c r="J123" i="1"/>
  <c r="I124" i="1"/>
  <c r="J124" i="1"/>
  <c r="I125" i="1"/>
  <c r="J125" i="1"/>
  <c r="I126" i="1"/>
  <c r="J126" i="1"/>
  <c r="I127" i="1"/>
  <c r="J127" i="1"/>
  <c r="I128" i="1"/>
  <c r="J128" i="1"/>
  <c r="I129" i="1"/>
  <c r="J129" i="1"/>
  <c r="I130" i="1"/>
  <c r="J130" i="1"/>
  <c r="I131" i="1"/>
  <c r="J131" i="1"/>
  <c r="I132" i="1"/>
  <c r="J132" i="1"/>
  <c r="I133" i="1"/>
  <c r="J133" i="1"/>
  <c r="I134" i="1"/>
  <c r="J134" i="1"/>
  <c r="I135" i="1"/>
  <c r="J135" i="1"/>
  <c r="I136" i="1"/>
  <c r="J136" i="1"/>
  <c r="I137" i="1"/>
  <c r="J137" i="1"/>
  <c r="I138" i="1"/>
  <c r="J138" i="1"/>
  <c r="I139" i="1"/>
  <c r="J139" i="1"/>
  <c r="I140" i="1"/>
  <c r="J140" i="1"/>
  <c r="I141" i="1"/>
  <c r="J141" i="1"/>
  <c r="I142" i="1"/>
  <c r="J142" i="1"/>
  <c r="I143" i="1"/>
  <c r="J143" i="1"/>
  <c r="I144" i="1"/>
  <c r="J144" i="1"/>
  <c r="I145" i="1"/>
  <c r="J145" i="1"/>
  <c r="I146" i="1"/>
  <c r="J146" i="1"/>
  <c r="I147" i="1"/>
  <c r="J147" i="1"/>
  <c r="I148" i="1"/>
  <c r="J148" i="1"/>
  <c r="I149" i="1"/>
  <c r="J149" i="1"/>
  <c r="I150" i="1"/>
  <c r="J150" i="1"/>
  <c r="I151" i="1"/>
  <c r="J151" i="1"/>
  <c r="I152" i="1"/>
  <c r="J152" i="1"/>
  <c r="I153" i="1"/>
  <c r="J153" i="1"/>
  <c r="I154" i="1"/>
  <c r="J154" i="1"/>
  <c r="I155" i="1"/>
  <c r="J155" i="1"/>
  <c r="I156" i="1"/>
  <c r="J156" i="1"/>
  <c r="I157" i="1"/>
  <c r="J157" i="1"/>
  <c r="I158" i="1"/>
  <c r="J158" i="1"/>
  <c r="I159" i="1"/>
  <c r="J159" i="1"/>
  <c r="I160" i="1"/>
  <c r="J160" i="1"/>
  <c r="I161" i="1"/>
  <c r="J161" i="1"/>
  <c r="I162" i="1"/>
  <c r="J162" i="1"/>
  <c r="I163" i="1"/>
  <c r="J163" i="1"/>
  <c r="I164" i="1"/>
  <c r="J164" i="1"/>
  <c r="I165" i="1"/>
  <c r="J165" i="1"/>
  <c r="I166" i="1"/>
  <c r="J166" i="1"/>
  <c r="I167" i="1"/>
  <c r="J167" i="1"/>
  <c r="I168" i="1"/>
  <c r="J168" i="1"/>
  <c r="I169" i="1"/>
  <c r="J169" i="1"/>
  <c r="I170" i="1"/>
  <c r="J170" i="1"/>
  <c r="I171" i="1"/>
  <c r="J171" i="1"/>
  <c r="I172" i="1"/>
  <c r="J172" i="1"/>
  <c r="I173" i="1"/>
  <c r="J173" i="1"/>
  <c r="I174" i="1"/>
  <c r="J174" i="1"/>
  <c r="I175" i="1"/>
  <c r="J175" i="1"/>
  <c r="I176" i="1"/>
  <c r="J176" i="1"/>
  <c r="I177" i="1"/>
  <c r="J177" i="1"/>
  <c r="I178" i="1"/>
  <c r="J178" i="1"/>
  <c r="I179" i="1"/>
  <c r="J179" i="1"/>
  <c r="I180" i="1"/>
  <c r="J180" i="1"/>
  <c r="I181" i="1"/>
  <c r="J181" i="1"/>
  <c r="I182" i="1"/>
  <c r="J182" i="1"/>
  <c r="I183" i="1"/>
  <c r="J183" i="1"/>
  <c r="I184" i="1"/>
  <c r="J184" i="1"/>
  <c r="I185" i="1"/>
  <c r="J185" i="1"/>
  <c r="I186" i="1"/>
  <c r="J186" i="1"/>
  <c r="I187" i="1"/>
  <c r="J187" i="1"/>
  <c r="I188" i="1"/>
  <c r="J188" i="1"/>
  <c r="I189" i="1"/>
  <c r="J189" i="1"/>
  <c r="I190" i="1"/>
  <c r="J190" i="1"/>
  <c r="I191" i="1"/>
  <c r="J191" i="1"/>
  <c r="I192" i="1"/>
  <c r="J192" i="1"/>
  <c r="I193" i="1"/>
  <c r="J193" i="1"/>
  <c r="I194" i="1"/>
  <c r="J194" i="1"/>
  <c r="I195" i="1"/>
  <c r="J195" i="1"/>
  <c r="I196" i="1"/>
  <c r="J196" i="1"/>
  <c r="I197" i="1"/>
  <c r="J197" i="1"/>
  <c r="I198" i="1"/>
  <c r="J198" i="1"/>
  <c r="I199" i="1"/>
  <c r="J199" i="1"/>
  <c r="I200" i="1"/>
  <c r="J200" i="1"/>
  <c r="I201" i="1"/>
  <c r="J201" i="1"/>
  <c r="I202" i="1"/>
  <c r="J202" i="1"/>
  <c r="I203" i="1"/>
  <c r="J203" i="1"/>
  <c r="I204" i="1"/>
  <c r="J204" i="1"/>
  <c r="I205" i="1"/>
  <c r="J205" i="1"/>
  <c r="I206" i="1"/>
  <c r="J206" i="1"/>
  <c r="I207" i="1"/>
  <c r="J207" i="1"/>
  <c r="I208" i="1"/>
  <c r="J208" i="1"/>
  <c r="I209" i="1"/>
  <c r="J209" i="1"/>
  <c r="I210" i="1"/>
  <c r="J210" i="1"/>
  <c r="I211" i="1"/>
  <c r="J211" i="1"/>
  <c r="I212" i="1"/>
  <c r="J212" i="1"/>
  <c r="I213" i="1"/>
  <c r="J213" i="1"/>
  <c r="I214" i="1"/>
  <c r="J214" i="1"/>
  <c r="I215" i="1"/>
  <c r="J215" i="1"/>
  <c r="I216" i="1"/>
  <c r="J216" i="1"/>
  <c r="I217" i="1"/>
  <c r="J217" i="1"/>
  <c r="I218" i="1"/>
  <c r="J218" i="1"/>
  <c r="I219" i="1"/>
  <c r="J219" i="1"/>
  <c r="I220" i="1"/>
  <c r="J220" i="1"/>
  <c r="I221" i="1"/>
  <c r="J221" i="1"/>
  <c r="I222" i="1"/>
  <c r="J222" i="1"/>
  <c r="I223" i="1"/>
  <c r="J223" i="1"/>
  <c r="I224" i="1"/>
  <c r="J224" i="1"/>
  <c r="I225" i="1"/>
  <c r="J225" i="1"/>
  <c r="I226" i="1"/>
  <c r="J226" i="1"/>
  <c r="I227" i="1"/>
  <c r="J227" i="1"/>
  <c r="I228" i="1"/>
  <c r="J228" i="1"/>
  <c r="I229" i="1"/>
  <c r="J229" i="1"/>
  <c r="I230" i="1"/>
  <c r="J230" i="1"/>
  <c r="I231" i="1"/>
  <c r="J231" i="1"/>
  <c r="I232" i="1"/>
  <c r="J232" i="1"/>
  <c r="I233" i="1"/>
  <c r="J233" i="1"/>
  <c r="I234" i="1"/>
  <c r="J234" i="1"/>
  <c r="I235" i="1"/>
  <c r="J235" i="1"/>
  <c r="I236" i="1"/>
  <c r="J236" i="1"/>
  <c r="I237" i="1"/>
  <c r="J237" i="1"/>
  <c r="I238" i="1"/>
  <c r="J238" i="1"/>
  <c r="I239" i="1"/>
  <c r="J239" i="1"/>
  <c r="I240" i="1"/>
  <c r="J240" i="1"/>
  <c r="I241" i="1"/>
  <c r="J241" i="1"/>
  <c r="I242" i="1"/>
  <c r="J242" i="1"/>
  <c r="I243" i="1"/>
  <c r="J243" i="1"/>
  <c r="I244" i="1"/>
  <c r="J244" i="1"/>
  <c r="I245" i="1"/>
  <c r="J245" i="1"/>
  <c r="I246" i="1"/>
  <c r="J246" i="1"/>
  <c r="I247" i="1"/>
  <c r="J247" i="1"/>
  <c r="I248" i="1"/>
  <c r="J248" i="1"/>
  <c r="I249" i="1"/>
  <c r="J249" i="1"/>
  <c r="I250" i="1"/>
  <c r="J250" i="1"/>
  <c r="I251" i="1"/>
  <c r="J251" i="1"/>
  <c r="I252" i="1"/>
  <c r="J252" i="1"/>
  <c r="I253" i="1"/>
  <c r="J253" i="1"/>
  <c r="I254" i="1"/>
  <c r="J254" i="1"/>
  <c r="I255" i="1"/>
  <c r="J255" i="1"/>
  <c r="I256" i="1"/>
  <c r="J256" i="1"/>
  <c r="I257" i="1"/>
  <c r="J257" i="1"/>
  <c r="I258" i="1"/>
  <c r="J258" i="1"/>
  <c r="I259" i="1"/>
  <c r="J259" i="1"/>
  <c r="I260" i="1"/>
  <c r="J260" i="1"/>
  <c r="I261" i="1"/>
  <c r="J261" i="1"/>
  <c r="I262" i="1"/>
  <c r="J262" i="1"/>
  <c r="I263" i="1"/>
  <c r="J263" i="1"/>
  <c r="I264" i="1"/>
  <c r="J264" i="1"/>
  <c r="I265" i="1"/>
  <c r="J265" i="1"/>
  <c r="I266" i="1"/>
  <c r="J266" i="1"/>
  <c r="I267" i="1"/>
  <c r="J267" i="1"/>
  <c r="I268" i="1"/>
  <c r="J268" i="1"/>
  <c r="I269" i="1"/>
  <c r="J269" i="1"/>
  <c r="I270" i="1"/>
  <c r="J270" i="1"/>
  <c r="I271" i="1"/>
  <c r="J271" i="1"/>
  <c r="I272" i="1"/>
  <c r="J272" i="1"/>
  <c r="I273" i="1"/>
  <c r="J273" i="1"/>
  <c r="I274" i="1"/>
  <c r="J274" i="1"/>
  <c r="I275" i="1"/>
  <c r="J275" i="1"/>
  <c r="I276" i="1"/>
  <c r="J276" i="1"/>
  <c r="I277" i="1"/>
  <c r="J277" i="1"/>
  <c r="I278" i="1"/>
  <c r="J278" i="1"/>
  <c r="I279" i="1"/>
  <c r="J279" i="1"/>
  <c r="I280" i="1"/>
  <c r="J280" i="1"/>
  <c r="I281" i="1"/>
  <c r="J281" i="1"/>
  <c r="I282" i="1"/>
  <c r="J282" i="1"/>
  <c r="I283" i="1"/>
  <c r="J283" i="1"/>
  <c r="I284" i="1"/>
  <c r="J284" i="1"/>
  <c r="I285" i="1"/>
  <c r="J285" i="1"/>
  <c r="I286" i="1"/>
  <c r="J286" i="1"/>
  <c r="I287" i="1"/>
  <c r="J287" i="1"/>
  <c r="I288" i="1"/>
  <c r="J288" i="1"/>
  <c r="I289" i="1"/>
  <c r="J289" i="1"/>
  <c r="I290" i="1"/>
  <c r="J290" i="1"/>
  <c r="E291" i="1"/>
  <c r="Y291" i="1"/>
  <c r="I291" i="1"/>
  <c r="J291" i="1"/>
  <c r="I292" i="1"/>
  <c r="J292" i="1"/>
  <c r="I293" i="1"/>
  <c r="J293" i="1"/>
  <c r="I294" i="1"/>
  <c r="J294" i="1"/>
  <c r="I295" i="1"/>
  <c r="J295" i="1"/>
  <c r="I296" i="1"/>
  <c r="J296" i="1"/>
  <c r="I297" i="1"/>
  <c r="J297" i="1"/>
  <c r="I298" i="1"/>
  <c r="J298" i="1"/>
  <c r="I299" i="1"/>
  <c r="J299" i="1"/>
  <c r="I300" i="1"/>
  <c r="J300" i="1"/>
  <c r="I301" i="1"/>
  <c r="J301" i="1"/>
  <c r="I302" i="1"/>
  <c r="J302" i="1"/>
  <c r="I303" i="1"/>
  <c r="J303" i="1"/>
  <c r="I304" i="1"/>
  <c r="J304" i="1"/>
  <c r="I305" i="1"/>
  <c r="J305" i="1"/>
  <c r="I306" i="1"/>
  <c r="J306" i="1"/>
  <c r="I307" i="1"/>
  <c r="J307" i="1"/>
  <c r="I308" i="1"/>
  <c r="J308" i="1"/>
  <c r="I309" i="1"/>
  <c r="J309" i="1"/>
  <c r="I310" i="1"/>
  <c r="J310" i="1"/>
  <c r="I311" i="1"/>
  <c r="J311" i="1"/>
  <c r="I312" i="1"/>
  <c r="J312" i="1"/>
  <c r="I313" i="1"/>
  <c r="J313" i="1"/>
  <c r="I314" i="1"/>
  <c r="J314" i="1"/>
  <c r="I315" i="1"/>
  <c r="J315" i="1"/>
  <c r="I316" i="1"/>
  <c r="J316" i="1"/>
  <c r="I317" i="1"/>
  <c r="J317" i="1"/>
  <c r="I318" i="1"/>
  <c r="J318" i="1"/>
  <c r="I319" i="1"/>
  <c r="J319" i="1"/>
  <c r="I320" i="1"/>
  <c r="J320" i="1"/>
  <c r="I321" i="1"/>
  <c r="J321" i="1"/>
  <c r="I322" i="1"/>
  <c r="J322" i="1"/>
  <c r="I323" i="1"/>
  <c r="J323" i="1"/>
  <c r="I324" i="1"/>
  <c r="J324" i="1"/>
  <c r="I325" i="1"/>
  <c r="J325" i="1"/>
  <c r="I326" i="1"/>
  <c r="J326" i="1"/>
  <c r="I327" i="1"/>
  <c r="J327" i="1"/>
  <c r="I328" i="1"/>
  <c r="J328" i="1"/>
  <c r="I329" i="1"/>
  <c r="J329" i="1"/>
  <c r="I330" i="1"/>
  <c r="J330" i="1"/>
  <c r="I331" i="1"/>
  <c r="J331" i="1"/>
  <c r="I332" i="1"/>
  <c r="J332" i="1"/>
  <c r="I333" i="1"/>
  <c r="J333" i="1"/>
  <c r="I334" i="1"/>
  <c r="J334" i="1"/>
  <c r="I335" i="1"/>
  <c r="J335" i="1"/>
  <c r="I336" i="1"/>
  <c r="J336" i="1"/>
  <c r="I337" i="1"/>
  <c r="J337" i="1"/>
  <c r="I338" i="1"/>
  <c r="J338" i="1"/>
  <c r="I339" i="1"/>
  <c r="J339" i="1"/>
  <c r="I340" i="1"/>
  <c r="J340" i="1"/>
  <c r="I341" i="1"/>
  <c r="J341" i="1"/>
  <c r="I342" i="1"/>
  <c r="J342" i="1"/>
  <c r="I343" i="1"/>
  <c r="J343" i="1"/>
  <c r="I344" i="1"/>
  <c r="J344" i="1"/>
  <c r="I345" i="1"/>
  <c r="J345" i="1"/>
  <c r="I346" i="1"/>
  <c r="J346" i="1"/>
  <c r="I347" i="1"/>
  <c r="J347" i="1"/>
  <c r="I348" i="1"/>
  <c r="J348" i="1"/>
  <c r="I349" i="1"/>
  <c r="J349" i="1"/>
  <c r="I350" i="1"/>
  <c r="J350" i="1"/>
  <c r="I351" i="1"/>
  <c r="J351" i="1"/>
  <c r="I352" i="1"/>
  <c r="J352" i="1"/>
  <c r="I353" i="1"/>
  <c r="J353" i="1"/>
  <c r="I354" i="1"/>
  <c r="J354" i="1"/>
  <c r="I355" i="1"/>
  <c r="J355" i="1"/>
  <c r="I356" i="1"/>
  <c r="J356" i="1"/>
  <c r="I357" i="1"/>
  <c r="J357" i="1"/>
  <c r="I358" i="1"/>
  <c r="J358" i="1"/>
  <c r="I359" i="1"/>
  <c r="J359" i="1"/>
  <c r="I360" i="1"/>
  <c r="J360" i="1"/>
  <c r="I361" i="1"/>
  <c r="J361" i="1"/>
  <c r="I362" i="1"/>
  <c r="J362" i="1"/>
  <c r="I363" i="1"/>
  <c r="J363" i="1"/>
  <c r="J365" i="1"/>
  <c r="J367" i="1"/>
  <c r="K7" i="1"/>
  <c r="L7" i="1"/>
  <c r="M7" i="1"/>
  <c r="K3" i="3"/>
  <c r="C23" i="3"/>
  <c r="D23" i="3"/>
  <c r="D7" i="3"/>
  <c r="F7" i="3"/>
  <c r="G7" i="3"/>
  <c r="H7" i="3"/>
  <c r="I7" i="3"/>
  <c r="F8" i="3"/>
  <c r="G8" i="3"/>
  <c r="H8" i="3"/>
  <c r="F9" i="3"/>
  <c r="G9" i="3"/>
  <c r="H9" i="3"/>
  <c r="F10" i="3"/>
  <c r="G10" i="3"/>
  <c r="H10" i="3"/>
  <c r="F11" i="3"/>
  <c r="G11" i="3"/>
  <c r="H11" i="3"/>
  <c r="F12" i="3"/>
  <c r="G12" i="3"/>
  <c r="H12" i="3"/>
  <c r="F13" i="3"/>
  <c r="G13" i="3"/>
  <c r="H13" i="3"/>
  <c r="F14" i="3"/>
  <c r="G14" i="3"/>
  <c r="H14" i="3"/>
  <c r="F15" i="3"/>
  <c r="G15" i="3"/>
  <c r="H15" i="3"/>
  <c r="F16" i="3"/>
  <c r="G16" i="3"/>
  <c r="H16" i="3"/>
  <c r="F17" i="3"/>
  <c r="G17" i="3"/>
  <c r="H17" i="3"/>
  <c r="F18" i="3"/>
  <c r="G18" i="3"/>
  <c r="H18" i="3"/>
  <c r="F19" i="3"/>
  <c r="G19" i="3"/>
  <c r="H19" i="3"/>
  <c r="F20" i="3"/>
  <c r="G20" i="3"/>
  <c r="H20" i="3"/>
  <c r="F21" i="3"/>
  <c r="G21" i="3"/>
  <c r="H21" i="3"/>
  <c r="H23" i="3"/>
  <c r="I23" i="3"/>
  <c r="J7" i="3"/>
  <c r="I54" i="4"/>
  <c r="E54" i="4"/>
  <c r="H34" i="4"/>
  <c r="D34" i="4"/>
  <c r="L33" i="4"/>
  <c r="X35" i="1"/>
  <c r="X93" i="1"/>
  <c r="I53" i="4"/>
  <c r="E53" i="4"/>
  <c r="L36" i="4"/>
  <c r="D33" i="4"/>
  <c r="H33" i="4"/>
  <c r="D38" i="4"/>
  <c r="D365" i="1"/>
  <c r="U365" i="1"/>
  <c r="R365" i="1"/>
  <c r="Q23" i="3"/>
  <c r="M53" i="4"/>
  <c r="H53" i="4"/>
  <c r="D53" i="4"/>
  <c r="E13" i="1"/>
  <c r="S13" i="1"/>
  <c r="E21" i="1"/>
  <c r="S21" i="1"/>
  <c r="R29" i="1"/>
  <c r="E37" i="1"/>
  <c r="S37" i="1"/>
  <c r="E45" i="1"/>
  <c r="S45" i="1"/>
  <c r="E47" i="1"/>
  <c r="S47" i="1"/>
  <c r="E53" i="1"/>
  <c r="S53" i="1"/>
  <c r="E55" i="1"/>
  <c r="S55" i="1"/>
  <c r="E61" i="1"/>
  <c r="S61" i="1"/>
  <c r="E63" i="1"/>
  <c r="S63" i="1"/>
  <c r="R69" i="1"/>
  <c r="E71" i="1"/>
  <c r="S71" i="1"/>
  <c r="E77" i="1"/>
  <c r="S77" i="1"/>
  <c r="R85" i="1"/>
  <c r="E87" i="1"/>
  <c r="S87" i="1"/>
  <c r="E93" i="1"/>
  <c r="S93" i="1"/>
  <c r="R101" i="1"/>
  <c r="R105" i="1"/>
  <c r="E109" i="1"/>
  <c r="S109" i="1"/>
  <c r="R113" i="1"/>
  <c r="E117" i="1"/>
  <c r="S117" i="1"/>
  <c r="R129" i="1"/>
  <c r="R133" i="1"/>
  <c r="R141" i="1"/>
  <c r="R145" i="1"/>
  <c r="R149" i="1"/>
  <c r="R157" i="1"/>
  <c r="R161" i="1"/>
  <c r="E165" i="1"/>
  <c r="S165" i="1"/>
  <c r="R169" i="1"/>
  <c r="R173" i="1"/>
  <c r="E175" i="1"/>
  <c r="S175" i="1"/>
  <c r="R177" i="1"/>
  <c r="E181" i="1"/>
  <c r="S181" i="1"/>
  <c r="R185" i="1"/>
  <c r="E189" i="1"/>
  <c r="S189" i="1"/>
  <c r="E191" i="1"/>
  <c r="R193" i="1"/>
  <c r="E197" i="1"/>
  <c r="S197" i="1"/>
  <c r="E199" i="1"/>
  <c r="S199" i="1"/>
  <c r="R201" i="1"/>
  <c r="R205" i="1"/>
  <c r="R209" i="1"/>
  <c r="R213" i="1"/>
  <c r="R217" i="1"/>
  <c r="R221" i="1"/>
  <c r="E229" i="1"/>
  <c r="S229" i="1"/>
  <c r="R233" i="1"/>
  <c r="R237" i="1"/>
  <c r="E239" i="1"/>
  <c r="S239" i="1"/>
  <c r="R241" i="1"/>
  <c r="E245" i="1"/>
  <c r="S245" i="1"/>
  <c r="E253" i="1"/>
  <c r="S253" i="1"/>
  <c r="E255" i="1"/>
  <c r="S255" i="1"/>
  <c r="R265" i="1"/>
  <c r="E270" i="1"/>
  <c r="S270" i="1"/>
  <c r="E279" i="1"/>
  <c r="S279" i="1"/>
  <c r="E287" i="1"/>
  <c r="S287" i="1"/>
  <c r="R294" i="1"/>
  <c r="R297" i="1"/>
  <c r="E304" i="1"/>
  <c r="S304" i="1"/>
  <c r="R305" i="1"/>
  <c r="E310" i="1"/>
  <c r="S310" i="1"/>
  <c r="E311" i="1"/>
  <c r="R315" i="1"/>
  <c r="E317" i="1"/>
  <c r="S317" i="1"/>
  <c r="R318" i="1"/>
  <c r="R320" i="1"/>
  <c r="E321" i="1"/>
  <c r="S321" i="1"/>
  <c r="R324" i="1"/>
  <c r="E326" i="1"/>
  <c r="E332" i="1"/>
  <c r="S332" i="1"/>
  <c r="E333" i="1"/>
  <c r="S333" i="1"/>
  <c r="E335" i="1"/>
  <c r="S335" i="1"/>
  <c r="E337" i="1"/>
  <c r="S337" i="1"/>
  <c r="E340" i="1"/>
  <c r="R342" i="1"/>
  <c r="E344" i="1"/>
  <c r="S344" i="1"/>
  <c r="R347" i="1"/>
  <c r="R348" i="1"/>
  <c r="R350" i="1"/>
  <c r="E352" i="1"/>
  <c r="S352" i="1"/>
  <c r="R353" i="1"/>
  <c r="R355" i="1"/>
  <c r="E356" i="1"/>
  <c r="E358" i="1"/>
  <c r="E359" i="1"/>
  <c r="E360" i="1"/>
  <c r="S360" i="1"/>
  <c r="R363" i="1"/>
  <c r="E23" i="1"/>
  <c r="E167" i="1"/>
  <c r="E231" i="1"/>
  <c r="E306" i="1"/>
  <c r="R326" i="1"/>
  <c r="E336" i="1"/>
  <c r="R346" i="1"/>
  <c r="M52" i="4"/>
  <c r="H52" i="4"/>
  <c r="I52" i="4"/>
  <c r="D52" i="4"/>
  <c r="E52" i="4"/>
  <c r="H38" i="4"/>
  <c r="L38" i="4"/>
  <c r="D37" i="4"/>
  <c r="L32" i="4"/>
  <c r="H32" i="4"/>
  <c r="D32" i="4"/>
  <c r="L51" i="4"/>
  <c r="M51" i="4"/>
  <c r="H51" i="4"/>
  <c r="I51" i="4"/>
  <c r="D51" i="4"/>
  <c r="E51" i="4"/>
  <c r="L31" i="4"/>
  <c r="H31" i="4"/>
  <c r="D31" i="4"/>
  <c r="M50" i="4"/>
  <c r="D50" i="4"/>
  <c r="E50" i="4"/>
  <c r="L30" i="4"/>
  <c r="D30" i="4"/>
  <c r="I50" i="4"/>
  <c r="H50" i="4"/>
  <c r="E43" i="1"/>
  <c r="S43" i="1"/>
  <c r="E203" i="1"/>
  <c r="S203" i="1"/>
  <c r="E267" i="1"/>
  <c r="S267" i="1"/>
  <c r="E289" i="1"/>
  <c r="S289" i="1"/>
  <c r="E339" i="1"/>
  <c r="R24" i="1"/>
  <c r="R152" i="1"/>
  <c r="R163" i="1"/>
  <c r="R176" i="1"/>
  <c r="R187" i="1"/>
  <c r="R227" i="1"/>
  <c r="R243" i="1"/>
  <c r="R259" i="1"/>
  <c r="R280" i="1"/>
  <c r="R299" i="1"/>
  <c r="R307" i="1"/>
  <c r="R312" i="1"/>
  <c r="R339" i="1"/>
  <c r="K23" i="3"/>
  <c r="H9" i="4"/>
  <c r="H30" i="4"/>
  <c r="E10" i="1"/>
  <c r="S10" i="1"/>
  <c r="E12" i="1"/>
  <c r="S12" i="1"/>
  <c r="R18" i="1"/>
  <c r="E20" i="1"/>
  <c r="E32" i="1"/>
  <c r="S32" i="1"/>
  <c r="E34" i="1"/>
  <c r="E35" i="1"/>
  <c r="S35" i="1"/>
  <c r="E36" i="1"/>
  <c r="S36" i="1"/>
  <c r="E38" i="1"/>
  <c r="E40" i="1"/>
  <c r="S40" i="1"/>
  <c r="E42" i="1"/>
  <c r="S42" i="1"/>
  <c r="E44" i="1"/>
  <c r="S44" i="1"/>
  <c r="E46" i="1"/>
  <c r="S46" i="1"/>
  <c r="R52" i="1"/>
  <c r="R58" i="1"/>
  <c r="R60" i="1"/>
  <c r="R66" i="1"/>
  <c r="R68" i="1"/>
  <c r="E72" i="1"/>
  <c r="S72" i="1"/>
  <c r="R74" i="1"/>
  <c r="E75" i="1"/>
  <c r="E76" i="1"/>
  <c r="S76" i="1"/>
  <c r="E83" i="1"/>
  <c r="S83" i="1"/>
  <c r="E88" i="1"/>
  <c r="S88" i="1"/>
  <c r="E90" i="1"/>
  <c r="S90" i="1"/>
  <c r="E91" i="1"/>
  <c r="S91" i="1"/>
  <c r="E92" i="1"/>
  <c r="S92" i="1"/>
  <c r="E96" i="1"/>
  <c r="E98" i="1"/>
  <c r="S98" i="1"/>
  <c r="E100" i="1"/>
  <c r="S100" i="1"/>
  <c r="R108" i="1"/>
  <c r="E112" i="1"/>
  <c r="S112" i="1"/>
  <c r="R116" i="1"/>
  <c r="R124" i="1"/>
  <c r="E128" i="1"/>
  <c r="S128" i="1"/>
  <c r="E132" i="1"/>
  <c r="E139" i="1"/>
  <c r="R140" i="1"/>
  <c r="E142" i="1"/>
  <c r="S142" i="1"/>
  <c r="E147" i="1"/>
  <c r="S147" i="1"/>
  <c r="E148" i="1"/>
  <c r="S148" i="1"/>
  <c r="E150" i="1"/>
  <c r="S150" i="1"/>
  <c r="E156" i="1"/>
  <c r="S156" i="1"/>
  <c r="E168" i="1"/>
  <c r="S168" i="1"/>
  <c r="E170" i="1"/>
  <c r="S170" i="1"/>
  <c r="E171" i="1"/>
  <c r="S171" i="1"/>
  <c r="E172" i="1"/>
  <c r="S172" i="1"/>
  <c r="E184" i="1"/>
  <c r="S184" i="1"/>
  <c r="E188" i="1"/>
  <c r="S188" i="1"/>
  <c r="E195" i="1"/>
  <c r="S195" i="1"/>
  <c r="R212" i="1"/>
  <c r="E216" i="1"/>
  <c r="S216" i="1"/>
  <c r="E218" i="1"/>
  <c r="S218" i="1"/>
  <c r="E220" i="1"/>
  <c r="S220" i="1"/>
  <c r="E228" i="1"/>
  <c r="S228" i="1"/>
  <c r="R234" i="1"/>
  <c r="R240" i="1"/>
  <c r="E248" i="1"/>
  <c r="S248" i="1"/>
  <c r="E262" i="1"/>
  <c r="S262" i="1"/>
  <c r="R264" i="1"/>
  <c r="R272" i="1"/>
  <c r="E274" i="1"/>
  <c r="S274" i="1"/>
  <c r="E276" i="1"/>
  <c r="S276" i="1"/>
  <c r="E283" i="1"/>
  <c r="S283" i="1"/>
  <c r="R284" i="1"/>
  <c r="E286" i="1"/>
  <c r="S286" i="1"/>
  <c r="R288" i="1"/>
  <c r="E294" i="1"/>
  <c r="R296" i="1"/>
  <c r="R300" i="1"/>
  <c r="E302" i="1"/>
  <c r="E307" i="1"/>
  <c r="S307" i="1"/>
  <c r="E316" i="1"/>
  <c r="S316" i="1"/>
  <c r="E328" i="1"/>
  <c r="S328" i="1"/>
  <c r="E355" i="1"/>
  <c r="E363" i="1"/>
  <c r="S363" i="1"/>
  <c r="D11" i="3"/>
  <c r="D12" i="3"/>
  <c r="O12" i="3"/>
  <c r="D13" i="3"/>
  <c r="N23" i="3"/>
  <c r="D15" i="3"/>
  <c r="N19" i="3"/>
  <c r="N20" i="3"/>
  <c r="D21" i="3"/>
  <c r="L49" i="4"/>
  <c r="M49" i="4"/>
  <c r="H49" i="4"/>
  <c r="I49" i="4"/>
  <c r="D49" i="4"/>
  <c r="E49" i="4"/>
  <c r="L29" i="4"/>
  <c r="H29" i="4"/>
  <c r="D29" i="4"/>
  <c r="U2" i="1"/>
  <c r="V2" i="1"/>
  <c r="M48" i="4"/>
  <c r="H48" i="4"/>
  <c r="I48" i="4"/>
  <c r="D48" i="4"/>
  <c r="E48" i="4"/>
  <c r="L28" i="4"/>
  <c r="H28" i="4"/>
  <c r="D28" i="4"/>
  <c r="L37" i="4"/>
  <c r="H37" i="4"/>
  <c r="D36" i="4"/>
  <c r="L47" i="4"/>
  <c r="M47" i="4"/>
  <c r="H47" i="4"/>
  <c r="I47" i="4"/>
  <c r="D47" i="4"/>
  <c r="E47" i="4"/>
  <c r="L27" i="4"/>
  <c r="H27" i="4"/>
  <c r="D27" i="4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Y35" i="1"/>
  <c r="E318" i="1"/>
  <c r="N10" i="3"/>
  <c r="N18" i="3"/>
  <c r="D8" i="3"/>
  <c r="O8" i="3"/>
  <c r="D16" i="3"/>
  <c r="O16" i="3"/>
  <c r="N7" i="3"/>
  <c r="E8" i="1"/>
  <c r="S8" i="1"/>
  <c r="E9" i="1"/>
  <c r="S9" i="1"/>
  <c r="E11" i="1"/>
  <c r="E14" i="1"/>
  <c r="S14" i="1"/>
  <c r="E16" i="1"/>
  <c r="S16" i="1"/>
  <c r="E17" i="1"/>
  <c r="S17" i="1"/>
  <c r="E18" i="1"/>
  <c r="S18" i="1"/>
  <c r="E19" i="1"/>
  <c r="S19" i="1"/>
  <c r="E22" i="1"/>
  <c r="S22" i="1"/>
  <c r="E24" i="1"/>
  <c r="S24" i="1"/>
  <c r="E25" i="1"/>
  <c r="S25" i="1"/>
  <c r="E27" i="1"/>
  <c r="E29" i="1"/>
  <c r="S29" i="1"/>
  <c r="E30" i="1"/>
  <c r="S30" i="1"/>
  <c r="E33" i="1"/>
  <c r="S33" i="1"/>
  <c r="E41" i="1"/>
  <c r="S41" i="1"/>
  <c r="E49" i="1"/>
  <c r="S49" i="1"/>
  <c r="E51" i="1"/>
  <c r="S51" i="1"/>
  <c r="E54" i="1"/>
  <c r="S54" i="1"/>
  <c r="E56" i="1"/>
  <c r="S56" i="1"/>
  <c r="E57" i="1"/>
  <c r="S57" i="1"/>
  <c r="E59" i="1"/>
  <c r="S59" i="1"/>
  <c r="E60" i="1"/>
  <c r="S60" i="1"/>
  <c r="E62" i="1"/>
  <c r="S62" i="1"/>
  <c r="E65" i="1"/>
  <c r="S65" i="1"/>
  <c r="E67" i="1"/>
  <c r="S67" i="1"/>
  <c r="E68" i="1"/>
  <c r="S68" i="1"/>
  <c r="E70" i="1"/>
  <c r="S70" i="1"/>
  <c r="E73" i="1"/>
  <c r="S73" i="1"/>
  <c r="E78" i="1"/>
  <c r="S78" i="1"/>
  <c r="E81" i="1"/>
  <c r="S81" i="1"/>
  <c r="E86" i="1"/>
  <c r="S86" i="1"/>
  <c r="E89" i="1"/>
  <c r="S89" i="1"/>
  <c r="E94" i="1"/>
  <c r="S94" i="1"/>
  <c r="E97" i="1"/>
  <c r="S97" i="1"/>
  <c r="E99" i="1"/>
  <c r="E101" i="1"/>
  <c r="S101" i="1"/>
  <c r="E102" i="1"/>
  <c r="S102" i="1"/>
  <c r="E105" i="1"/>
  <c r="S105" i="1"/>
  <c r="E107" i="1"/>
  <c r="E110" i="1"/>
  <c r="S110" i="1"/>
  <c r="E113" i="1"/>
  <c r="S113" i="1"/>
  <c r="E115" i="1"/>
  <c r="S115" i="1"/>
  <c r="E116" i="1"/>
  <c r="S116" i="1"/>
  <c r="E118" i="1"/>
  <c r="S118" i="1"/>
  <c r="E121" i="1"/>
  <c r="S121" i="1"/>
  <c r="E123" i="1"/>
  <c r="E124" i="1"/>
  <c r="S124" i="1"/>
  <c r="E125" i="1"/>
  <c r="S125" i="1"/>
  <c r="E126" i="1"/>
  <c r="S126" i="1"/>
  <c r="E129" i="1"/>
  <c r="S129" i="1"/>
  <c r="E131" i="1"/>
  <c r="S131" i="1"/>
  <c r="E134" i="1"/>
  <c r="S134" i="1"/>
  <c r="E137" i="1"/>
  <c r="S137" i="1"/>
  <c r="E140" i="1"/>
  <c r="S140" i="1"/>
  <c r="E141" i="1"/>
  <c r="S141" i="1"/>
  <c r="E144" i="1"/>
  <c r="S144" i="1"/>
  <c r="E145" i="1"/>
  <c r="S145" i="1"/>
  <c r="E152" i="1"/>
  <c r="S152" i="1"/>
  <c r="E153" i="1"/>
  <c r="S153" i="1"/>
  <c r="E155" i="1"/>
  <c r="S155" i="1"/>
  <c r="E157" i="1"/>
  <c r="S157" i="1"/>
  <c r="E158" i="1"/>
  <c r="E160" i="1"/>
  <c r="S160" i="1"/>
  <c r="E161" i="1"/>
  <c r="S161" i="1"/>
  <c r="E163" i="1"/>
  <c r="S163" i="1"/>
  <c r="E166" i="1"/>
  <c r="S166" i="1"/>
  <c r="E169" i="1"/>
  <c r="S169" i="1"/>
  <c r="E173" i="1"/>
  <c r="S173" i="1"/>
  <c r="E174" i="1"/>
  <c r="E177" i="1"/>
  <c r="S177" i="1"/>
  <c r="E179" i="1"/>
  <c r="S179" i="1"/>
  <c r="E182" i="1"/>
  <c r="E185" i="1"/>
  <c r="S185" i="1"/>
  <c r="E187" i="1"/>
  <c r="S187" i="1"/>
  <c r="E190" i="1"/>
  <c r="E193" i="1"/>
  <c r="S193" i="1"/>
  <c r="E198" i="1"/>
  <c r="E201" i="1"/>
  <c r="S201" i="1"/>
  <c r="E206" i="1"/>
  <c r="E209" i="1"/>
  <c r="S209" i="1"/>
  <c r="E211" i="1"/>
  <c r="S211" i="1"/>
  <c r="E214" i="1"/>
  <c r="S214" i="1"/>
  <c r="E217" i="1"/>
  <c r="S217" i="1"/>
  <c r="E219" i="1"/>
  <c r="S219" i="1"/>
  <c r="E222" i="1"/>
  <c r="E225" i="1"/>
  <c r="S225" i="1"/>
  <c r="E227" i="1"/>
  <c r="S227" i="1"/>
  <c r="E230" i="1"/>
  <c r="E233" i="1"/>
  <c r="S233" i="1"/>
  <c r="E234" i="1"/>
  <c r="S234" i="1"/>
  <c r="E235" i="1"/>
  <c r="S235" i="1"/>
  <c r="E237" i="1"/>
  <c r="S237" i="1"/>
  <c r="E238" i="1"/>
  <c r="E241" i="1"/>
  <c r="S241" i="1"/>
  <c r="E243" i="1"/>
  <c r="S243" i="1"/>
  <c r="E246" i="1"/>
  <c r="E249" i="1"/>
  <c r="S249" i="1"/>
  <c r="E251" i="1"/>
  <c r="S251" i="1"/>
  <c r="E254" i="1"/>
  <c r="E257" i="1"/>
  <c r="S257" i="1"/>
  <c r="E259" i="1"/>
  <c r="E261" i="1"/>
  <c r="S261" i="1"/>
  <c r="E265" i="1"/>
  <c r="S265" i="1"/>
  <c r="E272" i="1"/>
  <c r="S272" i="1"/>
  <c r="E273" i="1"/>
  <c r="S273" i="1"/>
  <c r="E275" i="1"/>
  <c r="S275" i="1"/>
  <c r="E278" i="1"/>
  <c r="E281" i="1"/>
  <c r="S281" i="1"/>
  <c r="E284" i="1"/>
  <c r="S284" i="1"/>
  <c r="E288" i="1"/>
  <c r="S288" i="1"/>
  <c r="E293" i="1"/>
  <c r="S293" i="1"/>
  <c r="E297" i="1"/>
  <c r="S297" i="1"/>
  <c r="E299" i="1"/>
  <c r="S299" i="1"/>
  <c r="E300" i="1"/>
  <c r="S300" i="1"/>
  <c r="E301" i="1"/>
  <c r="S301" i="1"/>
  <c r="E305" i="1"/>
  <c r="S305" i="1"/>
  <c r="E309" i="1"/>
  <c r="S309" i="1"/>
  <c r="E312" i="1"/>
  <c r="S312" i="1"/>
  <c r="E313" i="1"/>
  <c r="S313" i="1"/>
  <c r="E315" i="1"/>
  <c r="S315" i="1"/>
  <c r="E323" i="1"/>
  <c r="S323" i="1"/>
  <c r="E325" i="1"/>
  <c r="S325" i="1"/>
  <c r="E329" i="1"/>
  <c r="S329" i="1"/>
  <c r="E331" i="1"/>
  <c r="E345" i="1"/>
  <c r="E347" i="1"/>
  <c r="S347" i="1"/>
  <c r="E349" i="1"/>
  <c r="S349" i="1"/>
  <c r="E353" i="1"/>
  <c r="S353" i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7" i="3"/>
  <c r="O17" i="3"/>
  <c r="D18" i="3"/>
  <c r="O18" i="3"/>
  <c r="Y92" i="1"/>
  <c r="Y363" i="1"/>
  <c r="L15" i="4"/>
  <c r="H36" i="4"/>
  <c r="H24" i="4"/>
  <c r="X365" i="1"/>
  <c r="I43" i="4"/>
  <c r="H44" i="4"/>
  <c r="H54" i="4"/>
  <c r="L55" i="4"/>
  <c r="D44" i="4"/>
  <c r="D54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H56" i="4"/>
  <c r="L44" i="4"/>
  <c r="K55" i="4"/>
  <c r="Y362" i="1"/>
  <c r="Y361" i="1"/>
  <c r="Y360" i="1"/>
  <c r="Y359" i="1"/>
  <c r="Y358" i="1"/>
  <c r="Y357" i="1"/>
  <c r="Y356" i="1"/>
  <c r="Y355" i="1"/>
  <c r="Y354" i="1"/>
  <c r="Y353" i="1"/>
  <c r="Y352" i="1"/>
  <c r="Y351" i="1"/>
  <c r="Y350" i="1"/>
  <c r="Y349" i="1"/>
  <c r="Y348" i="1"/>
  <c r="Y347" i="1"/>
  <c r="Y346" i="1"/>
  <c r="Y345" i="1"/>
  <c r="Y344" i="1"/>
  <c r="Y343" i="1"/>
  <c r="Y342" i="1"/>
  <c r="Y341" i="1"/>
  <c r="Y340" i="1"/>
  <c r="Y339" i="1"/>
  <c r="Y338" i="1"/>
  <c r="Y337" i="1"/>
  <c r="Y336" i="1"/>
  <c r="Y335" i="1"/>
  <c r="Y334" i="1"/>
  <c r="Y333" i="1"/>
  <c r="Y332" i="1"/>
  <c r="Y331" i="1"/>
  <c r="R331" i="1"/>
  <c r="Y330" i="1"/>
  <c r="Y329" i="1"/>
  <c r="Y328" i="1"/>
  <c r="Y327" i="1"/>
  <c r="Y326" i="1"/>
  <c r="Y325" i="1"/>
  <c r="Y324" i="1"/>
  <c r="Y323" i="1"/>
  <c r="R323" i="1"/>
  <c r="Y322" i="1"/>
  <c r="Y321" i="1"/>
  <c r="Y320" i="1"/>
  <c r="Y319" i="1"/>
  <c r="Y318" i="1"/>
  <c r="Y317" i="1"/>
  <c r="R317" i="1"/>
  <c r="Y316" i="1"/>
  <c r="R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R302" i="1"/>
  <c r="Y301" i="1"/>
  <c r="Y300" i="1"/>
  <c r="Y299" i="1"/>
  <c r="Y298" i="1"/>
  <c r="Y297" i="1"/>
  <c r="Y296" i="1"/>
  <c r="Y295" i="1"/>
  <c r="Y294" i="1"/>
  <c r="Y293" i="1"/>
  <c r="Y292" i="1"/>
  <c r="R291" i="1"/>
  <c r="Y290" i="1"/>
  <c r="Y289" i="1"/>
  <c r="Y288" i="1"/>
  <c r="Y287" i="1"/>
  <c r="Y286" i="1"/>
  <c r="R286" i="1"/>
  <c r="Y285" i="1"/>
  <c r="Y284" i="1"/>
  <c r="Y283" i="1"/>
  <c r="R283" i="1"/>
  <c r="Y282" i="1"/>
  <c r="Y281" i="1"/>
  <c r="Y280" i="1"/>
  <c r="Y279" i="1"/>
  <c r="Y278" i="1"/>
  <c r="R278" i="1"/>
  <c r="Y277" i="1"/>
  <c r="Y276" i="1"/>
  <c r="R276" i="1"/>
  <c r="Y275" i="1"/>
  <c r="R275" i="1"/>
  <c r="Y274" i="1"/>
  <c r="Y273" i="1"/>
  <c r="Y272" i="1"/>
  <c r="Y271" i="1"/>
  <c r="Y270" i="1"/>
  <c r="R270" i="1"/>
  <c r="Y269" i="1"/>
  <c r="Y268" i="1"/>
  <c r="Y267" i="1"/>
  <c r="R267" i="1"/>
  <c r="Y266" i="1"/>
  <c r="Y265" i="1"/>
  <c r="Y264" i="1"/>
  <c r="Y263" i="1"/>
  <c r="Y262" i="1"/>
  <c r="R262" i="1"/>
  <c r="Y261" i="1"/>
  <c r="Y260" i="1"/>
  <c r="Y259" i="1"/>
  <c r="Y258" i="1"/>
  <c r="Y257" i="1"/>
  <c r="Y256" i="1"/>
  <c r="Y255" i="1"/>
  <c r="Y254" i="1"/>
  <c r="R254" i="1"/>
  <c r="Y253" i="1"/>
  <c r="Y252" i="1"/>
  <c r="Y251" i="1"/>
  <c r="R251" i="1"/>
  <c r="Y250" i="1"/>
  <c r="Y249" i="1"/>
  <c r="Y248" i="1"/>
  <c r="Y247" i="1"/>
  <c r="Y246" i="1"/>
  <c r="R246" i="1"/>
  <c r="Y245" i="1"/>
  <c r="R245" i="1"/>
  <c r="Y244" i="1"/>
  <c r="Y243" i="1"/>
  <c r="Y242" i="1"/>
  <c r="Y241" i="1"/>
  <c r="Y240" i="1"/>
  <c r="Y239" i="1"/>
  <c r="Y238" i="1"/>
  <c r="R238" i="1"/>
  <c r="Y237" i="1"/>
  <c r="Y236" i="1"/>
  <c r="Y235" i="1"/>
  <c r="R235" i="1"/>
  <c r="Y234" i="1"/>
  <c r="Y233" i="1"/>
  <c r="Y232" i="1"/>
  <c r="Y231" i="1"/>
  <c r="Y230" i="1"/>
  <c r="R230" i="1"/>
  <c r="Y229" i="1"/>
  <c r="Y228" i="1"/>
  <c r="Y227" i="1"/>
  <c r="Y226" i="1"/>
  <c r="Y225" i="1"/>
  <c r="Y224" i="1"/>
  <c r="Y223" i="1"/>
  <c r="Y222" i="1"/>
  <c r="R222" i="1"/>
  <c r="Y221" i="1"/>
  <c r="Y220" i="1"/>
  <c r="R220" i="1"/>
  <c r="Y219" i="1"/>
  <c r="R219" i="1"/>
  <c r="Y218" i="1"/>
  <c r="R218" i="1"/>
  <c r="Y217" i="1"/>
  <c r="Y216" i="1"/>
  <c r="R216" i="1"/>
  <c r="Y215" i="1"/>
  <c r="Y214" i="1"/>
  <c r="R214" i="1"/>
  <c r="Y213" i="1"/>
  <c r="Y212" i="1"/>
  <c r="Y211" i="1"/>
  <c r="R211" i="1"/>
  <c r="Y210" i="1"/>
  <c r="Y209" i="1"/>
  <c r="Y208" i="1"/>
  <c r="Y207" i="1"/>
  <c r="Y206" i="1"/>
  <c r="R206" i="1"/>
  <c r="Y205" i="1"/>
  <c r="Y204" i="1"/>
  <c r="Y203" i="1"/>
  <c r="R203" i="1"/>
  <c r="Y202" i="1"/>
  <c r="Y201" i="1"/>
  <c r="Y200" i="1"/>
  <c r="Y199" i="1"/>
  <c r="Y198" i="1"/>
  <c r="R198" i="1"/>
  <c r="Y197" i="1"/>
  <c r="Y196" i="1"/>
  <c r="Y195" i="1"/>
  <c r="R195" i="1"/>
  <c r="Y194" i="1"/>
  <c r="Y193" i="1"/>
  <c r="Y192" i="1"/>
  <c r="Y191" i="1"/>
  <c r="Y190" i="1"/>
  <c r="R190" i="1"/>
  <c r="Y189" i="1"/>
  <c r="Y188" i="1"/>
  <c r="R188" i="1"/>
  <c r="Y187" i="1"/>
  <c r="Y186" i="1"/>
  <c r="Y185" i="1"/>
  <c r="Y184" i="1"/>
  <c r="Y183" i="1"/>
  <c r="Y182" i="1"/>
  <c r="R182" i="1"/>
  <c r="Y181" i="1"/>
  <c r="R181" i="1"/>
  <c r="Y180" i="1"/>
  <c r="Y179" i="1"/>
  <c r="R179" i="1"/>
  <c r="Y178" i="1"/>
  <c r="Y177" i="1"/>
  <c r="Y176" i="1"/>
  <c r="Y175" i="1"/>
  <c r="Y174" i="1"/>
  <c r="R174" i="1"/>
  <c r="Y173" i="1"/>
  <c r="Y172" i="1"/>
  <c r="R172" i="1"/>
  <c r="Y171" i="1"/>
  <c r="R171" i="1"/>
  <c r="Y170" i="1"/>
  <c r="Y169" i="1"/>
  <c r="Y168" i="1"/>
  <c r="R168" i="1"/>
  <c r="Y167" i="1"/>
  <c r="Y166" i="1"/>
  <c r="R166" i="1"/>
  <c r="Y165" i="1"/>
  <c r="R165" i="1"/>
  <c r="Y164" i="1"/>
  <c r="Y163" i="1"/>
  <c r="Y162" i="1"/>
  <c r="Y161" i="1"/>
  <c r="Y160" i="1"/>
  <c r="R160" i="1"/>
  <c r="Y159" i="1"/>
  <c r="Y158" i="1"/>
  <c r="R158" i="1"/>
  <c r="Y157" i="1"/>
  <c r="Y156" i="1"/>
  <c r="R156" i="1"/>
  <c r="Y155" i="1"/>
  <c r="R155" i="1"/>
  <c r="Y154" i="1"/>
  <c r="Y153" i="1"/>
  <c r="R153" i="1"/>
  <c r="Y152" i="1"/>
  <c r="Y151" i="1"/>
  <c r="Y150" i="1"/>
  <c r="R150" i="1"/>
  <c r="Y149" i="1"/>
  <c r="Y148" i="1"/>
  <c r="R148" i="1"/>
  <c r="Y147" i="1"/>
  <c r="R147" i="1"/>
  <c r="Y146" i="1"/>
  <c r="Y145" i="1"/>
  <c r="Y144" i="1"/>
  <c r="R144" i="1"/>
  <c r="Y143" i="1"/>
  <c r="Y142" i="1"/>
  <c r="R142" i="1"/>
  <c r="Y141" i="1"/>
  <c r="Y140" i="1"/>
  <c r="Y139" i="1"/>
  <c r="R139" i="1"/>
  <c r="Y138" i="1"/>
  <c r="Y137" i="1"/>
  <c r="R137" i="1"/>
  <c r="Y136" i="1"/>
  <c r="Y135" i="1"/>
  <c r="Y134" i="1"/>
  <c r="R134" i="1"/>
  <c r="Y133" i="1"/>
  <c r="Y132" i="1"/>
  <c r="Y131" i="1"/>
  <c r="R131" i="1"/>
  <c r="Y130" i="1"/>
  <c r="Y129" i="1"/>
  <c r="Y128" i="1"/>
  <c r="R128" i="1"/>
  <c r="Y127" i="1"/>
  <c r="Y126" i="1"/>
  <c r="R126" i="1"/>
  <c r="Y125" i="1"/>
  <c r="R125" i="1"/>
  <c r="Y124" i="1"/>
  <c r="Y123" i="1"/>
  <c r="R123" i="1"/>
  <c r="Y122" i="1"/>
  <c r="Y121" i="1"/>
  <c r="R121" i="1"/>
  <c r="Y120" i="1"/>
  <c r="Y119" i="1"/>
  <c r="Y118" i="1"/>
  <c r="R118" i="1"/>
  <c r="Y117" i="1"/>
  <c r="Y116" i="1"/>
  <c r="Y115" i="1"/>
  <c r="R115" i="1"/>
  <c r="Y114" i="1"/>
  <c r="Y113" i="1"/>
  <c r="Y112" i="1"/>
  <c r="Y111" i="1"/>
  <c r="Y110" i="1"/>
  <c r="R110" i="1"/>
  <c r="Y109" i="1"/>
  <c r="R109" i="1"/>
  <c r="Y108" i="1"/>
  <c r="Y107" i="1"/>
  <c r="R107" i="1"/>
  <c r="Y106" i="1"/>
  <c r="Y105" i="1"/>
  <c r="Y104" i="1"/>
  <c r="Y103" i="1"/>
  <c r="Y102" i="1"/>
  <c r="R102" i="1"/>
  <c r="Y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Y84" i="1"/>
  <c r="Y83" i="1"/>
  <c r="R83" i="1"/>
  <c r="Y82" i="1"/>
  <c r="Y81" i="1"/>
  <c r="R81" i="1"/>
  <c r="Y80" i="1"/>
  <c r="Y79" i="1"/>
  <c r="Y78" i="1"/>
  <c r="R78" i="1"/>
  <c r="Y77" i="1"/>
  <c r="Y76" i="1"/>
  <c r="Y75" i="1"/>
  <c r="R75" i="1"/>
  <c r="Y74" i="1"/>
  <c r="Y73" i="1"/>
  <c r="R73" i="1"/>
  <c r="Y72" i="1"/>
  <c r="R72" i="1"/>
  <c r="Y71" i="1"/>
  <c r="Y70" i="1"/>
  <c r="R70" i="1"/>
  <c r="Y69" i="1"/>
  <c r="Y68" i="1"/>
  <c r="Y67" i="1"/>
  <c r="R67" i="1"/>
  <c r="Y66" i="1"/>
  <c r="Y65" i="1"/>
  <c r="R65" i="1"/>
  <c r="Y64" i="1"/>
  <c r="Y63" i="1"/>
  <c r="Y62" i="1"/>
  <c r="R62" i="1"/>
  <c r="Y61" i="1"/>
  <c r="R61" i="1"/>
  <c r="Y60" i="1"/>
  <c r="Y59" i="1"/>
  <c r="R59" i="1"/>
  <c r="Y58" i="1"/>
  <c r="Y57" i="1"/>
  <c r="R57" i="1"/>
  <c r="Y56" i="1"/>
  <c r="R56" i="1"/>
  <c r="Y55" i="1"/>
  <c r="Y54" i="1"/>
  <c r="R54" i="1"/>
  <c r="Y53" i="1"/>
  <c r="Y52" i="1"/>
  <c r="Y51" i="1"/>
  <c r="R51" i="1"/>
  <c r="Y50" i="1"/>
  <c r="Y49" i="1"/>
  <c r="R49" i="1"/>
  <c r="Y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5" i="1"/>
  <c r="Y34" i="1"/>
  <c r="R34" i="1"/>
  <c r="Y33" i="1"/>
  <c r="R33" i="1"/>
  <c r="Y32" i="1"/>
  <c r="R32" i="1"/>
  <c r="Y31" i="1"/>
  <c r="Y30" i="1"/>
  <c r="R30" i="1"/>
  <c r="Y29" i="1"/>
  <c r="Y28" i="1"/>
  <c r="Y27" i="1"/>
  <c r="R27" i="1"/>
  <c r="Y26" i="1"/>
  <c r="Y25" i="1"/>
  <c r="R25" i="1"/>
  <c r="Y24" i="1"/>
  <c r="Y23" i="1"/>
  <c r="Y22" i="1"/>
  <c r="R22" i="1"/>
  <c r="Y21" i="1"/>
  <c r="R21" i="1"/>
  <c r="Y20" i="1"/>
  <c r="Y19" i="1"/>
  <c r="R19" i="1"/>
  <c r="Y18" i="1"/>
  <c r="Y17" i="1"/>
  <c r="R17" i="1"/>
  <c r="Y16" i="1"/>
  <c r="R16" i="1"/>
  <c r="Y15" i="1"/>
  <c r="Y14" i="1"/>
  <c r="R14" i="1"/>
  <c r="Y13" i="1"/>
  <c r="Y12" i="1"/>
  <c r="R12" i="1"/>
  <c r="Y11" i="1"/>
  <c r="R11" i="1"/>
  <c r="Y10" i="1"/>
  <c r="R10" i="1"/>
  <c r="Y9" i="1"/>
  <c r="R9" i="1"/>
  <c r="Y8" i="1"/>
  <c r="R8" i="1"/>
  <c r="Y7" i="1"/>
  <c r="N2" i="1"/>
  <c r="Q2" i="1"/>
  <c r="M2" i="1"/>
  <c r="G53" i="4"/>
  <c r="C53" i="4"/>
  <c r="C33" i="4"/>
  <c r="G52" i="4"/>
  <c r="C52" i="4"/>
  <c r="C32" i="4"/>
  <c r="R306" i="1"/>
  <c r="R274" i="1"/>
  <c r="S132" i="1"/>
  <c r="K52" i="4"/>
  <c r="C51" i="4"/>
  <c r="C31" i="4"/>
  <c r="G50" i="4"/>
  <c r="C50" i="4"/>
  <c r="C30" i="4"/>
  <c r="O7" i="3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O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N17" i="3"/>
  <c r="N9" i="3"/>
  <c r="N16" i="3"/>
  <c r="N12" i="3"/>
  <c r="N8" i="3"/>
  <c r="E342" i="1"/>
  <c r="S342" i="1"/>
  <c r="E334" i="1"/>
  <c r="R334" i="1"/>
  <c r="N11" i="3"/>
  <c r="N21" i="3"/>
  <c r="S345" i="1"/>
  <c r="S259" i="1"/>
  <c r="S123" i="1"/>
  <c r="S99" i="1"/>
  <c r="S107" i="1"/>
  <c r="S27" i="1"/>
  <c r="S139" i="1"/>
  <c r="S75" i="1"/>
  <c r="S34" i="1"/>
  <c r="S158" i="1"/>
  <c r="S11" i="1"/>
  <c r="E362" i="1"/>
  <c r="R362" i="1"/>
  <c r="E354" i="1"/>
  <c r="S354" i="1"/>
  <c r="R354" i="1"/>
  <c r="E346" i="1"/>
  <c r="S346" i="1"/>
  <c r="E338" i="1"/>
  <c r="R338" i="1"/>
  <c r="E330" i="1"/>
  <c r="S330" i="1"/>
  <c r="R330" i="1"/>
  <c r="E322" i="1"/>
  <c r="S322" i="1"/>
  <c r="R322" i="1"/>
  <c r="R314" i="1"/>
  <c r="E314" i="1"/>
  <c r="S314" i="1"/>
  <c r="E298" i="1"/>
  <c r="R298" i="1"/>
  <c r="E290" i="1"/>
  <c r="S290" i="1"/>
  <c r="R290" i="1"/>
  <c r="E282" i="1"/>
  <c r="S282" i="1"/>
  <c r="R282" i="1"/>
  <c r="E266" i="1"/>
  <c r="S266" i="1"/>
  <c r="R266" i="1"/>
  <c r="E258" i="1"/>
  <c r="S258" i="1"/>
  <c r="R258" i="1"/>
  <c r="E250" i="1"/>
  <c r="S250" i="1"/>
  <c r="R250" i="1"/>
  <c r="R242" i="1"/>
  <c r="E242" i="1"/>
  <c r="S242" i="1"/>
  <c r="R226" i="1"/>
  <c r="E226" i="1"/>
  <c r="S226" i="1"/>
  <c r="R210" i="1"/>
  <c r="E210" i="1"/>
  <c r="S210" i="1"/>
  <c r="E202" i="1"/>
  <c r="S202" i="1"/>
  <c r="R202" i="1"/>
  <c r="R194" i="1"/>
  <c r="E194" i="1"/>
  <c r="S194" i="1"/>
  <c r="R186" i="1"/>
  <c r="E186" i="1"/>
  <c r="S186" i="1"/>
  <c r="R178" i="1"/>
  <c r="E178" i="1"/>
  <c r="S178" i="1"/>
  <c r="R162" i="1"/>
  <c r="E162" i="1"/>
  <c r="S162" i="1"/>
  <c r="R154" i="1"/>
  <c r="E154" i="1"/>
  <c r="S154" i="1"/>
  <c r="E146" i="1"/>
  <c r="S146" i="1"/>
  <c r="R146" i="1"/>
  <c r="E138" i="1"/>
  <c r="S138" i="1"/>
  <c r="R138" i="1"/>
  <c r="E130" i="1"/>
  <c r="S130" i="1"/>
  <c r="R130" i="1"/>
  <c r="E122" i="1"/>
  <c r="R122" i="1"/>
  <c r="R170" i="1"/>
  <c r="E114" i="1"/>
  <c r="S114" i="1"/>
  <c r="R114" i="1"/>
  <c r="E106" i="1"/>
  <c r="S106" i="1"/>
  <c r="R106" i="1"/>
  <c r="R82" i="1"/>
  <c r="E82" i="1"/>
  <c r="R50" i="1"/>
  <c r="E50" i="1"/>
  <c r="S50" i="1"/>
  <c r="E26" i="1"/>
  <c r="S26" i="1"/>
  <c r="R26" i="1"/>
  <c r="S96" i="1"/>
  <c r="E348" i="1"/>
  <c r="S348" i="1"/>
  <c r="E308" i="1"/>
  <c r="S308" i="1"/>
  <c r="R308" i="1"/>
  <c r="E292" i="1"/>
  <c r="S292" i="1"/>
  <c r="R292" i="1"/>
  <c r="E268" i="1"/>
  <c r="S268" i="1"/>
  <c r="R268" i="1"/>
  <c r="E260" i="1"/>
  <c r="S260" i="1"/>
  <c r="R260" i="1"/>
  <c r="E252" i="1"/>
  <c r="S252" i="1"/>
  <c r="R252" i="1"/>
  <c r="R244" i="1"/>
  <c r="E244" i="1"/>
  <c r="S244" i="1"/>
  <c r="R236" i="1"/>
  <c r="E236" i="1"/>
  <c r="S236" i="1"/>
  <c r="E74" i="1"/>
  <c r="S74" i="1"/>
  <c r="E66" i="1"/>
  <c r="S66" i="1"/>
  <c r="E58" i="1"/>
  <c r="S58" i="1"/>
  <c r="R328" i="1"/>
  <c r="R344" i="1"/>
  <c r="E264" i="1"/>
  <c r="E240" i="1"/>
  <c r="S240" i="1"/>
  <c r="E256" i="1"/>
  <c r="S256" i="1"/>
  <c r="R256" i="1"/>
  <c r="R232" i="1"/>
  <c r="E232" i="1"/>
  <c r="S232" i="1"/>
  <c r="R224" i="1"/>
  <c r="E224" i="1"/>
  <c r="S224" i="1"/>
  <c r="E208" i="1"/>
  <c r="R208" i="1"/>
  <c r="E200" i="1"/>
  <c r="S200" i="1"/>
  <c r="R200" i="1"/>
  <c r="E192" i="1"/>
  <c r="S192" i="1"/>
  <c r="R192" i="1"/>
  <c r="E136" i="1"/>
  <c r="S136" i="1"/>
  <c r="R136" i="1"/>
  <c r="R120" i="1"/>
  <c r="E120" i="1"/>
  <c r="S120" i="1"/>
  <c r="E104" i="1"/>
  <c r="S104" i="1"/>
  <c r="R104" i="1"/>
  <c r="E80" i="1"/>
  <c r="S80" i="1"/>
  <c r="R80" i="1"/>
  <c r="E64" i="1"/>
  <c r="S64" i="1"/>
  <c r="R64" i="1"/>
  <c r="R48" i="1"/>
  <c r="E48" i="1"/>
  <c r="S48" i="1"/>
  <c r="R20" i="1"/>
  <c r="R76" i="1"/>
  <c r="R132" i="1"/>
  <c r="R184" i="1"/>
  <c r="R228" i="1"/>
  <c r="R248" i="1"/>
  <c r="E296" i="1"/>
  <c r="E212" i="1"/>
  <c r="S212" i="1"/>
  <c r="R36" i="1"/>
  <c r="R304" i="1"/>
  <c r="R336" i="1"/>
  <c r="E320" i="1"/>
  <c r="S320" i="1"/>
  <c r="E204" i="1"/>
  <c r="S204" i="1"/>
  <c r="R204" i="1"/>
  <c r="E196" i="1"/>
  <c r="R196" i="1"/>
  <c r="R180" i="1"/>
  <c r="E180" i="1"/>
  <c r="S180" i="1"/>
  <c r="E164" i="1"/>
  <c r="S164" i="1"/>
  <c r="R164" i="1"/>
  <c r="E84" i="1"/>
  <c r="S84" i="1"/>
  <c r="R84" i="1"/>
  <c r="E28" i="1"/>
  <c r="S28" i="1"/>
  <c r="R28" i="1"/>
  <c r="R112" i="1"/>
  <c r="E280" i="1"/>
  <c r="S280" i="1"/>
  <c r="E176" i="1"/>
  <c r="S176" i="1"/>
  <c r="E108" i="1"/>
  <c r="S108" i="1"/>
  <c r="E52" i="1"/>
  <c r="S52" i="1"/>
  <c r="O11" i="3"/>
  <c r="O21" i="3"/>
  <c r="O15" i="3"/>
  <c r="O13" i="3"/>
  <c r="N15" i="3"/>
  <c r="N14" i="3"/>
  <c r="N13" i="3"/>
  <c r="D20" i="3"/>
  <c r="D14" i="3"/>
  <c r="O14" i="3"/>
  <c r="D19" i="3"/>
  <c r="O19" i="3"/>
  <c r="S122" i="1"/>
  <c r="S296" i="1"/>
  <c r="S208" i="1"/>
  <c r="S298" i="1"/>
  <c r="S338" i="1"/>
  <c r="S196" i="1"/>
  <c r="S264" i="1"/>
  <c r="S82" i="1"/>
  <c r="E15" i="3"/>
  <c r="E23" i="3"/>
  <c r="E21" i="3"/>
  <c r="I13" i="3"/>
  <c r="E13" i="3"/>
  <c r="O20" i="3"/>
  <c r="E20" i="3"/>
  <c r="I8" i="3"/>
  <c r="I19" i="3"/>
  <c r="I20" i="3"/>
  <c r="E8" i="3"/>
  <c r="I11" i="3"/>
  <c r="I15" i="3"/>
  <c r="I21" i="3"/>
  <c r="E17" i="3"/>
  <c r="I10" i="3"/>
  <c r="E18" i="3"/>
  <c r="I18" i="3"/>
  <c r="E11" i="3"/>
  <c r="O23" i="3"/>
  <c r="E19" i="3"/>
  <c r="E12" i="3"/>
  <c r="E10" i="3"/>
  <c r="L54" i="4"/>
  <c r="D56" i="4"/>
  <c r="L56" i="4"/>
  <c r="R7" i="1"/>
  <c r="E324" i="1"/>
  <c r="S324" i="1"/>
  <c r="R332" i="1"/>
  <c r="S302" i="1"/>
  <c r="S238" i="1"/>
  <c r="E7" i="1"/>
  <c r="S7" i="1"/>
  <c r="R340" i="1"/>
  <c r="R352" i="1"/>
  <c r="R345" i="1"/>
  <c r="R337" i="1"/>
  <c r="R329" i="1"/>
  <c r="R313" i="1"/>
  <c r="R289" i="1"/>
  <c r="R281" i="1"/>
  <c r="R273" i="1"/>
  <c r="R257" i="1"/>
  <c r="R249" i="1"/>
  <c r="R225" i="1"/>
  <c r="R303" i="1"/>
  <c r="R103" i="1"/>
  <c r="R39" i="1"/>
  <c r="R356" i="1"/>
  <c r="R309" i="1"/>
  <c r="R293" i="1"/>
  <c r="R360" i="1"/>
  <c r="R255" i="1"/>
  <c r="I17" i="3"/>
  <c r="I16" i="3"/>
  <c r="E7" i="3"/>
  <c r="I12" i="3"/>
  <c r="E16" i="3"/>
  <c r="E9" i="3"/>
  <c r="I14" i="3"/>
  <c r="E14" i="3"/>
  <c r="I9" i="3"/>
  <c r="S359" i="1"/>
  <c r="S246" i="1"/>
  <c r="S230" i="1"/>
  <c r="S182" i="1"/>
  <c r="S167" i="1"/>
  <c r="S206" i="1"/>
  <c r="S23" i="1"/>
  <c r="S311" i="1"/>
  <c r="S231" i="1"/>
  <c r="S326" i="1"/>
  <c r="S222" i="1"/>
  <c r="S198" i="1"/>
  <c r="S174" i="1"/>
  <c r="S355" i="1"/>
  <c r="S339" i="1"/>
  <c r="S340" i="1"/>
  <c r="S362" i="1"/>
  <c r="S331" i="1"/>
  <c r="S318" i="1"/>
  <c r="S294" i="1"/>
  <c r="S336" i="1"/>
  <c r="S334" i="1"/>
  <c r="S278" i="1"/>
  <c r="S254" i="1"/>
  <c r="S190" i="1"/>
  <c r="R357" i="1"/>
  <c r="R349" i="1"/>
  <c r="R341" i="1"/>
  <c r="R325" i="1"/>
  <c r="R301" i="1"/>
  <c r="R285" i="1"/>
  <c r="R277" i="1"/>
  <c r="R269" i="1"/>
  <c r="R261" i="1"/>
  <c r="R361" i="1"/>
  <c r="R351" i="1"/>
  <c r="R343" i="1"/>
  <c r="R327" i="1"/>
  <c r="R319" i="1"/>
  <c r="R295" i="1"/>
  <c r="R271" i="1"/>
  <c r="R263" i="1"/>
  <c r="R247" i="1"/>
  <c r="R223" i="1"/>
  <c r="R215" i="1"/>
  <c r="R207" i="1"/>
  <c r="R183" i="1"/>
  <c r="R159" i="1"/>
  <c r="R151" i="1"/>
  <c r="R143" i="1"/>
  <c r="R135" i="1"/>
  <c r="R127" i="1"/>
  <c r="R119" i="1"/>
  <c r="R111" i="1"/>
  <c r="R95" i="1"/>
  <c r="R79" i="1"/>
  <c r="R31" i="1"/>
  <c r="R15" i="1"/>
  <c r="Q365" i="1"/>
  <c r="R197" i="1"/>
  <c r="R229" i="1"/>
  <c r="E327" i="1"/>
  <c r="S327" i="1"/>
  <c r="E277" i="1"/>
  <c r="S277" i="1"/>
  <c r="E221" i="1"/>
  <c r="S221" i="1"/>
  <c r="E205" i="1"/>
  <c r="S205" i="1"/>
  <c r="E69" i="1"/>
  <c r="S69" i="1"/>
  <c r="E357" i="1"/>
  <c r="S357" i="1"/>
  <c r="E350" i="1"/>
  <c r="S350" i="1"/>
  <c r="R77" i="1"/>
  <c r="E341" i="1"/>
  <c r="S341" i="1"/>
  <c r="E285" i="1"/>
  <c r="S285" i="1"/>
  <c r="E111" i="1"/>
  <c r="S111" i="1"/>
  <c r="E85" i="1"/>
  <c r="S85" i="1"/>
  <c r="R310" i="1"/>
  <c r="R333" i="1"/>
  <c r="R287" i="1"/>
  <c r="R71" i="1"/>
  <c r="E207" i="1"/>
  <c r="S207" i="1"/>
  <c r="R13" i="1"/>
  <c r="R117" i="1"/>
  <c r="R253" i="1"/>
  <c r="E361" i="1"/>
  <c r="S361" i="1"/>
  <c r="E149" i="1"/>
  <c r="S149" i="1"/>
  <c r="E133" i="1"/>
  <c r="S133" i="1"/>
  <c r="R321" i="1"/>
  <c r="R279" i="1"/>
  <c r="R358" i="1"/>
  <c r="R53" i="1"/>
  <c r="R93" i="1"/>
  <c r="E213" i="1"/>
  <c r="S213" i="1"/>
  <c r="R189" i="1"/>
  <c r="E269" i="1"/>
  <c r="S269" i="1"/>
  <c r="R239" i="1"/>
  <c r="S191" i="1"/>
  <c r="S306" i="1"/>
  <c r="S358" i="1"/>
  <c r="E343" i="1"/>
  <c r="E303" i="1"/>
  <c r="S303" i="1"/>
  <c r="E247" i="1"/>
  <c r="S247" i="1"/>
  <c r="E103" i="1"/>
  <c r="S103" i="1"/>
  <c r="E31" i="1"/>
  <c r="S31" i="1"/>
  <c r="S20" i="1"/>
  <c r="E15" i="1"/>
  <c r="S15" i="1"/>
  <c r="R335" i="1"/>
  <c r="R63" i="1"/>
  <c r="S356" i="1"/>
  <c r="R87" i="1"/>
  <c r="E295" i="1"/>
  <c r="S295" i="1"/>
  <c r="E263" i="1"/>
  <c r="S263" i="1"/>
  <c r="E159" i="1"/>
  <c r="E151" i="1"/>
  <c r="S151" i="1"/>
  <c r="E95" i="1"/>
  <c r="S95" i="1"/>
  <c r="E79" i="1"/>
  <c r="S79" i="1"/>
  <c r="R359" i="1"/>
  <c r="R311" i="1"/>
  <c r="R199" i="1"/>
  <c r="R55" i="1"/>
  <c r="S291" i="1"/>
  <c r="R175" i="1"/>
  <c r="E351" i="1"/>
  <c r="S351" i="1"/>
  <c r="E271" i="1"/>
  <c r="S271" i="1"/>
  <c r="E143" i="1"/>
  <c r="S143" i="1"/>
  <c r="E135" i="1"/>
  <c r="S135" i="1"/>
  <c r="R231" i="1"/>
  <c r="R47" i="1"/>
  <c r="R23" i="1"/>
  <c r="E127" i="1"/>
  <c r="E39" i="1"/>
  <c r="R191" i="1"/>
  <c r="S38" i="1"/>
  <c r="E223" i="1"/>
  <c r="S223" i="1"/>
  <c r="E119" i="1"/>
  <c r="S119" i="1"/>
  <c r="F177" i="1"/>
  <c r="E319" i="1"/>
  <c r="S319" i="1"/>
  <c r="E215" i="1"/>
  <c r="S215" i="1"/>
  <c r="E183" i="1"/>
  <c r="S183" i="1"/>
  <c r="R167" i="1"/>
  <c r="L53" i="4"/>
  <c r="G77" i="1"/>
  <c r="H77" i="1"/>
  <c r="F233" i="1"/>
  <c r="F265" i="1"/>
  <c r="F108" i="1"/>
  <c r="G340" i="1"/>
  <c r="H340" i="1"/>
  <c r="G34" i="1"/>
  <c r="H34" i="1"/>
  <c r="F349" i="1"/>
  <c r="F217" i="1"/>
  <c r="G270" i="1"/>
  <c r="H270" i="1"/>
  <c r="G286" i="1"/>
  <c r="H286" i="1"/>
  <c r="G102" i="1"/>
  <c r="H102" i="1"/>
  <c r="G128" i="1"/>
  <c r="H128" i="1"/>
  <c r="F307" i="1"/>
  <c r="G283" i="1"/>
  <c r="H283" i="1"/>
  <c r="G141" i="1"/>
  <c r="H141" i="1"/>
  <c r="F182" i="1"/>
  <c r="F137" i="1"/>
  <c r="G100" i="1"/>
  <c r="H100" i="1"/>
  <c r="F230" i="1"/>
  <c r="F222" i="1"/>
  <c r="G17" i="1"/>
  <c r="H17" i="1"/>
  <c r="G337" i="1"/>
  <c r="H337" i="1"/>
  <c r="F338" i="1"/>
  <c r="F95" i="1"/>
  <c r="G295" i="1"/>
  <c r="H295" i="1"/>
  <c r="F328" i="1"/>
  <c r="F84" i="1"/>
  <c r="F110" i="1"/>
  <c r="F73" i="1"/>
  <c r="F284" i="1"/>
  <c r="G309" i="1"/>
  <c r="H309" i="1"/>
  <c r="G27" i="1"/>
  <c r="H27" i="1"/>
  <c r="F141" i="1"/>
  <c r="G155" i="1"/>
  <c r="H155" i="1"/>
  <c r="F201" i="1"/>
  <c r="G172" i="1"/>
  <c r="H172" i="1"/>
  <c r="F225" i="1"/>
  <c r="F159" i="1"/>
  <c r="G43" i="1"/>
  <c r="H43" i="1"/>
  <c r="G111" i="1"/>
  <c r="H111" i="1"/>
  <c r="F353" i="1"/>
  <c r="F9" i="1"/>
  <c r="F166" i="1"/>
  <c r="G104" i="1"/>
  <c r="H104" i="1"/>
  <c r="G53" i="1"/>
  <c r="H53" i="1"/>
  <c r="F24" i="1"/>
  <c r="G23" i="3"/>
  <c r="F116" i="1"/>
  <c r="F71" i="1"/>
  <c r="F193" i="1"/>
  <c r="F351" i="1"/>
  <c r="F35" i="1"/>
  <c r="F235" i="1"/>
  <c r="F50" i="1"/>
  <c r="G342" i="1"/>
  <c r="H342" i="1"/>
  <c r="G30" i="1"/>
  <c r="H30" i="1"/>
  <c r="G281" i="1"/>
  <c r="H281" i="1"/>
  <c r="G121" i="1"/>
  <c r="H121" i="1"/>
  <c r="G126" i="1"/>
  <c r="H126" i="1"/>
  <c r="F60" i="1"/>
  <c r="G239" i="1"/>
  <c r="H239" i="1"/>
  <c r="G230" i="1"/>
  <c r="H230" i="1"/>
  <c r="G60" i="1"/>
  <c r="H60" i="1"/>
  <c r="G143" i="1"/>
  <c r="H143" i="1"/>
  <c r="G316" i="1"/>
  <c r="H316" i="1"/>
  <c r="G178" i="1"/>
  <c r="H178" i="1"/>
  <c r="G80" i="1"/>
  <c r="H80" i="1"/>
  <c r="F86" i="1"/>
  <c r="G51" i="1"/>
  <c r="H51" i="1"/>
  <c r="F234" i="1"/>
  <c r="F168" i="1"/>
  <c r="F93" i="1"/>
  <c r="F220" i="1"/>
  <c r="G223" i="1"/>
  <c r="H223" i="1"/>
  <c r="F278" i="1"/>
  <c r="F330" i="1"/>
  <c r="F54" i="1"/>
  <c r="G254" i="1"/>
  <c r="H254" i="1"/>
  <c r="G269" i="1"/>
  <c r="H269" i="1"/>
  <c r="G148" i="1"/>
  <c r="H148" i="1"/>
  <c r="G122" i="1"/>
  <c r="H122" i="1"/>
  <c r="F317" i="1"/>
  <c r="G31" i="1"/>
  <c r="H31" i="1"/>
  <c r="G101" i="1"/>
  <c r="H101" i="1"/>
  <c r="G268" i="1"/>
  <c r="H268" i="1"/>
  <c r="G272" i="1"/>
  <c r="H272" i="1"/>
  <c r="F172" i="1"/>
  <c r="F221" i="1"/>
  <c r="F321" i="1"/>
  <c r="G105" i="1"/>
  <c r="H105" i="1"/>
  <c r="G362" i="1"/>
  <c r="H362" i="1"/>
  <c r="G221" i="1"/>
  <c r="H221" i="1"/>
  <c r="G346" i="1"/>
  <c r="H346" i="1"/>
  <c r="G79" i="1"/>
  <c r="H79" i="1"/>
  <c r="G217" i="1"/>
  <c r="H217" i="1"/>
  <c r="G159" i="1"/>
  <c r="H159" i="1"/>
  <c r="G210" i="1"/>
  <c r="H210" i="1"/>
  <c r="F27" i="1"/>
  <c r="G123" i="1"/>
  <c r="H123" i="1"/>
  <c r="G38" i="1"/>
  <c r="H38" i="1"/>
  <c r="G86" i="1"/>
  <c r="H86" i="1"/>
  <c r="G255" i="1"/>
  <c r="H255" i="1"/>
  <c r="F255" i="1"/>
  <c r="F57" i="1"/>
  <c r="G75" i="1"/>
  <c r="H75" i="1"/>
  <c r="F354" i="1"/>
  <c r="F348" i="1"/>
  <c r="G277" i="1"/>
  <c r="H277" i="1"/>
  <c r="G151" i="1"/>
  <c r="H151" i="1"/>
  <c r="F246" i="1"/>
  <c r="G350" i="1"/>
  <c r="H350" i="1"/>
  <c r="G323" i="1"/>
  <c r="H323" i="1"/>
  <c r="G215" i="1"/>
  <c r="H215" i="1"/>
  <c r="F334" i="1"/>
  <c r="G130" i="1"/>
  <c r="H130" i="1"/>
  <c r="G165" i="1"/>
  <c r="H165" i="1"/>
  <c r="F155" i="1"/>
  <c r="G276" i="1"/>
  <c r="H276" i="1"/>
  <c r="G85" i="1"/>
  <c r="H85" i="1"/>
  <c r="F292" i="1"/>
  <c r="G271" i="1"/>
  <c r="H271" i="1"/>
  <c r="F30" i="1"/>
  <c r="F85" i="1"/>
  <c r="F87" i="1"/>
  <c r="F296" i="1"/>
  <c r="F191" i="1"/>
  <c r="F242" i="1"/>
  <c r="G327" i="1"/>
  <c r="H327" i="1"/>
  <c r="F260" i="1"/>
  <c r="G301" i="1"/>
  <c r="H301" i="1"/>
  <c r="F111" i="1"/>
  <c r="G35" i="1"/>
  <c r="H35" i="1"/>
  <c r="G318" i="1"/>
  <c r="H318" i="1"/>
  <c r="G152" i="1"/>
  <c r="H152" i="1"/>
  <c r="F250" i="1"/>
  <c r="G192" i="1"/>
  <c r="H192" i="1"/>
  <c r="G124" i="1"/>
  <c r="H124" i="1"/>
  <c r="G103" i="1"/>
  <c r="H103" i="1"/>
  <c r="G214" i="1"/>
  <c r="H214" i="1"/>
  <c r="G334" i="1"/>
  <c r="H334" i="1"/>
  <c r="F310" i="1"/>
  <c r="G52" i="1"/>
  <c r="H52" i="1"/>
  <c r="G193" i="1"/>
  <c r="H193" i="1"/>
  <c r="F104" i="1"/>
  <c r="G251" i="1"/>
  <c r="H251" i="1"/>
  <c r="F329" i="1"/>
  <c r="G256" i="1"/>
  <c r="H256" i="1"/>
  <c r="G114" i="1"/>
  <c r="H114" i="1"/>
  <c r="G22" i="1"/>
  <c r="H22" i="1"/>
  <c r="G343" i="1"/>
  <c r="H343" i="1"/>
  <c r="G237" i="1"/>
  <c r="H237" i="1"/>
  <c r="G352" i="1"/>
  <c r="H352" i="1"/>
  <c r="G26" i="1"/>
  <c r="H26" i="1"/>
  <c r="G263" i="1"/>
  <c r="H263" i="1"/>
  <c r="G241" i="1"/>
  <c r="H241" i="1"/>
  <c r="G41" i="1"/>
  <c r="H41" i="1"/>
  <c r="G351" i="1"/>
  <c r="H351" i="1"/>
  <c r="F100" i="1"/>
  <c r="G212" i="1"/>
  <c r="H212" i="1"/>
  <c r="F187" i="1"/>
  <c r="G317" i="1"/>
  <c r="H317" i="1"/>
  <c r="F283" i="1"/>
  <c r="F231" i="1"/>
  <c r="F33" i="1"/>
  <c r="F105" i="1"/>
  <c r="F261" i="1"/>
  <c r="F96" i="1"/>
  <c r="G168" i="1"/>
  <c r="H168" i="1"/>
  <c r="F323" i="1"/>
  <c r="F199" i="1"/>
  <c r="G93" i="1"/>
  <c r="H93" i="1"/>
  <c r="G110" i="1"/>
  <c r="H110" i="1"/>
  <c r="F134" i="1"/>
  <c r="G315" i="1"/>
  <c r="H315" i="1"/>
  <c r="G208" i="1"/>
  <c r="H208" i="1"/>
  <c r="F275" i="1"/>
  <c r="F264" i="1"/>
  <c r="F61" i="1"/>
  <c r="F58" i="1"/>
  <c r="F64" i="1"/>
  <c r="F144" i="1"/>
  <c r="G187" i="1"/>
  <c r="H187" i="1"/>
  <c r="G243" i="1"/>
  <c r="H243" i="1"/>
  <c r="F319" i="1"/>
  <c r="G117" i="1"/>
  <c r="H117" i="1"/>
  <c r="G320" i="1"/>
  <c r="H320" i="1"/>
  <c r="F285" i="1"/>
  <c r="G42" i="1"/>
  <c r="H42" i="1"/>
  <c r="G57" i="1"/>
  <c r="H57" i="1"/>
  <c r="G305" i="1"/>
  <c r="H305" i="1"/>
  <c r="F280" i="1"/>
  <c r="G54" i="1"/>
  <c r="H54" i="1"/>
  <c r="F203" i="1"/>
  <c r="G245" i="1"/>
  <c r="H245" i="1"/>
  <c r="G129" i="1"/>
  <c r="H129" i="1"/>
  <c r="G226" i="1"/>
  <c r="H226" i="1"/>
  <c r="G139" i="1"/>
  <c r="H139" i="1"/>
  <c r="F322" i="1"/>
  <c r="G347" i="1"/>
  <c r="H347" i="1"/>
  <c r="G37" i="1"/>
  <c r="H37" i="1"/>
  <c r="G246" i="1"/>
  <c r="H246" i="1"/>
  <c r="G55" i="1"/>
  <c r="H55" i="1"/>
  <c r="F47" i="1"/>
  <c r="G74" i="1"/>
  <c r="H74" i="1"/>
  <c r="G181" i="1"/>
  <c r="H181" i="1"/>
  <c r="G82" i="1"/>
  <c r="H82" i="1"/>
  <c r="G257" i="1"/>
  <c r="H257" i="1"/>
  <c r="G73" i="1"/>
  <c r="H73" i="1"/>
  <c r="F204" i="1"/>
  <c r="G167" i="1"/>
  <c r="H167" i="1"/>
  <c r="G357" i="1"/>
  <c r="H357" i="1"/>
  <c r="G278" i="1"/>
  <c r="H278" i="1"/>
  <c r="G177" i="1"/>
  <c r="H177" i="1"/>
  <c r="G132" i="1"/>
  <c r="H132" i="1"/>
  <c r="G232" i="1"/>
  <c r="H232" i="1"/>
  <c r="G220" i="1"/>
  <c r="H220" i="1"/>
  <c r="G125" i="1"/>
  <c r="H125" i="1"/>
  <c r="F333" i="1"/>
  <c r="F113" i="1"/>
  <c r="F125" i="1"/>
  <c r="F287" i="1"/>
  <c r="F32" i="1"/>
  <c r="F270" i="1"/>
  <c r="G94" i="1"/>
  <c r="H94" i="1"/>
  <c r="G307" i="1"/>
  <c r="H307" i="1"/>
  <c r="F23" i="1"/>
  <c r="G184" i="1"/>
  <c r="H184" i="1"/>
  <c r="F360" i="1"/>
  <c r="G312" i="1"/>
  <c r="H312" i="1"/>
  <c r="F229" i="1"/>
  <c r="F94" i="1"/>
  <c r="G321" i="1"/>
  <c r="H321" i="1"/>
  <c r="F16" i="1"/>
  <c r="F197" i="1"/>
  <c r="F10" i="1"/>
  <c r="G12" i="1"/>
  <c r="H12" i="1"/>
  <c r="G354" i="1"/>
  <c r="H354" i="1"/>
  <c r="G140" i="1"/>
  <c r="H140" i="1"/>
  <c r="F76" i="1"/>
  <c r="F15" i="1"/>
  <c r="F89" i="1"/>
  <c r="G250" i="1"/>
  <c r="H250" i="1"/>
  <c r="F158" i="1"/>
  <c r="F165" i="1"/>
  <c r="G297" i="1"/>
  <c r="H297" i="1"/>
  <c r="G360" i="1"/>
  <c r="H360" i="1"/>
  <c r="G83" i="1"/>
  <c r="H83" i="1"/>
  <c r="F244" i="1"/>
  <c r="G294" i="1"/>
  <c r="H294" i="1"/>
  <c r="G84" i="1"/>
  <c r="H84" i="1"/>
  <c r="F290" i="1"/>
  <c r="G36" i="1"/>
  <c r="H36" i="1"/>
  <c r="G190" i="1"/>
  <c r="H190" i="1"/>
  <c r="G47" i="1"/>
  <c r="H47" i="1"/>
  <c r="G285" i="1"/>
  <c r="H285" i="1"/>
  <c r="G116" i="1"/>
  <c r="H116" i="1"/>
  <c r="G338" i="1"/>
  <c r="H338" i="1"/>
  <c r="G69" i="1"/>
  <c r="H69" i="1"/>
  <c r="G162" i="1"/>
  <c r="H162" i="1"/>
  <c r="F294" i="1"/>
  <c r="G203" i="1"/>
  <c r="H203" i="1"/>
  <c r="F70" i="1"/>
  <c r="F248" i="1"/>
  <c r="F133" i="1"/>
  <c r="F53" i="1"/>
  <c r="F347" i="1"/>
  <c r="F62" i="1"/>
  <c r="G56" i="1"/>
  <c r="H56" i="1"/>
  <c r="G280" i="1"/>
  <c r="H280" i="1"/>
  <c r="F313" i="1"/>
  <c r="G336" i="1"/>
  <c r="H336" i="1"/>
  <c r="G156" i="1"/>
  <c r="H156" i="1"/>
  <c r="G169" i="1"/>
  <c r="H169" i="1"/>
  <c r="F344" i="1"/>
  <c r="F213" i="1"/>
  <c r="F46" i="1"/>
  <c r="F31" i="1"/>
  <c r="F195" i="1"/>
  <c r="G89" i="1"/>
  <c r="H89" i="1"/>
  <c r="G356" i="1"/>
  <c r="H356" i="1"/>
  <c r="F38" i="1"/>
  <c r="F286" i="1"/>
  <c r="F150" i="1"/>
  <c r="G173" i="1"/>
  <c r="H173" i="1"/>
  <c r="G236" i="1"/>
  <c r="H236" i="1"/>
  <c r="G335" i="1"/>
  <c r="H335" i="1"/>
  <c r="G314" i="1"/>
  <c r="H314" i="1"/>
  <c r="F357" i="1"/>
  <c r="F8" i="1"/>
  <c r="F345" i="1"/>
  <c r="F91" i="1"/>
  <c r="F223" i="1"/>
  <c r="G174" i="1"/>
  <c r="H174" i="1"/>
  <c r="G211" i="1"/>
  <c r="H211" i="1"/>
  <c r="F72" i="1"/>
  <c r="F90" i="1"/>
  <c r="G29" i="1"/>
  <c r="H29" i="1"/>
  <c r="G72" i="1"/>
  <c r="H72" i="1"/>
  <c r="G353" i="1"/>
  <c r="H353" i="1"/>
  <c r="F362" i="1"/>
  <c r="G302" i="1"/>
  <c r="H302" i="1"/>
  <c r="F189" i="1"/>
  <c r="G199" i="1"/>
  <c r="H199" i="1"/>
  <c r="F22" i="1"/>
  <c r="G161" i="1"/>
  <c r="H161" i="1"/>
  <c r="G149" i="1"/>
  <c r="H149" i="1"/>
  <c r="G96" i="1"/>
  <c r="H96" i="1"/>
  <c r="G198" i="1"/>
  <c r="H198" i="1"/>
  <c r="F115" i="1"/>
  <c r="G311" i="1"/>
  <c r="H311" i="1"/>
  <c r="F239" i="1"/>
  <c r="F202" i="1"/>
  <c r="G325" i="1"/>
  <c r="H325" i="1"/>
  <c r="F74" i="1"/>
  <c r="G87" i="1"/>
  <c r="H87" i="1"/>
  <c r="F36" i="1"/>
  <c r="G234" i="1"/>
  <c r="H234" i="1"/>
  <c r="G131" i="1"/>
  <c r="H131" i="1"/>
  <c r="G195" i="1"/>
  <c r="H195" i="1"/>
  <c r="F51" i="1"/>
  <c r="G180" i="1"/>
  <c r="H180" i="1"/>
  <c r="F247" i="1"/>
  <c r="F209" i="1"/>
  <c r="F143" i="1"/>
  <c r="G15" i="1"/>
  <c r="H15" i="1"/>
  <c r="G329" i="1"/>
  <c r="H329" i="1"/>
  <c r="G202" i="1"/>
  <c r="H202" i="1"/>
  <c r="G92" i="1"/>
  <c r="H92" i="1"/>
  <c r="F174" i="1"/>
  <c r="F45" i="1"/>
  <c r="G58" i="1"/>
  <c r="H58" i="1"/>
  <c r="G170" i="1"/>
  <c r="H170" i="1"/>
  <c r="G275" i="1"/>
  <c r="H275" i="1"/>
  <c r="F124" i="1"/>
  <c r="F129" i="1"/>
  <c r="G300" i="1"/>
  <c r="H300" i="1"/>
  <c r="F131" i="1"/>
  <c r="F273" i="1"/>
  <c r="G186" i="1"/>
  <c r="H186" i="1"/>
  <c r="G290" i="1"/>
  <c r="H290" i="1"/>
  <c r="G135" i="1"/>
  <c r="H135" i="1"/>
  <c r="F208" i="1"/>
  <c r="G291" i="1"/>
  <c r="H291" i="1"/>
  <c r="G91" i="1"/>
  <c r="H91" i="1"/>
  <c r="G216" i="1"/>
  <c r="H216" i="1"/>
  <c r="G228" i="1"/>
  <c r="H228" i="1"/>
  <c r="F132" i="1"/>
  <c r="G32" i="1"/>
  <c r="H32" i="1"/>
  <c r="F361" i="1"/>
  <c r="G287" i="1"/>
  <c r="H287" i="1"/>
  <c r="F335" i="1"/>
  <c r="G28" i="1"/>
  <c r="H28" i="1"/>
  <c r="F118" i="1"/>
  <c r="F274" i="1"/>
  <c r="G204" i="1"/>
  <c r="H204" i="1"/>
  <c r="G209" i="1"/>
  <c r="H209" i="1"/>
  <c r="G95" i="1"/>
  <c r="H95" i="1"/>
  <c r="G144" i="1"/>
  <c r="H144" i="1"/>
  <c r="G150" i="1"/>
  <c r="H150" i="1"/>
  <c r="G242" i="1"/>
  <c r="H242" i="1"/>
  <c r="G176" i="1"/>
  <c r="H176" i="1"/>
  <c r="G118" i="1"/>
  <c r="H118" i="1"/>
  <c r="G308" i="1"/>
  <c r="H308" i="1"/>
  <c r="G344" i="1"/>
  <c r="H344" i="1"/>
  <c r="G231" i="1"/>
  <c r="H231" i="1"/>
  <c r="G64" i="1"/>
  <c r="H64" i="1"/>
  <c r="F320" i="1"/>
  <c r="F119" i="1"/>
  <c r="F342" i="1"/>
  <c r="F117" i="1"/>
  <c r="F309" i="1"/>
  <c r="G67" i="1"/>
  <c r="H67" i="1"/>
  <c r="F327" i="1"/>
  <c r="F148" i="1"/>
  <c r="F251" i="1"/>
  <c r="F318" i="1"/>
  <c r="F99" i="1"/>
  <c r="F149" i="1"/>
  <c r="G206" i="1"/>
  <c r="H206" i="1"/>
  <c r="G197" i="1"/>
  <c r="H197" i="1"/>
  <c r="G115" i="1"/>
  <c r="H115" i="1"/>
  <c r="F224" i="1"/>
  <c r="F130" i="1"/>
  <c r="F79" i="1"/>
  <c r="F263" i="1"/>
  <c r="F151" i="1"/>
  <c r="F103" i="1"/>
  <c r="F215" i="1"/>
  <c r="F135" i="1"/>
  <c r="S127" i="1"/>
  <c r="F127" i="1"/>
  <c r="S343" i="1"/>
  <c r="F343" i="1"/>
  <c r="F48" i="1"/>
  <c r="G112" i="1"/>
  <c r="H112" i="1"/>
  <c r="G23" i="1"/>
  <c r="H23" i="1"/>
  <c r="F291" i="1"/>
  <c r="F101" i="1"/>
  <c r="F314" i="1"/>
  <c r="G153" i="1"/>
  <c r="H153" i="1"/>
  <c r="S39" i="1"/>
  <c r="F39" i="1"/>
  <c r="G11" i="1"/>
  <c r="H11" i="1"/>
  <c r="G48" i="1"/>
  <c r="H48" i="1"/>
  <c r="F243" i="1"/>
  <c r="F363" i="1"/>
  <c r="F226" i="1"/>
  <c r="F153" i="1"/>
  <c r="F257" i="1"/>
  <c r="G359" i="1"/>
  <c r="H359" i="1"/>
  <c r="F140" i="1"/>
  <c r="F240" i="1"/>
  <c r="F106" i="1"/>
  <c r="F154" i="1"/>
  <c r="G188" i="1"/>
  <c r="H188" i="1"/>
  <c r="G191" i="1"/>
  <c r="H191" i="1"/>
  <c r="G313" i="1"/>
  <c r="H313" i="1"/>
  <c r="F188" i="1"/>
  <c r="G49" i="1"/>
  <c r="H49" i="1"/>
  <c r="F136" i="1"/>
  <c r="G218" i="1"/>
  <c r="H218" i="1"/>
  <c r="G355" i="1"/>
  <c r="H355" i="1"/>
  <c r="G154" i="1"/>
  <c r="H154" i="1"/>
  <c r="G16" i="1"/>
  <c r="H16" i="1"/>
  <c r="F56" i="1"/>
  <c r="G201" i="1"/>
  <c r="H201" i="1"/>
  <c r="F152" i="1"/>
  <c r="F37" i="1"/>
  <c r="F266" i="1"/>
  <c r="G200" i="1"/>
  <c r="H200" i="1"/>
  <c r="F300" i="1"/>
  <c r="G332" i="1"/>
  <c r="H332" i="1"/>
  <c r="F277" i="1"/>
  <c r="F267" i="1"/>
  <c r="G349" i="1"/>
  <c r="H349" i="1"/>
  <c r="F138" i="1"/>
  <c r="F241" i="1"/>
  <c r="F356" i="1"/>
  <c r="G233" i="1"/>
  <c r="H233" i="1"/>
  <c r="G99" i="1"/>
  <c r="H99" i="1"/>
  <c r="G267" i="1"/>
  <c r="H267" i="1"/>
  <c r="G222" i="1"/>
  <c r="H222" i="1"/>
  <c r="F49" i="1"/>
  <c r="F258" i="1"/>
  <c r="F346" i="1"/>
  <c r="G40" i="1"/>
  <c r="H40" i="1"/>
  <c r="G145" i="1"/>
  <c r="H145" i="1"/>
  <c r="F156" i="1"/>
  <c r="G127" i="1"/>
  <c r="H127" i="1"/>
  <c r="F184" i="1"/>
  <c r="G319" i="1"/>
  <c r="H319" i="1"/>
  <c r="G298" i="1"/>
  <c r="H298" i="1"/>
  <c r="F194" i="1"/>
  <c r="F332" i="1"/>
  <c r="G136" i="1"/>
  <c r="H136" i="1"/>
  <c r="G253" i="1"/>
  <c r="H253" i="1"/>
  <c r="F12" i="1"/>
  <c r="F114" i="1"/>
  <c r="F256" i="1"/>
  <c r="G324" i="1"/>
  <c r="H324" i="1"/>
  <c r="G249" i="1"/>
  <c r="H249" i="1"/>
  <c r="G65" i="1"/>
  <c r="H65" i="1"/>
  <c r="G81" i="1"/>
  <c r="H81" i="1"/>
  <c r="F259" i="1"/>
  <c r="G265" i="1"/>
  <c r="H265" i="1"/>
  <c r="F67" i="1"/>
  <c r="F192" i="1"/>
  <c r="G229" i="1"/>
  <c r="H229" i="1"/>
  <c r="F69" i="1"/>
  <c r="F227" i="1"/>
  <c r="F28" i="1"/>
  <c r="G134" i="1"/>
  <c r="H134" i="1"/>
  <c r="G235" i="1"/>
  <c r="H235" i="1"/>
  <c r="G66" i="1"/>
  <c r="H66" i="1"/>
  <c r="G61" i="1"/>
  <c r="H61" i="1"/>
  <c r="G296" i="1"/>
  <c r="H296" i="1"/>
  <c r="G138" i="1"/>
  <c r="H138" i="1"/>
  <c r="G358" i="1"/>
  <c r="H358" i="1"/>
  <c r="G146" i="1"/>
  <c r="H146" i="1"/>
  <c r="G361" i="1"/>
  <c r="H361" i="1"/>
  <c r="F336" i="1"/>
  <c r="G98" i="1"/>
  <c r="H98" i="1"/>
  <c r="G76" i="1"/>
  <c r="H76" i="1"/>
  <c r="G106" i="1"/>
  <c r="H106" i="1"/>
  <c r="G78" i="1"/>
  <c r="H78" i="1"/>
  <c r="G14" i="1"/>
  <c r="H14" i="1"/>
  <c r="G219" i="1"/>
  <c r="H219" i="1"/>
  <c r="G293" i="1"/>
  <c r="H293" i="1"/>
  <c r="G70" i="1"/>
  <c r="H70" i="1"/>
  <c r="G171" i="1"/>
  <c r="H171" i="1"/>
  <c r="G258" i="1"/>
  <c r="H258" i="1"/>
  <c r="G189" i="1"/>
  <c r="H189" i="1"/>
  <c r="G339" i="1"/>
  <c r="H339" i="1"/>
  <c r="F210" i="1"/>
  <c r="F176" i="1"/>
  <c r="F42" i="1"/>
  <c r="F167" i="1"/>
  <c r="F341" i="1"/>
  <c r="G363" i="1"/>
  <c r="H363" i="1"/>
  <c r="F304" i="1"/>
  <c r="G137" i="1"/>
  <c r="H137" i="1"/>
  <c r="F18" i="1"/>
  <c r="F331" i="1"/>
  <c r="F41" i="1"/>
  <c r="F308" i="1"/>
  <c r="F337" i="1"/>
  <c r="F312" i="1"/>
  <c r="F365" i="1"/>
  <c r="F305" i="1"/>
  <c r="G160" i="1"/>
  <c r="H160" i="1"/>
  <c r="F299" i="1"/>
  <c r="F75" i="1"/>
  <c r="F183" i="1"/>
  <c r="F269" i="1"/>
  <c r="F7" i="1"/>
  <c r="G108" i="1"/>
  <c r="H108" i="1"/>
  <c r="F34" i="1"/>
  <c r="F68" i="1"/>
  <c r="G25" i="1"/>
  <c r="H25" i="1"/>
  <c r="F281" i="1"/>
  <c r="F326" i="1"/>
  <c r="F198" i="1"/>
  <c r="F282" i="1"/>
  <c r="G262" i="1"/>
  <c r="H262" i="1"/>
  <c r="G164" i="1"/>
  <c r="H164" i="1"/>
  <c r="G194" i="1"/>
  <c r="H194" i="1"/>
  <c r="G328" i="1"/>
  <c r="H328" i="1"/>
  <c r="G33" i="1"/>
  <c r="H33" i="1"/>
  <c r="G147" i="1"/>
  <c r="H147" i="1"/>
  <c r="G244" i="1"/>
  <c r="H244" i="1"/>
  <c r="G274" i="1"/>
  <c r="H274" i="1"/>
  <c r="G133" i="1"/>
  <c r="H133" i="1"/>
  <c r="G252" i="1"/>
  <c r="H252" i="1"/>
  <c r="F212" i="1"/>
  <c r="F162" i="1"/>
  <c r="F279" i="1"/>
  <c r="F170" i="1"/>
  <c r="F206" i="1"/>
  <c r="F175" i="1"/>
  <c r="F200" i="1"/>
  <c r="G238" i="1"/>
  <c r="H238" i="1"/>
  <c r="F238" i="1"/>
  <c r="F11" i="1"/>
  <c r="G207" i="1"/>
  <c r="H207" i="1"/>
  <c r="G240" i="1"/>
  <c r="H240" i="1"/>
  <c r="F340" i="1"/>
  <c r="G163" i="1"/>
  <c r="H163" i="1"/>
  <c r="F109" i="1"/>
  <c r="G185" i="1"/>
  <c r="H185" i="1"/>
  <c r="F63" i="1"/>
  <c r="F315" i="1"/>
  <c r="F161" i="1"/>
  <c r="G9" i="1"/>
  <c r="H9" i="1"/>
  <c r="F205" i="1"/>
  <c r="F301" i="1"/>
  <c r="F78" i="1"/>
  <c r="F126" i="1"/>
  <c r="F157" i="1"/>
  <c r="F160" i="1"/>
  <c r="F25" i="1"/>
  <c r="F214" i="1"/>
  <c r="F52" i="1"/>
  <c r="G59" i="1"/>
  <c r="H59" i="1"/>
  <c r="G322" i="1"/>
  <c r="H322" i="1"/>
  <c r="G345" i="1"/>
  <c r="H345" i="1"/>
  <c r="G273" i="1"/>
  <c r="H273" i="1"/>
  <c r="G196" i="1"/>
  <c r="H196" i="1"/>
  <c r="G8" i="1"/>
  <c r="H8" i="1"/>
  <c r="F236" i="1"/>
  <c r="G71" i="1"/>
  <c r="H71" i="1"/>
  <c r="G261" i="1"/>
  <c r="H261" i="1"/>
  <c r="F88" i="1"/>
  <c r="G19" i="1"/>
  <c r="H19" i="1"/>
  <c r="F55" i="1"/>
  <c r="G279" i="1"/>
  <c r="H279" i="1"/>
  <c r="G259" i="1"/>
  <c r="H259" i="1"/>
  <c r="G299" i="1"/>
  <c r="H299" i="1"/>
  <c r="F97" i="1"/>
  <c r="F178" i="1"/>
  <c r="F112" i="1"/>
  <c r="G224" i="1"/>
  <c r="H224" i="1"/>
  <c r="F219" i="1"/>
  <c r="F122" i="1"/>
  <c r="G326" i="1"/>
  <c r="H326" i="1"/>
  <c r="G292" i="1"/>
  <c r="H292" i="1"/>
  <c r="G183" i="1"/>
  <c r="H183" i="1"/>
  <c r="G289" i="1"/>
  <c r="H289" i="1"/>
  <c r="F180" i="1"/>
  <c r="F171" i="1"/>
  <c r="F128" i="1"/>
  <c r="F302" i="1"/>
  <c r="G10" i="1"/>
  <c r="H10" i="1"/>
  <c r="F102" i="1"/>
  <c r="F82" i="1"/>
  <c r="F359" i="1"/>
  <c r="F254" i="1"/>
  <c r="S365" i="1"/>
  <c r="G13" i="1"/>
  <c r="H13" i="1"/>
  <c r="F185" i="1"/>
  <c r="F164" i="1"/>
  <c r="F352" i="1"/>
  <c r="G113" i="1"/>
  <c r="H113" i="1"/>
  <c r="G68" i="1"/>
  <c r="H68" i="1"/>
  <c r="F297" i="1"/>
  <c r="G90" i="1"/>
  <c r="H90" i="1"/>
  <c r="F232" i="1"/>
  <c r="F316" i="1"/>
  <c r="G266" i="1"/>
  <c r="H266" i="1"/>
  <c r="G63" i="1"/>
  <c r="H63" i="1"/>
  <c r="F83" i="1"/>
  <c r="G333" i="1"/>
  <c r="H333" i="1"/>
  <c r="F19" i="1"/>
  <c r="G304" i="1"/>
  <c r="H304" i="1"/>
  <c r="G46" i="1"/>
  <c r="H46" i="1"/>
  <c r="G142" i="1"/>
  <c r="H142" i="1"/>
  <c r="F179" i="1"/>
  <c r="F120" i="1"/>
  <c r="F77" i="1"/>
  <c r="F288" i="1"/>
  <c r="F358" i="1"/>
  <c r="F98" i="1"/>
  <c r="G213" i="1"/>
  <c r="H213" i="1"/>
  <c r="G205" i="1"/>
  <c r="H205" i="1"/>
  <c r="G179" i="1"/>
  <c r="H179" i="1"/>
  <c r="G158" i="1"/>
  <c r="H158" i="1"/>
  <c r="F81" i="1"/>
  <c r="F207" i="1"/>
  <c r="G341" i="1"/>
  <c r="H341" i="1"/>
  <c r="G45" i="1"/>
  <c r="H45" i="1"/>
  <c r="G227" i="1"/>
  <c r="H227" i="1"/>
  <c r="F262" i="1"/>
  <c r="F26" i="1"/>
  <c r="F29" i="1"/>
  <c r="F65" i="1"/>
  <c r="F253" i="1"/>
  <c r="F142" i="1"/>
  <c r="F181" i="1"/>
  <c r="G288" i="1"/>
  <c r="H288" i="1"/>
  <c r="G248" i="1"/>
  <c r="H248" i="1"/>
  <c r="F21" i="1"/>
  <c r="F190" i="1"/>
  <c r="G157" i="1"/>
  <c r="H157" i="1"/>
  <c r="F40" i="1"/>
  <c r="F289" i="1"/>
  <c r="G44" i="1"/>
  <c r="H44" i="1"/>
  <c r="F196" i="1"/>
  <c r="F249" i="1"/>
  <c r="G284" i="1"/>
  <c r="H284" i="1"/>
  <c r="F20" i="1"/>
  <c r="G365" i="1"/>
  <c r="F44" i="1"/>
  <c r="F169" i="1"/>
  <c r="F218" i="1"/>
  <c r="G97" i="1"/>
  <c r="H97" i="1"/>
  <c r="G260" i="1"/>
  <c r="H260" i="1"/>
  <c r="F216" i="1"/>
  <c r="F228" i="1"/>
  <c r="F252" i="1"/>
  <c r="F17" i="1"/>
  <c r="G109" i="1"/>
  <c r="H109" i="1"/>
  <c r="G330" i="1"/>
  <c r="H330" i="1"/>
  <c r="F80" i="1"/>
  <c r="F163" i="1"/>
  <c r="S159" i="1"/>
  <c r="G303" i="1"/>
  <c r="H303" i="1"/>
  <c r="G166" i="1"/>
  <c r="H166" i="1"/>
  <c r="G21" i="1"/>
  <c r="H21" i="1"/>
  <c r="G120" i="1"/>
  <c r="H120" i="1"/>
  <c r="G306" i="1"/>
  <c r="H306" i="1"/>
  <c r="G18" i="1"/>
  <c r="H18" i="1"/>
  <c r="F339" i="1"/>
  <c r="F325" i="1"/>
  <c r="G62" i="1"/>
  <c r="H62" i="1"/>
  <c r="G107" i="1"/>
  <c r="H107" i="1"/>
  <c r="F14" i="1"/>
  <c r="F350" i="1"/>
  <c r="F237" i="1"/>
  <c r="F311" i="1"/>
  <c r="G264" i="1"/>
  <c r="H264" i="1"/>
  <c r="F211" i="1"/>
  <c r="F298" i="1"/>
  <c r="G348" i="1"/>
  <c r="H348" i="1"/>
  <c r="F186" i="1"/>
  <c r="F121" i="1"/>
  <c r="F355" i="1"/>
  <c r="F306" i="1"/>
  <c r="G39" i="1"/>
  <c r="H39" i="1"/>
  <c r="F173" i="1"/>
  <c r="G24" i="1"/>
  <c r="H24" i="1"/>
  <c r="G247" i="1"/>
  <c r="H247" i="1"/>
  <c r="G310" i="1"/>
  <c r="H310" i="1"/>
  <c r="F66" i="1"/>
  <c r="F123" i="1"/>
  <c r="F139" i="1"/>
  <c r="F324" i="1"/>
  <c r="F13" i="1"/>
  <c r="F145" i="1"/>
  <c r="F107" i="1"/>
  <c r="F146" i="1"/>
  <c r="F293" i="1"/>
  <c r="F303" i="1"/>
  <c r="F59" i="1"/>
  <c r="G88" i="1"/>
  <c r="H88" i="1"/>
  <c r="I365" i="1"/>
  <c r="G50" i="1"/>
  <c r="H50" i="1"/>
  <c r="F245" i="1"/>
  <c r="G20" i="1"/>
  <c r="H20" i="1"/>
  <c r="F92" i="1"/>
  <c r="F276" i="1"/>
  <c r="G175" i="1"/>
  <c r="H175" i="1"/>
  <c r="G119" i="1"/>
  <c r="H119" i="1"/>
  <c r="G182" i="1"/>
  <c r="H182" i="1"/>
  <c r="F43" i="1"/>
  <c r="F268" i="1"/>
  <c r="G331" i="1"/>
  <c r="H331" i="1"/>
  <c r="G282" i="1"/>
  <c r="H282" i="1"/>
  <c r="G225" i="1"/>
  <c r="H225" i="1"/>
  <c r="F147" i="1"/>
  <c r="F272" i="1"/>
  <c r="F295" i="1"/>
  <c r="F271" i="1"/>
  <c r="H365" i="1"/>
  <c r="J23" i="3"/>
  <c r="J8" i="3"/>
  <c r="J13" i="3"/>
  <c r="J10" i="3"/>
  <c r="J15" i="3"/>
  <c r="J18" i="3"/>
  <c r="J17" i="3"/>
  <c r="J20" i="3"/>
  <c r="J11" i="3"/>
  <c r="J21" i="3"/>
  <c r="J19" i="3"/>
  <c r="J12" i="3"/>
  <c r="J9" i="3"/>
  <c r="J16" i="3"/>
  <c r="J14" i="3"/>
  <c r="J368" i="1"/>
  <c r="K200" i="1"/>
  <c r="L200" i="1"/>
  <c r="M200" i="1"/>
  <c r="N200" i="1"/>
  <c r="O200" i="1"/>
  <c r="K258" i="1"/>
  <c r="L258" i="1"/>
  <c r="M258" i="1"/>
  <c r="N258" i="1"/>
  <c r="O258" i="1"/>
  <c r="K264" i="1"/>
  <c r="L264" i="1"/>
  <c r="M264" i="1"/>
  <c r="N264" i="1"/>
  <c r="O264" i="1"/>
  <c r="K76" i="1"/>
  <c r="L76" i="1"/>
  <c r="M76" i="1"/>
  <c r="N76" i="1"/>
  <c r="O76" i="1"/>
  <c r="K198" i="1"/>
  <c r="L198" i="1"/>
  <c r="M198" i="1"/>
  <c r="N198" i="1"/>
  <c r="O198" i="1"/>
  <c r="K9" i="1"/>
  <c r="L9" i="1"/>
  <c r="M9" i="1"/>
  <c r="N9" i="1"/>
  <c r="O9" i="1"/>
  <c r="K59" i="1"/>
  <c r="L59" i="1"/>
  <c r="M59" i="1"/>
  <c r="N59" i="1"/>
  <c r="O59" i="1"/>
  <c r="K262" i="1"/>
  <c r="L262" i="1"/>
  <c r="M262" i="1"/>
  <c r="N262" i="1"/>
  <c r="O262" i="1"/>
  <c r="K58" i="1"/>
  <c r="L58" i="1"/>
  <c r="M58" i="1"/>
  <c r="N58" i="1"/>
  <c r="O58" i="1"/>
  <c r="K347" i="1"/>
  <c r="L347" i="1"/>
  <c r="M347" i="1"/>
  <c r="N347" i="1"/>
  <c r="O347" i="1"/>
  <c r="K175" i="1"/>
  <c r="L175" i="1"/>
  <c r="M175" i="1"/>
  <c r="N175" i="1"/>
  <c r="O175" i="1"/>
  <c r="K333" i="1"/>
  <c r="L333" i="1"/>
  <c r="M333" i="1"/>
  <c r="N333" i="1"/>
  <c r="O333" i="1"/>
  <c r="K242" i="1"/>
  <c r="L242" i="1"/>
  <c r="M242" i="1"/>
  <c r="N242" i="1"/>
  <c r="O242" i="1"/>
  <c r="K49" i="1"/>
  <c r="L49" i="1"/>
  <c r="M49" i="1"/>
  <c r="N49" i="1"/>
  <c r="O49" i="1"/>
  <c r="K196" i="1"/>
  <c r="L196" i="1"/>
  <c r="M196" i="1"/>
  <c r="N196" i="1"/>
  <c r="O196" i="1"/>
  <c r="K119" i="1"/>
  <c r="L119" i="1"/>
  <c r="M119" i="1"/>
  <c r="N119" i="1"/>
  <c r="O119" i="1"/>
  <c r="C4" i="1"/>
  <c r="K327" i="1"/>
  <c r="L327" i="1"/>
  <c r="M327" i="1"/>
  <c r="N327" i="1"/>
  <c r="O327" i="1"/>
  <c r="K134" i="1"/>
  <c r="L134" i="1"/>
  <c r="M134" i="1"/>
  <c r="N134" i="1"/>
  <c r="O134" i="1"/>
  <c r="K70" i="1"/>
  <c r="L70" i="1"/>
  <c r="M70" i="1"/>
  <c r="N70" i="1"/>
  <c r="O70" i="1"/>
  <c r="K17" i="1"/>
  <c r="L17" i="1"/>
  <c r="M17" i="1"/>
  <c r="N17" i="1"/>
  <c r="O17" i="1"/>
  <c r="K261" i="1"/>
  <c r="L261" i="1"/>
  <c r="M261" i="1"/>
  <c r="N261" i="1"/>
  <c r="O261" i="1"/>
  <c r="K183" i="1"/>
  <c r="L183" i="1"/>
  <c r="M183" i="1"/>
  <c r="N183" i="1"/>
  <c r="O183" i="1"/>
  <c r="K138" i="1"/>
  <c r="L138" i="1"/>
  <c r="M138" i="1"/>
  <c r="N138" i="1"/>
  <c r="O138" i="1"/>
  <c r="K291" i="1"/>
  <c r="L291" i="1"/>
  <c r="M291" i="1"/>
  <c r="N291" i="1"/>
  <c r="O291" i="1"/>
  <c r="K219" i="1"/>
  <c r="L219" i="1"/>
  <c r="M219" i="1"/>
  <c r="N219" i="1"/>
  <c r="O219" i="1"/>
  <c r="K351" i="1"/>
  <c r="L351" i="1"/>
  <c r="M351" i="1"/>
  <c r="N351" i="1"/>
  <c r="O351" i="1"/>
  <c r="K93" i="1"/>
  <c r="L93" i="1"/>
  <c r="M93" i="1"/>
  <c r="N93" i="1"/>
  <c r="O93" i="1"/>
  <c r="K38" i="1"/>
  <c r="L38" i="1"/>
  <c r="M38" i="1"/>
  <c r="N38" i="1"/>
  <c r="O38" i="1"/>
  <c r="K268" i="1"/>
  <c r="L268" i="1"/>
  <c r="M268" i="1"/>
  <c r="N268" i="1"/>
  <c r="O268" i="1"/>
  <c r="K60" i="1"/>
  <c r="L60" i="1"/>
  <c r="M60" i="1"/>
  <c r="N60" i="1"/>
  <c r="O60" i="1"/>
  <c r="K68" i="1"/>
  <c r="L68" i="1"/>
  <c r="M68" i="1"/>
  <c r="N68" i="1"/>
  <c r="O68" i="1"/>
  <c r="K113" i="1"/>
  <c r="L113" i="1"/>
  <c r="M113" i="1"/>
  <c r="N113" i="1"/>
  <c r="O113" i="1"/>
  <c r="K225" i="1"/>
  <c r="L225" i="1"/>
  <c r="M225" i="1"/>
  <c r="N225" i="1"/>
  <c r="O225" i="1"/>
  <c r="K286" i="1"/>
  <c r="L286" i="1"/>
  <c r="M286" i="1"/>
  <c r="N286" i="1"/>
  <c r="O286" i="1"/>
  <c r="K308" i="1"/>
  <c r="L308" i="1"/>
  <c r="M308" i="1"/>
  <c r="N308" i="1"/>
  <c r="O308" i="1"/>
  <c r="K342" i="1"/>
  <c r="L342" i="1"/>
  <c r="M342" i="1"/>
  <c r="N342" i="1"/>
  <c r="O342" i="1"/>
  <c r="K314" i="1"/>
  <c r="L314" i="1"/>
  <c r="M314" i="1"/>
  <c r="N314" i="1"/>
  <c r="O314" i="1"/>
  <c r="K156" i="1"/>
  <c r="L156" i="1"/>
  <c r="M156" i="1"/>
  <c r="N156" i="1"/>
  <c r="O156" i="1"/>
  <c r="K140" i="1"/>
  <c r="L140" i="1"/>
  <c r="M140" i="1"/>
  <c r="N140" i="1"/>
  <c r="O140" i="1"/>
  <c r="K297" i="1"/>
  <c r="L297" i="1"/>
  <c r="M297" i="1"/>
  <c r="N297" i="1"/>
  <c r="O297" i="1"/>
  <c r="K320" i="1"/>
  <c r="L320" i="1"/>
  <c r="M320" i="1"/>
  <c r="N320" i="1"/>
  <c r="O320" i="1"/>
  <c r="K172" i="1"/>
  <c r="L172" i="1"/>
  <c r="M172" i="1"/>
  <c r="N172" i="1"/>
  <c r="O172" i="1"/>
  <c r="K54" i="1"/>
  <c r="L54" i="1"/>
  <c r="M54" i="1"/>
  <c r="N54" i="1"/>
  <c r="O54" i="1"/>
  <c r="K159" i="1"/>
  <c r="L159" i="1"/>
  <c r="M159" i="1"/>
  <c r="N159" i="1"/>
  <c r="O159" i="1"/>
  <c r="K334" i="1"/>
  <c r="L334" i="1"/>
  <c r="M334" i="1"/>
  <c r="N334" i="1"/>
  <c r="O334" i="1"/>
  <c r="K48" i="1"/>
  <c r="L48" i="1"/>
  <c r="M48" i="1"/>
  <c r="N48" i="1"/>
  <c r="O48" i="1"/>
  <c r="K316" i="1"/>
  <c r="L316" i="1"/>
  <c r="M316" i="1"/>
  <c r="N316" i="1"/>
  <c r="O316" i="1"/>
  <c r="K189" i="1"/>
  <c r="L189" i="1"/>
  <c r="M189" i="1"/>
  <c r="N189" i="1"/>
  <c r="O189" i="1"/>
  <c r="K63" i="1"/>
  <c r="L63" i="1"/>
  <c r="M63" i="1"/>
  <c r="N63" i="1"/>
  <c r="O63" i="1"/>
  <c r="K114" i="1"/>
  <c r="L114" i="1"/>
  <c r="M114" i="1"/>
  <c r="N114" i="1"/>
  <c r="O114" i="1"/>
  <c r="K363" i="1"/>
  <c r="L363" i="1"/>
  <c r="M363" i="1"/>
  <c r="N363" i="1"/>
  <c r="O363" i="1"/>
  <c r="K118" i="1"/>
  <c r="L118" i="1"/>
  <c r="M118" i="1"/>
  <c r="N118" i="1"/>
  <c r="O118" i="1"/>
  <c r="K154" i="1"/>
  <c r="L154" i="1"/>
  <c r="M154" i="1"/>
  <c r="N154" i="1"/>
  <c r="O154" i="1"/>
  <c r="K338" i="1"/>
  <c r="L338" i="1"/>
  <c r="M338" i="1"/>
  <c r="N338" i="1"/>
  <c r="O338" i="1"/>
  <c r="K149" i="1"/>
  <c r="L149" i="1"/>
  <c r="M149" i="1"/>
  <c r="N149" i="1"/>
  <c r="O149" i="1"/>
  <c r="K8" i="1"/>
  <c r="L8" i="1"/>
  <c r="M8" i="1"/>
  <c r="N8" i="1"/>
  <c r="O8" i="1"/>
  <c r="K206" i="1"/>
  <c r="L206" i="1"/>
  <c r="M206" i="1"/>
  <c r="N206" i="1"/>
  <c r="O206" i="1"/>
  <c r="K278" i="1"/>
  <c r="L278" i="1"/>
  <c r="M278" i="1"/>
  <c r="N278" i="1"/>
  <c r="O278" i="1"/>
  <c r="K341" i="1"/>
  <c r="L341" i="1"/>
  <c r="M341" i="1"/>
  <c r="N341" i="1"/>
  <c r="O341" i="1"/>
  <c r="K252" i="1"/>
  <c r="L252" i="1"/>
  <c r="M252" i="1"/>
  <c r="N252" i="1"/>
  <c r="O252" i="1"/>
  <c r="K230" i="1"/>
  <c r="L230" i="1"/>
  <c r="M230" i="1"/>
  <c r="N230" i="1"/>
  <c r="O230" i="1"/>
  <c r="K271" i="1"/>
  <c r="L271" i="1"/>
  <c r="M271" i="1"/>
  <c r="N271" i="1"/>
  <c r="O271" i="1"/>
  <c r="K127" i="1"/>
  <c r="L127" i="1"/>
  <c r="M127" i="1"/>
  <c r="N127" i="1"/>
  <c r="O127" i="1"/>
  <c r="K13" i="1"/>
  <c r="L13" i="1"/>
  <c r="M13" i="1"/>
  <c r="N13" i="1"/>
  <c r="O13" i="1"/>
  <c r="K162" i="1"/>
  <c r="L162" i="1"/>
  <c r="M162" i="1"/>
  <c r="N162" i="1"/>
  <c r="O162" i="1"/>
  <c r="K301" i="1"/>
  <c r="L301" i="1"/>
  <c r="M301" i="1"/>
  <c r="N301" i="1"/>
  <c r="O301" i="1"/>
  <c r="K298" i="1"/>
  <c r="L298" i="1"/>
  <c r="M298" i="1"/>
  <c r="N298" i="1"/>
  <c r="O298" i="1"/>
  <c r="K45" i="1"/>
  <c r="L45" i="1"/>
  <c r="M45" i="1"/>
  <c r="N45" i="1"/>
  <c r="O45" i="1"/>
  <c r="K357" i="1"/>
  <c r="L357" i="1"/>
  <c r="M357" i="1"/>
  <c r="N357" i="1"/>
  <c r="O357" i="1"/>
  <c r="K192" i="1"/>
  <c r="L192" i="1"/>
  <c r="M192" i="1"/>
  <c r="N192" i="1"/>
  <c r="O192" i="1"/>
  <c r="K353" i="1"/>
  <c r="L353" i="1"/>
  <c r="M353" i="1"/>
  <c r="N353" i="1"/>
  <c r="O353" i="1"/>
  <c r="K315" i="1"/>
  <c r="L315" i="1"/>
  <c r="M315" i="1"/>
  <c r="N315" i="1"/>
  <c r="O315" i="1"/>
  <c r="K238" i="1"/>
  <c r="L238" i="1"/>
  <c r="M238" i="1"/>
  <c r="N238" i="1"/>
  <c r="O238" i="1"/>
  <c r="K53" i="1"/>
  <c r="L53" i="1"/>
  <c r="M53" i="1"/>
  <c r="N53" i="1"/>
  <c r="O53" i="1"/>
  <c r="K77" i="1"/>
  <c r="L77" i="1"/>
  <c r="M77" i="1"/>
  <c r="N77" i="1"/>
  <c r="O77" i="1"/>
  <c r="K254" i="1"/>
  <c r="L254" i="1"/>
  <c r="M254" i="1"/>
  <c r="N254" i="1"/>
  <c r="O254" i="1"/>
  <c r="K356" i="1"/>
  <c r="L356" i="1"/>
  <c r="M356" i="1"/>
  <c r="N356" i="1"/>
  <c r="O356" i="1"/>
  <c r="K294" i="1"/>
  <c r="L294" i="1"/>
  <c r="M294" i="1"/>
  <c r="N294" i="1"/>
  <c r="O294" i="1"/>
  <c r="K284" i="1"/>
  <c r="L284" i="1"/>
  <c r="M284" i="1"/>
  <c r="N284" i="1"/>
  <c r="O284" i="1"/>
  <c r="K240" i="1"/>
  <c r="L240" i="1"/>
  <c r="M240" i="1"/>
  <c r="N240" i="1"/>
  <c r="O240" i="1"/>
  <c r="K120" i="1"/>
  <c r="L120" i="1"/>
  <c r="M120" i="1"/>
  <c r="N120" i="1"/>
  <c r="O120" i="1"/>
  <c r="K164" i="1"/>
  <c r="L164" i="1"/>
  <c r="M164" i="1"/>
  <c r="N164" i="1"/>
  <c r="O164" i="1"/>
  <c r="K270" i="1"/>
  <c r="L270" i="1"/>
  <c r="M270" i="1"/>
  <c r="N270" i="1"/>
  <c r="O270" i="1"/>
  <c r="K358" i="1"/>
  <c r="L358" i="1"/>
  <c r="M358" i="1"/>
  <c r="N358" i="1"/>
  <c r="O358" i="1"/>
  <c r="K324" i="1"/>
  <c r="L324" i="1"/>
  <c r="M324" i="1"/>
  <c r="N324" i="1"/>
  <c r="O324" i="1"/>
  <c r="K61" i="1"/>
  <c r="L61" i="1"/>
  <c r="M61" i="1"/>
  <c r="N61" i="1"/>
  <c r="O61" i="1"/>
  <c r="K91" i="1"/>
  <c r="L91" i="1"/>
  <c r="M91" i="1"/>
  <c r="N91" i="1"/>
  <c r="O91" i="1"/>
  <c r="K15" i="1"/>
  <c r="L15" i="1"/>
  <c r="M15" i="1"/>
  <c r="N15" i="1"/>
  <c r="O15" i="1"/>
  <c r="K323" i="1"/>
  <c r="L323" i="1"/>
  <c r="M323" i="1"/>
  <c r="N323" i="1"/>
  <c r="O323" i="1"/>
  <c r="K165" i="1"/>
  <c r="L165" i="1"/>
  <c r="M165" i="1"/>
  <c r="N165" i="1"/>
  <c r="O165" i="1"/>
  <c r="K235" i="1"/>
  <c r="L235" i="1"/>
  <c r="M235" i="1"/>
  <c r="N235" i="1"/>
  <c r="O235" i="1"/>
  <c r="K80" i="1"/>
  <c r="L80" i="1"/>
  <c r="M80" i="1"/>
  <c r="N80" i="1"/>
  <c r="O80" i="1"/>
  <c r="K232" i="1"/>
  <c r="L232" i="1"/>
  <c r="M232" i="1"/>
  <c r="N232" i="1"/>
  <c r="O232" i="1"/>
  <c r="K177" i="1"/>
  <c r="L177" i="1"/>
  <c r="M177" i="1"/>
  <c r="N177" i="1"/>
  <c r="O177" i="1"/>
  <c r="K39" i="1"/>
  <c r="L39" i="1"/>
  <c r="M39" i="1"/>
  <c r="N39" i="1"/>
  <c r="O39" i="1"/>
  <c r="K205" i="1"/>
  <c r="L205" i="1"/>
  <c r="M205" i="1"/>
  <c r="N205" i="1"/>
  <c r="O205" i="1"/>
  <c r="K325" i="1"/>
  <c r="L325" i="1"/>
  <c r="M325" i="1"/>
  <c r="N325" i="1"/>
  <c r="O325" i="1"/>
  <c r="K128" i="1"/>
  <c r="L128" i="1"/>
  <c r="M128" i="1"/>
  <c r="N128" i="1"/>
  <c r="O128" i="1"/>
  <c r="K26" i="1"/>
  <c r="L26" i="1"/>
  <c r="M26" i="1"/>
  <c r="N26" i="1"/>
  <c r="O26" i="1"/>
  <c r="K33" i="1"/>
  <c r="L33" i="1"/>
  <c r="M33" i="1"/>
  <c r="N33" i="1"/>
  <c r="O33" i="1"/>
  <c r="K346" i="1"/>
  <c r="L346" i="1"/>
  <c r="M346" i="1"/>
  <c r="N346" i="1"/>
  <c r="O346" i="1"/>
  <c r="K86" i="1"/>
  <c r="L86" i="1"/>
  <c r="M86" i="1"/>
  <c r="N86" i="1"/>
  <c r="O86" i="1"/>
  <c r="K151" i="1"/>
  <c r="L151" i="1"/>
  <c r="M151" i="1"/>
  <c r="N151" i="1"/>
  <c r="O151" i="1"/>
  <c r="K136" i="1"/>
  <c r="L136" i="1"/>
  <c r="M136" i="1"/>
  <c r="N136" i="1"/>
  <c r="O136" i="1"/>
  <c r="K186" i="1"/>
  <c r="L186" i="1"/>
  <c r="M186" i="1"/>
  <c r="N186" i="1"/>
  <c r="O186" i="1"/>
  <c r="K150" i="1"/>
  <c r="L150" i="1"/>
  <c r="M150" i="1"/>
  <c r="N150" i="1"/>
  <c r="O150" i="1"/>
  <c r="K215" i="1"/>
  <c r="L215" i="1"/>
  <c r="M215" i="1"/>
  <c r="N215" i="1"/>
  <c r="O215" i="1"/>
  <c r="K361" i="1"/>
  <c r="L361" i="1"/>
  <c r="M361" i="1"/>
  <c r="N361" i="1"/>
  <c r="O361" i="1"/>
  <c r="K187" i="1"/>
  <c r="L187" i="1"/>
  <c r="M187" i="1"/>
  <c r="N187" i="1"/>
  <c r="O187" i="1"/>
  <c r="K266" i="1"/>
  <c r="L266" i="1"/>
  <c r="M266" i="1"/>
  <c r="N266" i="1"/>
  <c r="O266" i="1"/>
  <c r="K306" i="1"/>
  <c r="L306" i="1"/>
  <c r="M306" i="1"/>
  <c r="N306" i="1"/>
  <c r="O306" i="1"/>
  <c r="K78" i="1"/>
  <c r="L78" i="1"/>
  <c r="M78" i="1"/>
  <c r="N78" i="1"/>
  <c r="O78" i="1"/>
  <c r="K25" i="1"/>
  <c r="L25" i="1"/>
  <c r="M25" i="1"/>
  <c r="N25" i="1"/>
  <c r="O25" i="1"/>
  <c r="K280" i="1"/>
  <c r="L280" i="1"/>
  <c r="M280" i="1"/>
  <c r="N280" i="1"/>
  <c r="O280" i="1"/>
  <c r="K116" i="1"/>
  <c r="L116" i="1"/>
  <c r="M116" i="1"/>
  <c r="N116" i="1"/>
  <c r="O116" i="1"/>
  <c r="K228" i="1"/>
  <c r="L228" i="1"/>
  <c r="M228" i="1"/>
  <c r="N228" i="1"/>
  <c r="O228" i="1"/>
  <c r="K332" i="1"/>
  <c r="L332" i="1"/>
  <c r="M332" i="1"/>
  <c r="N332" i="1"/>
  <c r="O332" i="1"/>
  <c r="K132" i="1"/>
  <c r="L132" i="1"/>
  <c r="M132" i="1"/>
  <c r="N132" i="1"/>
  <c r="O132" i="1"/>
  <c r="K227" i="1"/>
  <c r="L227" i="1"/>
  <c r="M227" i="1"/>
  <c r="N227" i="1"/>
  <c r="O227" i="1"/>
  <c r="K20" i="1"/>
  <c r="L20" i="1"/>
  <c r="M20" i="1"/>
  <c r="N20" i="1"/>
  <c r="O20" i="1"/>
  <c r="K71" i="1"/>
  <c r="L71" i="1"/>
  <c r="M71" i="1"/>
  <c r="N71" i="1"/>
  <c r="O71" i="1"/>
  <c r="K64" i="1"/>
  <c r="L64" i="1"/>
  <c r="M64" i="1"/>
  <c r="N64" i="1"/>
  <c r="O64" i="1"/>
  <c r="K229" i="1"/>
  <c r="L229" i="1"/>
  <c r="M229" i="1"/>
  <c r="N229" i="1"/>
  <c r="O229" i="1"/>
  <c r="K106" i="1"/>
  <c r="L106" i="1"/>
  <c r="M106" i="1"/>
  <c r="N106" i="1"/>
  <c r="O106" i="1"/>
  <c r="K12" i="1"/>
  <c r="L12" i="1"/>
  <c r="M12" i="1"/>
  <c r="N12" i="1"/>
  <c r="O12" i="1"/>
  <c r="K352" i="1"/>
  <c r="L352" i="1"/>
  <c r="M352" i="1"/>
  <c r="N352" i="1"/>
  <c r="O352" i="1"/>
  <c r="K194" i="1"/>
  <c r="L194" i="1"/>
  <c r="M194" i="1"/>
  <c r="N194" i="1"/>
  <c r="O194" i="1"/>
  <c r="K248" i="1"/>
  <c r="L248" i="1"/>
  <c r="M248" i="1"/>
  <c r="N248" i="1"/>
  <c r="O248" i="1"/>
  <c r="K331" i="1"/>
  <c r="L331" i="1"/>
  <c r="M331" i="1"/>
  <c r="N331" i="1"/>
  <c r="O331" i="1"/>
  <c r="K212" i="1"/>
  <c r="L212" i="1"/>
  <c r="M212" i="1"/>
  <c r="N212" i="1"/>
  <c r="O212" i="1"/>
  <c r="K69" i="1"/>
  <c r="L69" i="1"/>
  <c r="M69" i="1"/>
  <c r="N69" i="1"/>
  <c r="O69" i="1"/>
  <c r="K259" i="1"/>
  <c r="L259" i="1"/>
  <c r="M259" i="1"/>
  <c r="N259" i="1"/>
  <c r="O259" i="1"/>
  <c r="K16" i="1"/>
  <c r="L16" i="1"/>
  <c r="M16" i="1"/>
  <c r="N16" i="1"/>
  <c r="O16" i="1"/>
  <c r="K283" i="1"/>
  <c r="L283" i="1"/>
  <c r="M283" i="1"/>
  <c r="N283" i="1"/>
  <c r="O283" i="1"/>
  <c r="K89" i="1"/>
  <c r="L89" i="1"/>
  <c r="M89" i="1"/>
  <c r="N89" i="1"/>
  <c r="O89" i="1"/>
  <c r="K312" i="1"/>
  <c r="L312" i="1"/>
  <c r="M312" i="1"/>
  <c r="N312" i="1"/>
  <c r="O312" i="1"/>
  <c r="K273" i="1"/>
  <c r="L273" i="1"/>
  <c r="M273" i="1"/>
  <c r="N273" i="1"/>
  <c r="O273" i="1"/>
  <c r="K82" i="1"/>
  <c r="L82" i="1"/>
  <c r="M82" i="1"/>
  <c r="N82" i="1"/>
  <c r="O82" i="1"/>
  <c r="K292" i="1"/>
  <c r="L292" i="1"/>
  <c r="M292" i="1"/>
  <c r="N292" i="1"/>
  <c r="O292" i="1"/>
  <c r="K145" i="1"/>
  <c r="L145" i="1"/>
  <c r="M145" i="1"/>
  <c r="N145" i="1"/>
  <c r="O145" i="1"/>
  <c r="K191" i="1"/>
  <c r="L191" i="1"/>
  <c r="M191" i="1"/>
  <c r="N191" i="1"/>
  <c r="O191" i="1"/>
  <c r="K340" i="1"/>
  <c r="L340" i="1"/>
  <c r="M340" i="1"/>
  <c r="N340" i="1"/>
  <c r="O340" i="1"/>
  <c r="K180" i="1"/>
  <c r="L180" i="1"/>
  <c r="M180" i="1"/>
  <c r="N180" i="1"/>
  <c r="O180" i="1"/>
  <c r="K105" i="1"/>
  <c r="L105" i="1"/>
  <c r="M105" i="1"/>
  <c r="N105" i="1"/>
  <c r="O105" i="1"/>
  <c r="K143" i="1"/>
  <c r="L143" i="1"/>
  <c r="M143" i="1"/>
  <c r="N143" i="1"/>
  <c r="O143" i="1"/>
  <c r="K155" i="1"/>
  <c r="L155" i="1"/>
  <c r="M155" i="1"/>
  <c r="N155" i="1"/>
  <c r="O155" i="1"/>
  <c r="K146" i="1"/>
  <c r="L146" i="1"/>
  <c r="M146" i="1"/>
  <c r="N146" i="1"/>
  <c r="O146" i="1"/>
  <c r="K56" i="1"/>
  <c r="L56" i="1"/>
  <c r="M56" i="1"/>
  <c r="N56" i="1"/>
  <c r="O56" i="1"/>
  <c r="K97" i="1"/>
  <c r="L97" i="1"/>
  <c r="M97" i="1"/>
  <c r="N97" i="1"/>
  <c r="O97" i="1"/>
  <c r="K176" i="1"/>
  <c r="L176" i="1"/>
  <c r="M176" i="1"/>
  <c r="N176" i="1"/>
  <c r="O176" i="1"/>
  <c r="K148" i="1"/>
  <c r="L148" i="1"/>
  <c r="M148" i="1"/>
  <c r="N148" i="1"/>
  <c r="O148" i="1"/>
  <c r="K141" i="1"/>
  <c r="L141" i="1"/>
  <c r="M141" i="1"/>
  <c r="N141" i="1"/>
  <c r="O141" i="1"/>
  <c r="K226" i="1"/>
  <c r="L226" i="1"/>
  <c r="M226" i="1"/>
  <c r="N226" i="1"/>
  <c r="O226" i="1"/>
  <c r="K184" i="1"/>
  <c r="L184" i="1"/>
  <c r="M184" i="1"/>
  <c r="N184" i="1"/>
  <c r="O184" i="1"/>
  <c r="K62" i="1"/>
  <c r="L62" i="1"/>
  <c r="M62" i="1"/>
  <c r="N62" i="1"/>
  <c r="O62" i="1"/>
  <c r="K34" i="1"/>
  <c r="L34" i="1"/>
  <c r="M34" i="1"/>
  <c r="N34" i="1"/>
  <c r="O34" i="1"/>
  <c r="K293" i="1"/>
  <c r="L293" i="1"/>
  <c r="M293" i="1"/>
  <c r="N293" i="1"/>
  <c r="O293" i="1"/>
  <c r="K260" i="1"/>
  <c r="L260" i="1"/>
  <c r="M260" i="1"/>
  <c r="N260" i="1"/>
  <c r="O260" i="1"/>
  <c r="K321" i="1"/>
  <c r="L321" i="1"/>
  <c r="M321" i="1"/>
  <c r="N321" i="1"/>
  <c r="O321" i="1"/>
  <c r="K152" i="1"/>
  <c r="L152" i="1"/>
  <c r="M152" i="1"/>
  <c r="N152" i="1"/>
  <c r="O152" i="1"/>
  <c r="K285" i="1"/>
  <c r="L285" i="1"/>
  <c r="M285" i="1"/>
  <c r="N285" i="1"/>
  <c r="O285" i="1"/>
  <c r="K256" i="1"/>
  <c r="L256" i="1"/>
  <c r="M256" i="1"/>
  <c r="N256" i="1"/>
  <c r="O256" i="1"/>
  <c r="K179" i="1"/>
  <c r="L179" i="1"/>
  <c r="M179" i="1"/>
  <c r="N179" i="1"/>
  <c r="O179" i="1"/>
  <c r="K277" i="1"/>
  <c r="L277" i="1"/>
  <c r="M277" i="1"/>
  <c r="N277" i="1"/>
  <c r="O277" i="1"/>
  <c r="K329" i="1"/>
  <c r="L329" i="1"/>
  <c r="M329" i="1"/>
  <c r="N329" i="1"/>
  <c r="O329" i="1"/>
  <c r="K185" i="1"/>
  <c r="L185" i="1"/>
  <c r="M185" i="1"/>
  <c r="N185" i="1"/>
  <c r="O185" i="1"/>
  <c r="K29" i="1"/>
  <c r="L29" i="1"/>
  <c r="M29" i="1"/>
  <c r="N29" i="1"/>
  <c r="O29" i="1"/>
  <c r="K47" i="1"/>
  <c r="L47" i="1"/>
  <c r="M47" i="1"/>
  <c r="N47" i="1"/>
  <c r="O47" i="1"/>
  <c r="K74" i="1"/>
  <c r="L74" i="1"/>
  <c r="M74" i="1"/>
  <c r="N74" i="1"/>
  <c r="O74" i="1"/>
  <c r="K131" i="1"/>
  <c r="L131" i="1"/>
  <c r="M131" i="1"/>
  <c r="N131" i="1"/>
  <c r="O131" i="1"/>
  <c r="K303" i="1"/>
  <c r="L303" i="1"/>
  <c r="M303" i="1"/>
  <c r="N303" i="1"/>
  <c r="O303" i="1"/>
  <c r="K355" i="1"/>
  <c r="L355" i="1"/>
  <c r="M355" i="1"/>
  <c r="N355" i="1"/>
  <c r="O355" i="1"/>
  <c r="K22" i="1"/>
  <c r="L22" i="1"/>
  <c r="M22" i="1"/>
  <c r="N22" i="1"/>
  <c r="O22" i="1"/>
  <c r="K335" i="1"/>
  <c r="L335" i="1"/>
  <c r="M335" i="1"/>
  <c r="N335" i="1"/>
  <c r="O335" i="1"/>
  <c r="K101" i="1"/>
  <c r="L101" i="1"/>
  <c r="M101" i="1"/>
  <c r="N101" i="1"/>
  <c r="O101" i="1"/>
  <c r="K330" i="1"/>
  <c r="L330" i="1"/>
  <c r="M330" i="1"/>
  <c r="N330" i="1"/>
  <c r="O330" i="1"/>
  <c r="K161" i="1"/>
  <c r="L161" i="1"/>
  <c r="M161" i="1"/>
  <c r="N161" i="1"/>
  <c r="O161" i="1"/>
  <c r="K322" i="1"/>
  <c r="L322" i="1"/>
  <c r="M322" i="1"/>
  <c r="N322" i="1"/>
  <c r="O322" i="1"/>
  <c r="K51" i="1"/>
  <c r="L51" i="1"/>
  <c r="M51" i="1"/>
  <c r="N51" i="1"/>
  <c r="O51" i="1"/>
  <c r="K207" i="1"/>
  <c r="L207" i="1"/>
  <c r="M207" i="1"/>
  <c r="N207" i="1"/>
  <c r="O207" i="1"/>
  <c r="K178" i="1"/>
  <c r="L178" i="1"/>
  <c r="M178" i="1"/>
  <c r="N178" i="1"/>
  <c r="O178" i="1"/>
  <c r="K265" i="1"/>
  <c r="L265" i="1"/>
  <c r="M265" i="1"/>
  <c r="N265" i="1"/>
  <c r="O265" i="1"/>
  <c r="K317" i="1"/>
  <c r="L317" i="1"/>
  <c r="M317" i="1"/>
  <c r="N317" i="1"/>
  <c r="O317" i="1"/>
  <c r="K67" i="1"/>
  <c r="L67" i="1"/>
  <c r="M67" i="1"/>
  <c r="N67" i="1"/>
  <c r="O67" i="1"/>
  <c r="K213" i="1"/>
  <c r="L213" i="1"/>
  <c r="M213" i="1"/>
  <c r="N213" i="1"/>
  <c r="O213" i="1"/>
  <c r="K337" i="1"/>
  <c r="L337" i="1"/>
  <c r="M337" i="1"/>
  <c r="N337" i="1"/>
  <c r="O337" i="1"/>
  <c r="K339" i="1"/>
  <c r="L339" i="1"/>
  <c r="M339" i="1"/>
  <c r="N339" i="1"/>
  <c r="O339" i="1"/>
  <c r="K336" i="1"/>
  <c r="L336" i="1"/>
  <c r="M336" i="1"/>
  <c r="N336" i="1"/>
  <c r="O336" i="1"/>
  <c r="K32" i="1"/>
  <c r="L32" i="1"/>
  <c r="M32" i="1"/>
  <c r="N32" i="1"/>
  <c r="O32" i="1"/>
  <c r="K111" i="1"/>
  <c r="L111" i="1"/>
  <c r="M111" i="1"/>
  <c r="N111" i="1"/>
  <c r="O111" i="1"/>
  <c r="K204" i="1"/>
  <c r="L204" i="1"/>
  <c r="M204" i="1"/>
  <c r="N204" i="1"/>
  <c r="O204" i="1"/>
  <c r="K237" i="1"/>
  <c r="L237" i="1"/>
  <c r="M237" i="1"/>
  <c r="N237" i="1"/>
  <c r="O237" i="1"/>
  <c r="K281" i="1"/>
  <c r="L281" i="1"/>
  <c r="M281" i="1"/>
  <c r="N281" i="1"/>
  <c r="O281" i="1"/>
  <c r="K290" i="1"/>
  <c r="L290" i="1"/>
  <c r="M290" i="1"/>
  <c r="N290" i="1"/>
  <c r="O290" i="1"/>
  <c r="K300" i="1"/>
  <c r="L300" i="1"/>
  <c r="M300" i="1"/>
  <c r="N300" i="1"/>
  <c r="O300" i="1"/>
  <c r="K202" i="1"/>
  <c r="L202" i="1"/>
  <c r="M202" i="1"/>
  <c r="N202" i="1"/>
  <c r="O202" i="1"/>
  <c r="K251" i="1"/>
  <c r="L251" i="1"/>
  <c r="M251" i="1"/>
  <c r="N251" i="1"/>
  <c r="O251" i="1"/>
  <c r="K43" i="1"/>
  <c r="L43" i="1"/>
  <c r="M43" i="1"/>
  <c r="N43" i="1"/>
  <c r="O43" i="1"/>
  <c r="K307" i="1"/>
  <c r="L307" i="1"/>
  <c r="M307" i="1"/>
  <c r="N307" i="1"/>
  <c r="O307" i="1"/>
  <c r="K246" i="1"/>
  <c r="L246" i="1"/>
  <c r="M246" i="1"/>
  <c r="N246" i="1"/>
  <c r="O246" i="1"/>
  <c r="K218" i="1"/>
  <c r="L218" i="1"/>
  <c r="M218" i="1"/>
  <c r="N218" i="1"/>
  <c r="O218" i="1"/>
  <c r="K210" i="1"/>
  <c r="L210" i="1"/>
  <c r="M210" i="1"/>
  <c r="N210" i="1"/>
  <c r="O210" i="1"/>
  <c r="K328" i="1"/>
  <c r="L328" i="1"/>
  <c r="M328" i="1"/>
  <c r="N328" i="1"/>
  <c r="O328" i="1"/>
  <c r="K108" i="1"/>
  <c r="L108" i="1"/>
  <c r="M108" i="1"/>
  <c r="N108" i="1"/>
  <c r="O108" i="1"/>
  <c r="K117" i="1"/>
  <c r="L117" i="1"/>
  <c r="M117" i="1"/>
  <c r="N117" i="1"/>
  <c r="O117" i="1"/>
  <c r="K231" i="1"/>
  <c r="L231" i="1"/>
  <c r="M231" i="1"/>
  <c r="N231" i="1"/>
  <c r="O231" i="1"/>
  <c r="K190" i="1"/>
  <c r="L190" i="1"/>
  <c r="M190" i="1"/>
  <c r="N190" i="1"/>
  <c r="O190" i="1"/>
  <c r="K124" i="1"/>
  <c r="L124" i="1"/>
  <c r="M124" i="1"/>
  <c r="N124" i="1"/>
  <c r="O124" i="1"/>
  <c r="K234" i="1"/>
  <c r="L234" i="1"/>
  <c r="M234" i="1"/>
  <c r="N234" i="1"/>
  <c r="O234" i="1"/>
  <c r="K126" i="1"/>
  <c r="L126" i="1"/>
  <c r="M126" i="1"/>
  <c r="N126" i="1"/>
  <c r="O126" i="1"/>
  <c r="K243" i="1"/>
  <c r="L243" i="1"/>
  <c r="M243" i="1"/>
  <c r="N243" i="1"/>
  <c r="O243" i="1"/>
  <c r="K121" i="1"/>
  <c r="L121" i="1"/>
  <c r="M121" i="1"/>
  <c r="N121" i="1"/>
  <c r="O121" i="1"/>
  <c r="K181" i="1"/>
  <c r="L181" i="1"/>
  <c r="M181" i="1"/>
  <c r="N181" i="1"/>
  <c r="O181" i="1"/>
  <c r="K295" i="1"/>
  <c r="L295" i="1"/>
  <c r="M295" i="1"/>
  <c r="N295" i="1"/>
  <c r="O295" i="1"/>
  <c r="K217" i="1"/>
  <c r="L217" i="1"/>
  <c r="M217" i="1"/>
  <c r="N217" i="1"/>
  <c r="O217" i="1"/>
  <c r="K211" i="1"/>
  <c r="L211" i="1"/>
  <c r="M211" i="1"/>
  <c r="N211" i="1"/>
  <c r="O211" i="1"/>
  <c r="K158" i="1"/>
  <c r="L158" i="1"/>
  <c r="M158" i="1"/>
  <c r="N158" i="1"/>
  <c r="O158" i="1"/>
  <c r="K354" i="1"/>
  <c r="L354" i="1"/>
  <c r="M354" i="1"/>
  <c r="N354" i="1"/>
  <c r="O354" i="1"/>
  <c r="K19" i="1"/>
  <c r="L19" i="1"/>
  <c r="M19" i="1"/>
  <c r="N19" i="1"/>
  <c r="O19" i="1"/>
  <c r="K236" i="1"/>
  <c r="L236" i="1"/>
  <c r="M236" i="1"/>
  <c r="N236" i="1"/>
  <c r="O236" i="1"/>
  <c r="K157" i="1"/>
  <c r="L157" i="1"/>
  <c r="M157" i="1"/>
  <c r="N157" i="1"/>
  <c r="O157" i="1"/>
  <c r="K267" i="1"/>
  <c r="L267" i="1"/>
  <c r="M267" i="1"/>
  <c r="N267" i="1"/>
  <c r="O267" i="1"/>
  <c r="K50" i="1"/>
  <c r="L50" i="1"/>
  <c r="M50" i="1"/>
  <c r="N50" i="1"/>
  <c r="O50" i="1"/>
  <c r="K220" i="1"/>
  <c r="L220" i="1"/>
  <c r="M220" i="1"/>
  <c r="N220" i="1"/>
  <c r="O220" i="1"/>
  <c r="K197" i="1"/>
  <c r="L197" i="1"/>
  <c r="M197" i="1"/>
  <c r="N197" i="1"/>
  <c r="O197" i="1"/>
  <c r="K10" i="1"/>
  <c r="L10" i="1"/>
  <c r="M10" i="1"/>
  <c r="N10" i="1"/>
  <c r="O10" i="1"/>
  <c r="K216" i="1"/>
  <c r="L216" i="1"/>
  <c r="M216" i="1"/>
  <c r="N216" i="1"/>
  <c r="O216" i="1"/>
  <c r="K31" i="1"/>
  <c r="L31" i="1"/>
  <c r="M31" i="1"/>
  <c r="N31" i="1"/>
  <c r="O31" i="1"/>
  <c r="K72" i="1"/>
  <c r="L72" i="1"/>
  <c r="M72" i="1"/>
  <c r="N72" i="1"/>
  <c r="O72" i="1"/>
  <c r="K44" i="1"/>
  <c r="L44" i="1"/>
  <c r="M44" i="1"/>
  <c r="N44" i="1"/>
  <c r="O44" i="1"/>
  <c r="K171" i="1"/>
  <c r="L171" i="1"/>
  <c r="M171" i="1"/>
  <c r="N171" i="1"/>
  <c r="O171" i="1"/>
  <c r="K99" i="1"/>
  <c r="L99" i="1"/>
  <c r="M99" i="1"/>
  <c r="N99" i="1"/>
  <c r="O99" i="1"/>
  <c r="K23" i="1"/>
  <c r="L23" i="1"/>
  <c r="M23" i="1"/>
  <c r="N23" i="1"/>
  <c r="O23" i="1"/>
  <c r="K249" i="1"/>
  <c r="L249" i="1"/>
  <c r="M249" i="1"/>
  <c r="N249" i="1"/>
  <c r="O249" i="1"/>
  <c r="K182" i="1"/>
  <c r="L182" i="1"/>
  <c r="M182" i="1"/>
  <c r="N182" i="1"/>
  <c r="O182" i="1"/>
  <c r="K245" i="1"/>
  <c r="L245" i="1"/>
  <c r="M245" i="1"/>
  <c r="N245" i="1"/>
  <c r="O245" i="1"/>
  <c r="K133" i="1"/>
  <c r="L133" i="1"/>
  <c r="M133" i="1"/>
  <c r="N133" i="1"/>
  <c r="O133" i="1"/>
  <c r="K21" i="1"/>
  <c r="L21" i="1"/>
  <c r="M21" i="1"/>
  <c r="N21" i="1"/>
  <c r="O21" i="1"/>
  <c r="K221" i="1"/>
  <c r="L221" i="1"/>
  <c r="M221" i="1"/>
  <c r="N221" i="1"/>
  <c r="O221" i="1"/>
  <c r="K362" i="1"/>
  <c r="L362" i="1"/>
  <c r="M362" i="1"/>
  <c r="N362" i="1"/>
  <c r="O362" i="1"/>
  <c r="K310" i="1"/>
  <c r="L310" i="1"/>
  <c r="M310" i="1"/>
  <c r="N310" i="1"/>
  <c r="O310" i="1"/>
  <c r="K94" i="1"/>
  <c r="L94" i="1"/>
  <c r="M94" i="1"/>
  <c r="N94" i="1"/>
  <c r="O94" i="1"/>
  <c r="K311" i="1"/>
  <c r="L311" i="1"/>
  <c r="M311" i="1"/>
  <c r="N311" i="1"/>
  <c r="O311" i="1"/>
  <c r="K98" i="1"/>
  <c r="L98" i="1"/>
  <c r="M98" i="1"/>
  <c r="N98" i="1"/>
  <c r="O98" i="1"/>
  <c r="K130" i="1"/>
  <c r="L130" i="1"/>
  <c r="M130" i="1"/>
  <c r="N130" i="1"/>
  <c r="O130" i="1"/>
  <c r="K27" i="1"/>
  <c r="L27" i="1"/>
  <c r="M27" i="1"/>
  <c r="N27" i="1"/>
  <c r="O27" i="1"/>
  <c r="K247" i="1"/>
  <c r="L247" i="1"/>
  <c r="M247" i="1"/>
  <c r="N247" i="1"/>
  <c r="O247" i="1"/>
  <c r="K318" i="1"/>
  <c r="L318" i="1"/>
  <c r="M318" i="1"/>
  <c r="N318" i="1"/>
  <c r="O318" i="1"/>
  <c r="K222" i="1"/>
  <c r="L222" i="1"/>
  <c r="M222" i="1"/>
  <c r="N222" i="1"/>
  <c r="O222" i="1"/>
  <c r="K263" i="1"/>
  <c r="L263" i="1"/>
  <c r="M263" i="1"/>
  <c r="N263" i="1"/>
  <c r="O263" i="1"/>
  <c r="K313" i="1"/>
  <c r="L313" i="1"/>
  <c r="M313" i="1"/>
  <c r="N313" i="1"/>
  <c r="O313" i="1"/>
  <c r="K160" i="1"/>
  <c r="L160" i="1"/>
  <c r="M160" i="1"/>
  <c r="N160" i="1"/>
  <c r="O160" i="1"/>
  <c r="K250" i="1"/>
  <c r="L250" i="1"/>
  <c r="M250" i="1"/>
  <c r="N250" i="1"/>
  <c r="O250" i="1"/>
  <c r="K166" i="1"/>
  <c r="L166" i="1"/>
  <c r="M166" i="1"/>
  <c r="N166" i="1"/>
  <c r="O166" i="1"/>
  <c r="K299" i="1"/>
  <c r="L299" i="1"/>
  <c r="M299" i="1"/>
  <c r="N299" i="1"/>
  <c r="O299" i="1"/>
  <c r="K14" i="1"/>
  <c r="L14" i="1"/>
  <c r="M14" i="1"/>
  <c r="N14" i="1"/>
  <c r="O14" i="1"/>
  <c r="K125" i="1"/>
  <c r="L125" i="1"/>
  <c r="M125" i="1"/>
  <c r="N125" i="1"/>
  <c r="O125" i="1"/>
  <c r="K41" i="1"/>
  <c r="L41" i="1"/>
  <c r="M41" i="1"/>
  <c r="N41" i="1"/>
  <c r="O41" i="1"/>
  <c r="K282" i="1"/>
  <c r="L282" i="1"/>
  <c r="M282" i="1"/>
  <c r="N282" i="1"/>
  <c r="O282" i="1"/>
  <c r="K269" i="1"/>
  <c r="L269" i="1"/>
  <c r="M269" i="1"/>
  <c r="N269" i="1"/>
  <c r="O269" i="1"/>
  <c r="K96" i="1"/>
  <c r="L96" i="1"/>
  <c r="M96" i="1"/>
  <c r="N96" i="1"/>
  <c r="O96" i="1"/>
  <c r="K239" i="1"/>
  <c r="L239" i="1"/>
  <c r="M239" i="1"/>
  <c r="N239" i="1"/>
  <c r="O239" i="1"/>
  <c r="K112" i="1"/>
  <c r="L112" i="1"/>
  <c r="M112" i="1"/>
  <c r="N112" i="1"/>
  <c r="O112" i="1"/>
  <c r="K104" i="1"/>
  <c r="L104" i="1"/>
  <c r="M104" i="1"/>
  <c r="N104" i="1"/>
  <c r="O104" i="1"/>
  <c r="K257" i="1"/>
  <c r="L257" i="1"/>
  <c r="M257" i="1"/>
  <c r="N257" i="1"/>
  <c r="O257" i="1"/>
  <c r="K326" i="1"/>
  <c r="L326" i="1"/>
  <c r="M326" i="1"/>
  <c r="N326" i="1"/>
  <c r="O326" i="1"/>
  <c r="K75" i="1"/>
  <c r="L75" i="1"/>
  <c r="M75" i="1"/>
  <c r="N75" i="1"/>
  <c r="O75" i="1"/>
  <c r="K359" i="1"/>
  <c r="L359" i="1"/>
  <c r="M359" i="1"/>
  <c r="N359" i="1"/>
  <c r="O359" i="1"/>
  <c r="K195" i="1"/>
  <c r="L195" i="1"/>
  <c r="M195" i="1"/>
  <c r="N195" i="1"/>
  <c r="O195" i="1"/>
  <c r="K100" i="1"/>
  <c r="L100" i="1"/>
  <c r="M100" i="1"/>
  <c r="N100" i="1"/>
  <c r="O100" i="1"/>
  <c r="K73" i="1"/>
  <c r="L73" i="1"/>
  <c r="M73" i="1"/>
  <c r="N73" i="1"/>
  <c r="O73" i="1"/>
  <c r="K344" i="1"/>
  <c r="L344" i="1"/>
  <c r="M344" i="1"/>
  <c r="N344" i="1"/>
  <c r="O344" i="1"/>
  <c r="K36" i="1"/>
  <c r="L36" i="1"/>
  <c r="M36" i="1"/>
  <c r="N36" i="1"/>
  <c r="O36" i="1"/>
  <c r="K30" i="1"/>
  <c r="L30" i="1"/>
  <c r="M30" i="1"/>
  <c r="N30" i="1"/>
  <c r="O30" i="1"/>
  <c r="K214" i="1"/>
  <c r="L214" i="1"/>
  <c r="M214" i="1"/>
  <c r="N214" i="1"/>
  <c r="O214" i="1"/>
  <c r="K37" i="1"/>
  <c r="L37" i="1"/>
  <c r="M37" i="1"/>
  <c r="N37" i="1"/>
  <c r="O37" i="1"/>
  <c r="K42" i="1"/>
  <c r="L42" i="1"/>
  <c r="M42" i="1"/>
  <c r="N42" i="1"/>
  <c r="O42" i="1"/>
  <c r="K223" i="1"/>
  <c r="L223" i="1"/>
  <c r="M223" i="1"/>
  <c r="N223" i="1"/>
  <c r="O223" i="1"/>
  <c r="K288" i="1"/>
  <c r="L288" i="1"/>
  <c r="M288" i="1"/>
  <c r="N288" i="1"/>
  <c r="O288" i="1"/>
  <c r="K109" i="1"/>
  <c r="L109" i="1"/>
  <c r="M109" i="1"/>
  <c r="N109" i="1"/>
  <c r="O109" i="1"/>
  <c r="K135" i="1"/>
  <c r="L135" i="1"/>
  <c r="M135" i="1"/>
  <c r="N135" i="1"/>
  <c r="O135" i="1"/>
  <c r="K110" i="1"/>
  <c r="L110" i="1"/>
  <c r="M110" i="1"/>
  <c r="N110" i="1"/>
  <c r="O110" i="1"/>
  <c r="K90" i="1"/>
  <c r="L90" i="1"/>
  <c r="M90" i="1"/>
  <c r="N90" i="1"/>
  <c r="O90" i="1"/>
  <c r="K209" i="1"/>
  <c r="L209" i="1"/>
  <c r="M209" i="1"/>
  <c r="N209" i="1"/>
  <c r="O209" i="1"/>
  <c r="K85" i="1"/>
  <c r="L85" i="1"/>
  <c r="M85" i="1"/>
  <c r="N85" i="1"/>
  <c r="O85" i="1"/>
  <c r="K139" i="1"/>
  <c r="L139" i="1"/>
  <c r="M139" i="1"/>
  <c r="N139" i="1"/>
  <c r="O139" i="1"/>
  <c r="K302" i="1"/>
  <c r="L302" i="1"/>
  <c r="M302" i="1"/>
  <c r="N302" i="1"/>
  <c r="O302" i="1"/>
  <c r="K147" i="1"/>
  <c r="L147" i="1"/>
  <c r="M147" i="1"/>
  <c r="N147" i="1"/>
  <c r="O147" i="1"/>
  <c r="K65" i="1"/>
  <c r="L65" i="1"/>
  <c r="M65" i="1"/>
  <c r="N65" i="1"/>
  <c r="O65" i="1"/>
  <c r="K103" i="1"/>
  <c r="L103" i="1"/>
  <c r="M103" i="1"/>
  <c r="N103" i="1"/>
  <c r="O103" i="1"/>
  <c r="K144" i="1"/>
  <c r="L144" i="1"/>
  <c r="M144" i="1"/>
  <c r="N144" i="1"/>
  <c r="O144" i="1"/>
  <c r="K244" i="1"/>
  <c r="L244" i="1"/>
  <c r="M244" i="1"/>
  <c r="N244" i="1"/>
  <c r="O244" i="1"/>
  <c r="K84" i="1"/>
  <c r="L84" i="1"/>
  <c r="M84" i="1"/>
  <c r="N84" i="1"/>
  <c r="O84" i="1"/>
  <c r="K163" i="1"/>
  <c r="L163" i="1"/>
  <c r="M163" i="1"/>
  <c r="N163" i="1"/>
  <c r="O163" i="1"/>
  <c r="K274" i="1"/>
  <c r="L274" i="1"/>
  <c r="M274" i="1"/>
  <c r="N274" i="1"/>
  <c r="O274" i="1"/>
  <c r="K279" i="1"/>
  <c r="L279" i="1"/>
  <c r="M279" i="1"/>
  <c r="N279" i="1"/>
  <c r="O279" i="1"/>
  <c r="K35" i="1"/>
  <c r="L35" i="1"/>
  <c r="M35" i="1"/>
  <c r="N35" i="1"/>
  <c r="O35" i="1"/>
  <c r="K272" i="1"/>
  <c r="L272" i="1"/>
  <c r="M272" i="1"/>
  <c r="N272" i="1"/>
  <c r="O272" i="1"/>
  <c r="K276" i="1"/>
  <c r="L276" i="1"/>
  <c r="M276" i="1"/>
  <c r="N276" i="1"/>
  <c r="O276" i="1"/>
  <c r="K107" i="1"/>
  <c r="L107" i="1"/>
  <c r="M107" i="1"/>
  <c r="N107" i="1"/>
  <c r="O107" i="1"/>
  <c r="K66" i="1"/>
  <c r="L66" i="1"/>
  <c r="M66" i="1"/>
  <c r="N66" i="1"/>
  <c r="O66" i="1"/>
  <c r="K11" i="1"/>
  <c r="L11" i="1"/>
  <c r="M11" i="1"/>
  <c r="N11" i="1"/>
  <c r="O11" i="1"/>
  <c r="K123" i="1"/>
  <c r="L123" i="1"/>
  <c r="M123" i="1"/>
  <c r="N123" i="1"/>
  <c r="O123" i="1"/>
  <c r="K296" i="1"/>
  <c r="L296" i="1"/>
  <c r="M296" i="1"/>
  <c r="N296" i="1"/>
  <c r="O296" i="1"/>
  <c r="K233" i="1"/>
  <c r="L233" i="1"/>
  <c r="M233" i="1"/>
  <c r="N233" i="1"/>
  <c r="O233" i="1"/>
  <c r="K52" i="1"/>
  <c r="L52" i="1"/>
  <c r="M52" i="1"/>
  <c r="N52" i="1"/>
  <c r="O52" i="1"/>
  <c r="K142" i="1"/>
  <c r="L142" i="1"/>
  <c r="M142" i="1"/>
  <c r="N142" i="1"/>
  <c r="O142" i="1"/>
  <c r="K199" i="1"/>
  <c r="L199" i="1"/>
  <c r="M199" i="1"/>
  <c r="N199" i="1"/>
  <c r="O199" i="1"/>
  <c r="K173" i="1"/>
  <c r="L173" i="1"/>
  <c r="M173" i="1"/>
  <c r="N173" i="1"/>
  <c r="O173" i="1"/>
  <c r="K343" i="1"/>
  <c r="L343" i="1"/>
  <c r="M343" i="1"/>
  <c r="N343" i="1"/>
  <c r="O343" i="1"/>
  <c r="K40" i="1"/>
  <c r="L40" i="1"/>
  <c r="M40" i="1"/>
  <c r="N40" i="1"/>
  <c r="O40" i="1"/>
  <c r="K137" i="1"/>
  <c r="L137" i="1"/>
  <c r="M137" i="1"/>
  <c r="N137" i="1"/>
  <c r="O137" i="1"/>
  <c r="K102" i="1"/>
  <c r="L102" i="1"/>
  <c r="M102" i="1"/>
  <c r="N102" i="1"/>
  <c r="O102" i="1"/>
  <c r="K287" i="1"/>
  <c r="L287" i="1"/>
  <c r="M287" i="1"/>
  <c r="N287" i="1"/>
  <c r="O287" i="1"/>
  <c r="K46" i="1"/>
  <c r="L46" i="1"/>
  <c r="M46" i="1"/>
  <c r="N46" i="1"/>
  <c r="O46" i="1"/>
  <c r="K193" i="1"/>
  <c r="L193" i="1"/>
  <c r="M193" i="1"/>
  <c r="N193" i="1"/>
  <c r="O193" i="1"/>
  <c r="K167" i="1"/>
  <c r="L167" i="1"/>
  <c r="M167" i="1"/>
  <c r="N167" i="1"/>
  <c r="O167" i="1"/>
  <c r="K174" i="1"/>
  <c r="L174" i="1"/>
  <c r="M174" i="1"/>
  <c r="N174" i="1"/>
  <c r="O174" i="1"/>
  <c r="K168" i="1"/>
  <c r="L168" i="1"/>
  <c r="M168" i="1"/>
  <c r="N168" i="1"/>
  <c r="O168" i="1"/>
  <c r="K95" i="1"/>
  <c r="L95" i="1"/>
  <c r="M95" i="1"/>
  <c r="N95" i="1"/>
  <c r="O95" i="1"/>
  <c r="K153" i="1"/>
  <c r="L153" i="1"/>
  <c r="M153" i="1"/>
  <c r="N153" i="1"/>
  <c r="O153" i="1"/>
  <c r="K57" i="1"/>
  <c r="L57" i="1"/>
  <c r="M57" i="1"/>
  <c r="N57" i="1"/>
  <c r="O57" i="1"/>
  <c r="K208" i="1"/>
  <c r="L208" i="1"/>
  <c r="M208" i="1"/>
  <c r="N208" i="1"/>
  <c r="O208" i="1"/>
  <c r="K349" i="1"/>
  <c r="L349" i="1"/>
  <c r="M349" i="1"/>
  <c r="N349" i="1"/>
  <c r="O349" i="1"/>
  <c r="K289" i="1"/>
  <c r="L289" i="1"/>
  <c r="M289" i="1"/>
  <c r="N289" i="1"/>
  <c r="O289" i="1"/>
  <c r="K203" i="1"/>
  <c r="L203" i="1"/>
  <c r="M203" i="1"/>
  <c r="N203" i="1"/>
  <c r="O203" i="1"/>
  <c r="K350" i="1"/>
  <c r="L350" i="1"/>
  <c r="M350" i="1"/>
  <c r="N350" i="1"/>
  <c r="O350" i="1"/>
  <c r="K201" i="1"/>
  <c r="L201" i="1"/>
  <c r="M201" i="1"/>
  <c r="N201" i="1"/>
  <c r="O201" i="1"/>
  <c r="K255" i="1"/>
  <c r="L255" i="1"/>
  <c r="M255" i="1"/>
  <c r="N255" i="1"/>
  <c r="O255" i="1"/>
  <c r="K88" i="1"/>
  <c r="L88" i="1"/>
  <c r="M88" i="1"/>
  <c r="N88" i="1"/>
  <c r="O88" i="1"/>
  <c r="K348" i="1"/>
  <c r="L348" i="1"/>
  <c r="M348" i="1"/>
  <c r="N348" i="1"/>
  <c r="O348" i="1"/>
  <c r="K275" i="1"/>
  <c r="L275" i="1"/>
  <c r="M275" i="1"/>
  <c r="N275" i="1"/>
  <c r="O275" i="1"/>
  <c r="K79" i="1"/>
  <c r="L79" i="1"/>
  <c r="M79" i="1"/>
  <c r="N79" i="1"/>
  <c r="O79" i="1"/>
  <c r="K319" i="1"/>
  <c r="L319" i="1"/>
  <c r="M319" i="1"/>
  <c r="N319" i="1"/>
  <c r="O319" i="1"/>
  <c r="K92" i="1"/>
  <c r="L92" i="1"/>
  <c r="M92" i="1"/>
  <c r="N92" i="1"/>
  <c r="O92" i="1"/>
  <c r="K224" i="1"/>
  <c r="L224" i="1"/>
  <c r="M224" i="1"/>
  <c r="N224" i="1"/>
  <c r="O224" i="1"/>
  <c r="K28" i="1"/>
  <c r="L28" i="1"/>
  <c r="M28" i="1"/>
  <c r="N28" i="1"/>
  <c r="O28" i="1"/>
  <c r="K188" i="1"/>
  <c r="L188" i="1"/>
  <c r="M188" i="1"/>
  <c r="N188" i="1"/>
  <c r="O188" i="1"/>
  <c r="K115" i="1"/>
  <c r="L115" i="1"/>
  <c r="M115" i="1"/>
  <c r="N115" i="1"/>
  <c r="O115" i="1"/>
  <c r="K304" i="1"/>
  <c r="L304" i="1"/>
  <c r="M304" i="1"/>
  <c r="N304" i="1"/>
  <c r="O304" i="1"/>
  <c r="K24" i="1"/>
  <c r="L24" i="1"/>
  <c r="M24" i="1"/>
  <c r="N24" i="1"/>
  <c r="O24" i="1"/>
  <c r="K81" i="1"/>
  <c r="L81" i="1"/>
  <c r="M81" i="1"/>
  <c r="N81" i="1"/>
  <c r="O81" i="1"/>
  <c r="K309" i="1"/>
  <c r="L309" i="1"/>
  <c r="M309" i="1"/>
  <c r="N309" i="1"/>
  <c r="O309" i="1"/>
  <c r="K305" i="1"/>
  <c r="L305" i="1"/>
  <c r="M305" i="1"/>
  <c r="N305" i="1"/>
  <c r="O305" i="1"/>
  <c r="K83" i="1"/>
  <c r="L83" i="1"/>
  <c r="M83" i="1"/>
  <c r="N83" i="1"/>
  <c r="O83" i="1"/>
  <c r="K360" i="1"/>
  <c r="L360" i="1"/>
  <c r="M360" i="1"/>
  <c r="N360" i="1"/>
  <c r="O360" i="1"/>
  <c r="K253" i="1"/>
  <c r="L253" i="1"/>
  <c r="M253" i="1"/>
  <c r="N253" i="1"/>
  <c r="O253" i="1"/>
  <c r="K55" i="1"/>
  <c r="L55" i="1"/>
  <c r="M55" i="1"/>
  <c r="N55" i="1"/>
  <c r="O55" i="1"/>
  <c r="K241" i="1"/>
  <c r="L241" i="1"/>
  <c r="M241" i="1"/>
  <c r="N241" i="1"/>
  <c r="O241" i="1"/>
  <c r="K18" i="1"/>
  <c r="L18" i="1"/>
  <c r="M18" i="1"/>
  <c r="N18" i="1"/>
  <c r="O18" i="1"/>
  <c r="K169" i="1"/>
  <c r="L169" i="1"/>
  <c r="M169" i="1"/>
  <c r="N169" i="1"/>
  <c r="O169" i="1"/>
  <c r="K345" i="1"/>
  <c r="L345" i="1"/>
  <c r="M345" i="1"/>
  <c r="N345" i="1"/>
  <c r="O345" i="1"/>
  <c r="K87" i="1"/>
  <c r="L87" i="1"/>
  <c r="M87" i="1"/>
  <c r="N87" i="1"/>
  <c r="O87" i="1"/>
  <c r="K129" i="1"/>
  <c r="L129" i="1"/>
  <c r="M129" i="1"/>
  <c r="N129" i="1"/>
  <c r="O129" i="1"/>
  <c r="K122" i="1"/>
  <c r="L122" i="1"/>
  <c r="M122" i="1"/>
  <c r="N122" i="1"/>
  <c r="O122" i="1"/>
  <c r="K170" i="1"/>
  <c r="L170" i="1"/>
  <c r="M170" i="1"/>
  <c r="N170" i="1"/>
  <c r="O170" i="1"/>
  <c r="L365" i="1"/>
  <c r="M365" i="1"/>
  <c r="N7" i="1"/>
  <c r="O7" i="1"/>
  <c r="N365" i="1"/>
  <c r="O365" i="1"/>
  <c r="P365" i="1"/>
  <c r="P81" i="1"/>
  <c r="P24" i="1"/>
  <c r="P42" i="1"/>
  <c r="P181" i="1"/>
  <c r="P97" i="1"/>
  <c r="P61" i="1"/>
  <c r="P183" i="1"/>
  <c r="P68" i="1"/>
  <c r="P107" i="1"/>
  <c r="P245" i="1"/>
  <c r="P355" i="1"/>
  <c r="P187" i="1"/>
  <c r="P334" i="1"/>
  <c r="P27" i="1"/>
  <c r="P115" i="1"/>
  <c r="P214" i="1"/>
  <c r="P243" i="1"/>
  <c r="P146" i="1"/>
  <c r="P80" i="1"/>
  <c r="P38" i="1"/>
  <c r="P176" i="1"/>
  <c r="P287" i="1"/>
  <c r="P263" i="1"/>
  <c r="P337" i="1"/>
  <c r="P229" i="1"/>
  <c r="P341" i="1"/>
  <c r="P11" i="1"/>
  <c r="P255" i="1"/>
  <c r="P257" i="1"/>
  <c r="P218" i="1"/>
  <c r="P82" i="1"/>
  <c r="P53" i="1"/>
  <c r="P175" i="1"/>
  <c r="P345" i="1"/>
  <c r="P147" i="1"/>
  <c r="P220" i="1"/>
  <c r="P152" i="1"/>
  <c r="P325" i="1"/>
  <c r="P225" i="1"/>
  <c r="P227" i="1"/>
  <c r="P123" i="1"/>
  <c r="P221" i="1"/>
  <c r="P101" i="1"/>
  <c r="P78" i="1"/>
  <c r="P189" i="1"/>
  <c r="P60" i="1"/>
  <c r="P90" i="1"/>
  <c r="P290" i="1"/>
  <c r="P143" i="1"/>
  <c r="P320" i="1"/>
  <c r="P223" i="1"/>
  <c r="P79" i="1"/>
  <c r="P195" i="1"/>
  <c r="P117" i="1"/>
  <c r="P191" i="1"/>
  <c r="P294" i="1"/>
  <c r="P196" i="1"/>
  <c r="P170" i="1"/>
  <c r="P244" i="1"/>
  <c r="P31" i="1"/>
  <c r="P277" i="1"/>
  <c r="P346" i="1"/>
  <c r="P314" i="1"/>
  <c r="P335" i="1"/>
  <c r="P348" i="1"/>
  <c r="P75" i="1"/>
  <c r="P328" i="1"/>
  <c r="P358" i="1"/>
  <c r="P17" i="1"/>
  <c r="P151" i="1"/>
  <c r="P52" i="1"/>
  <c r="P94" i="1"/>
  <c r="P322" i="1"/>
  <c r="P116" i="1"/>
  <c r="P363" i="1"/>
  <c r="P21" i="1"/>
  <c r="P153" i="1"/>
  <c r="P125" i="1"/>
  <c r="P281" i="1"/>
  <c r="P212" i="1"/>
  <c r="P301" i="1"/>
  <c r="P264" i="1"/>
  <c r="P305" i="1"/>
  <c r="P109" i="1"/>
  <c r="P211" i="1"/>
  <c r="P141" i="1"/>
  <c r="P323" i="1"/>
  <c r="P219" i="1"/>
  <c r="P149" i="1"/>
  <c r="P274" i="1"/>
  <c r="P171" i="1"/>
  <c r="P29" i="1"/>
  <c r="P136" i="1"/>
  <c r="P297" i="1"/>
  <c r="P293" i="1"/>
  <c r="P163" i="1"/>
  <c r="P19" i="1"/>
  <c r="P57" i="1"/>
  <c r="P298" i="1"/>
  <c r="P234" i="1"/>
  <c r="P279" i="1"/>
  <c r="P265" i="1"/>
  <c r="P8" i="1"/>
  <c r="P295" i="1"/>
  <c r="P289" i="1"/>
  <c r="P96" i="1"/>
  <c r="P251" i="1"/>
  <c r="P283" i="1"/>
  <c r="P192" i="1"/>
  <c r="P59" i="1"/>
  <c r="P55" i="1"/>
  <c r="P209" i="1"/>
  <c r="P236" i="1"/>
  <c r="P34" i="1"/>
  <c r="P232" i="1"/>
  <c r="P268" i="1"/>
  <c r="P89" i="1"/>
  <c r="P208" i="1"/>
  <c r="P282" i="1"/>
  <c r="P300" i="1"/>
  <c r="P254" i="1"/>
  <c r="P242" i="1"/>
  <c r="P138" i="1"/>
  <c r="P272" i="1"/>
  <c r="P249" i="1"/>
  <c r="P131" i="1"/>
  <c r="P215" i="1"/>
  <c r="P54" i="1"/>
  <c r="P111" i="1"/>
  <c r="P102" i="1"/>
  <c r="P222" i="1"/>
  <c r="P213" i="1"/>
  <c r="P64" i="1"/>
  <c r="P278" i="1"/>
  <c r="P319" i="1"/>
  <c r="P224" i="1"/>
  <c r="P344" i="1"/>
  <c r="P124" i="1"/>
  <c r="P105" i="1"/>
  <c r="P120" i="1"/>
  <c r="P327" i="1"/>
  <c r="P169" i="1"/>
  <c r="P302" i="1"/>
  <c r="P50" i="1"/>
  <c r="P321" i="1"/>
  <c r="P205" i="1"/>
  <c r="P113" i="1"/>
  <c r="P177" i="1"/>
  <c r="P342" i="1"/>
  <c r="P28" i="1"/>
  <c r="P140" i="1"/>
  <c r="P247" i="1"/>
  <c r="P185" i="1"/>
  <c r="P167" i="1"/>
  <c r="P250" i="1"/>
  <c r="P32" i="1"/>
  <c r="P352" i="1"/>
  <c r="P271" i="1"/>
  <c r="P174" i="1"/>
  <c r="P304" i="1"/>
  <c r="P37" i="1"/>
  <c r="P121" i="1"/>
  <c r="P56" i="1"/>
  <c r="P324" i="1"/>
  <c r="P261" i="1"/>
  <c r="P91" i="1"/>
  <c r="P46" i="1"/>
  <c r="P313" i="1"/>
  <c r="P339" i="1"/>
  <c r="P259" i="1"/>
  <c r="P45" i="1"/>
  <c r="P198" i="1"/>
  <c r="P129" i="1"/>
  <c r="P103" i="1"/>
  <c r="P10" i="1"/>
  <c r="P256" i="1"/>
  <c r="P26" i="1"/>
  <c r="P308" i="1"/>
  <c r="P194" i="1"/>
  <c r="P233" i="1"/>
  <c r="P310" i="1"/>
  <c r="P161" i="1"/>
  <c r="P280" i="1"/>
  <c r="P114" i="1"/>
  <c r="P100" i="1"/>
  <c r="P201" i="1"/>
  <c r="P104" i="1"/>
  <c r="P246" i="1"/>
  <c r="P273" i="1"/>
  <c r="P238" i="1"/>
  <c r="P347" i="1"/>
  <c r="P309" i="1"/>
  <c r="P288" i="1"/>
  <c r="P217" i="1"/>
  <c r="P148" i="1"/>
  <c r="P15" i="1"/>
  <c r="P291" i="1"/>
  <c r="P199" i="1"/>
  <c r="P306" i="1"/>
  <c r="P173" i="1"/>
  <c r="P130" i="1"/>
  <c r="P178" i="1"/>
  <c r="P132" i="1"/>
  <c r="P338" i="1"/>
  <c r="P239" i="1"/>
  <c r="P275" i="1"/>
  <c r="P359" i="1"/>
  <c r="P108" i="1"/>
  <c r="P145" i="1"/>
  <c r="P356" i="1"/>
  <c r="P49" i="1"/>
  <c r="P127" i="1"/>
  <c r="P142" i="1"/>
  <c r="P311" i="1"/>
  <c r="P51" i="1"/>
  <c r="P106" i="1"/>
  <c r="P252" i="1"/>
  <c r="P203" i="1"/>
  <c r="P360" i="1"/>
  <c r="P110" i="1"/>
  <c r="P354" i="1"/>
  <c r="P184" i="1"/>
  <c r="P235" i="1"/>
  <c r="P93" i="1"/>
  <c r="P316" i="1"/>
  <c r="P35" i="1"/>
  <c r="P23" i="1"/>
  <c r="P74" i="1"/>
  <c r="P150" i="1"/>
  <c r="P172" i="1"/>
  <c r="P267" i="1"/>
  <c r="P95" i="1"/>
  <c r="P14" i="1"/>
  <c r="P237" i="1"/>
  <c r="P331" i="1"/>
  <c r="P162" i="1"/>
  <c r="P258" i="1"/>
  <c r="P92" i="1"/>
  <c r="P73" i="1"/>
  <c r="P190" i="1"/>
  <c r="P180" i="1"/>
  <c r="P240" i="1"/>
  <c r="P58" i="1"/>
  <c r="P157" i="1"/>
  <c r="P231" i="1"/>
  <c r="P36" i="1"/>
  <c r="P47" i="1"/>
  <c r="P20" i="1"/>
  <c r="P353" i="1"/>
  <c r="P66" i="1"/>
  <c r="P133" i="1"/>
  <c r="P22" i="1"/>
  <c r="P266" i="1"/>
  <c r="P48" i="1"/>
  <c r="P43" i="1"/>
  <c r="P349" i="1"/>
  <c r="P269" i="1"/>
  <c r="P202" i="1"/>
  <c r="P16" i="1"/>
  <c r="P357" i="1"/>
  <c r="P9" i="1"/>
  <c r="P119" i="1"/>
  <c r="P276" i="1"/>
  <c r="P182" i="1"/>
  <c r="P303" i="1"/>
  <c r="P228" i="1"/>
  <c r="P118" i="1"/>
  <c r="P139" i="1"/>
  <c r="P188" i="1"/>
  <c r="P30" i="1"/>
  <c r="P126" i="1"/>
  <c r="P155" i="1"/>
  <c r="P270" i="1"/>
  <c r="P70" i="1"/>
  <c r="P87" i="1"/>
  <c r="P65" i="1"/>
  <c r="P197" i="1"/>
  <c r="P285" i="1"/>
  <c r="P128" i="1"/>
  <c r="P286" i="1"/>
  <c r="P260" i="1"/>
  <c r="P137" i="1"/>
  <c r="P318" i="1"/>
  <c r="P67" i="1"/>
  <c r="P71" i="1"/>
  <c r="P206" i="1"/>
  <c r="P343" i="1"/>
  <c r="P350" i="1"/>
  <c r="P112" i="1"/>
  <c r="P307" i="1"/>
  <c r="P312" i="1"/>
  <c r="P315" i="1"/>
  <c r="P200" i="1"/>
  <c r="P241" i="1"/>
  <c r="P332" i="1"/>
  <c r="P62" i="1"/>
  <c r="P41" i="1"/>
  <c r="P76" i="1"/>
  <c r="P164" i="1"/>
  <c r="P99" i="1"/>
  <c r="P40" i="1"/>
  <c r="P262" i="1"/>
  <c r="P84" i="1"/>
  <c r="P72" i="1"/>
  <c r="P329" i="1"/>
  <c r="P86" i="1"/>
  <c r="P156" i="1"/>
  <c r="P340" i="1"/>
  <c r="P193" i="1"/>
  <c r="P160" i="1"/>
  <c r="P336" i="1"/>
  <c r="P12" i="1"/>
  <c r="P230" i="1"/>
  <c r="P18" i="1"/>
  <c r="P122" i="1"/>
  <c r="P144" i="1"/>
  <c r="P216" i="1"/>
  <c r="P179" i="1"/>
  <c r="P361" i="1"/>
  <c r="P159" i="1"/>
  <c r="P166" i="1"/>
  <c r="P88" i="1"/>
  <c r="P326" i="1"/>
  <c r="P210" i="1"/>
  <c r="P292" i="1"/>
  <c r="P77" i="1"/>
  <c r="P333" i="1"/>
  <c r="P83" i="1"/>
  <c r="P135" i="1"/>
  <c r="P158" i="1"/>
  <c r="P226" i="1"/>
  <c r="P165" i="1"/>
  <c r="P351" i="1"/>
  <c r="P39" i="1"/>
  <c r="P296" i="1"/>
  <c r="P362" i="1"/>
  <c r="P330" i="1"/>
  <c r="P25" i="1"/>
  <c r="P63" i="1"/>
  <c r="P44" i="1"/>
  <c r="P168" i="1"/>
  <c r="P299" i="1"/>
  <c r="P204" i="1"/>
  <c r="P248" i="1"/>
  <c r="P13" i="1"/>
  <c r="P85" i="1"/>
  <c r="P284" i="1"/>
  <c r="P98" i="1"/>
  <c r="P207" i="1"/>
  <c r="P154" i="1"/>
  <c r="P253" i="1"/>
  <c r="P33" i="1"/>
  <c r="P69" i="1"/>
  <c r="P134" i="1"/>
  <c r="P186" i="1"/>
  <c r="P317" i="1"/>
  <c r="P7" i="1"/>
</calcChain>
</file>

<file path=xl/sharedStrings.xml><?xml version="1.0" encoding="utf-8"?>
<sst xmlns="http://schemas.openxmlformats.org/spreadsheetml/2006/main" count="501" uniqueCount="452">
  <si>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</si>
  <si>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</si>
  <si>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</si>
  <si>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</si>
  <si>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</si>
  <si>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</si>
  <si>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</si>
  <si>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</si>
  <si>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</si>
  <si>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</si>
  <si>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</si>
  <si>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</si>
  <si>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</si>
  <si>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</si>
  <si>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</si>
  <si>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</si>
  <si>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</si>
  <si>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</si>
  <si>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</si>
  <si>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</si>
  <si>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</si>
  <si>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</si>
  <si>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</si>
  <si>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</si>
  <si>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</si>
  <si>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</si>
  <si>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</si>
  <si>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</si>
  <si>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</si>
  <si>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</si>
  <si>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</si>
  <si>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</si>
  <si>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</si>
  <si>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</si>
  <si>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</si>
  <si>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</si>
  <si>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</si>
  <si>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</si>
  <si>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</si>
  <si>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</si>
  <si>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</si>
  <si>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</si>
  <si>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</si>
  <si>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</si>
  <si>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</si>
  <si>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</si>
  <si>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</si>
  <si>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</si>
  <si>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</si>
  <si>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</si>
  <si>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</si>
  <si>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</si>
  <si>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</si>
  <si>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</si>
  <si>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</si>
  <si>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</si>
  <si>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</si>
  <si>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</si>
  <si>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</si>
  <si>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</si>
  <si>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</si>
  <si>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</si>
  <si>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</si>
  <si>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</si>
  <si>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</si>
  <si>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</si>
  <si>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</si>
  <si>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</si>
  <si>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</si>
  <si>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</si>
  <si>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</si>
  <si>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</si>
  <si>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</si>
  <si>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</si>
  <si>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</si>
  <si>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</si>
  <si>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</si>
  <si>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</si>
  <si>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</si>
  <si>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</si>
  <si>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</si>
  <si>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</si>
  <si>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</si>
  <si>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</si>
  <si>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</si>
  <si>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</si>
  <si>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</si>
  <si>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</si>
  <si>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</si>
  <si>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</si>
  <si>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</si>
  <si>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</si>
  <si>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</si>
  <si>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</si>
  <si>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</si>
  <si>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</si>
  <si>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</si>
  <si>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</si>
  <si>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</si>
  <si>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</si>
  <si>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</si>
  <si>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</si>
  <si>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</si>
  <si>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</si>
  <si>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</si>
  <si>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</si>
  <si>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</si>
  <si>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</si>
  <si>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</si>
  <si>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</si>
  <si>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</si>
  <si>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</si>
  <si>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</si>
  <si>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</si>
  <si>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</si>
  <si>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</si>
  <si>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</si>
  <si>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</si>
  <si>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</si>
  <si>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</si>
  <si>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</si>
  <si>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</si>
  <si>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</si>
  <si>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</si>
  <si>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</si>
  <si>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</si>
  <si>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</si>
  <si>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</si>
  <si>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</si>
  <si>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</si>
  <si>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</si>
  <si>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</si>
  <si>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</si>
  <si>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</si>
  <si>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</si>
  <si>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</si>
  <si>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</si>
  <si>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</si>
  <si>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</si>
  <si>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</si>
  <si>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</si>
  <si>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</si>
  <si>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</si>
  <si>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</si>
  <si>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</si>
  <si>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</si>
  <si>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</si>
  <si>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</si>
  <si>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</si>
  <si>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</si>
  <si>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</si>
  <si>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</si>
  <si>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</si>
  <si>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</si>
  <si>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</si>
  <si>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</si>
  <si>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</si>
  <si>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</si>
  <si>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</si>
  <si>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</si>
  <si>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</si>
  <si>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</si>
  <si>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</si>
  <si>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</si>
  <si>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</si>
  <si>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</si>
  <si>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</si>
  <si>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</si>
  <si>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</si>
  <si>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</si>
  <si>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</si>
  <si>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</si>
  <si>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</si>
  <si>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</si>
  <si>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</si>
  <si>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</si>
  <si>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</si>
  <si>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</si>
  <si>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</si>
  <si>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</si>
  <si>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</si>
  <si>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</si>
  <si>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</si>
  <si>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</si>
  <si>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</si>
  <si>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</si>
  <si>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</si>
  <si>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</si>
  <si>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</si>
  <si>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</si>
  <si>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</si>
  <si>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</si>
  <si>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</si>
  <si>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</si>
  <si>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</si>
  <si>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</si>
  <si>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</si>
  <si>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</si>
  <si>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</si>
  <si>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</si>
  <si>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</si>
  <si>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</si>
  <si>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</si>
  <si>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</si>
  <si>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</si>
  <si>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</si>
  <si>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</si>
  <si>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</si>
  <si>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</si>
  <si>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</si>
  <si>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</si>
  <si>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</si>
  <si>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</si>
  <si>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</si>
  <si>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</si>
  <si>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</si>
  <si>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</si>
  <si>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</si>
  <si>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</si>
  <si>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</si>
  <si>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</si>
  <si>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</si>
  <si>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</si>
  <si>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</si>
  <si>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</si>
  <si>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</si>
  <si>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</si>
  <si>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</si>
  <si>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</si>
  <si>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</si>
  <si>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</si>
  <si>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</si>
  <si>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</si>
  <si>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</si>
  <si>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</si>
  <si>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</si>
  <si>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</si>
  <si>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</si>
  <si>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</si>
  <si>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</si>
  <si>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</si>
  <si>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</si>
  <si>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</si>
  <si>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</si>
  <si>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</si>
  <si>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</si>
  <si>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</si>
  <si>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</si>
  <si>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</si>
  <si>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</si>
  <si>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</si>
  <si>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</si>
  <si>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</si>
  <si>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</si>
  <si>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</si>
  <si>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</si>
  <si>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</si>
  <si>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</si>
  <si>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</si>
  <si>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</si>
  <si>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</si>
  <si>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</si>
  <si>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</si>
  <si>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</si>
  <si>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</si>
  <si>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</si>
  <si>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</si>
  <si>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</si>
  <si>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</si>
  <si>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</si>
  <si>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</si>
  <si>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</si>
  <si>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</si>
  <si>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</si>
  <si>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</si>
  <si>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</si>
  <si>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</si>
  <si>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</si>
  <si>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</si>
  <si>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</si>
  <si>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</si>
  <si>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</si>
  <si>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</si>
  <si>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</si>
  <si>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</si>
  <si>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</si>
  <si>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</si>
  <si>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</si>
  <si>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</si>
  <si>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</si>
  <si>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</si>
  <si>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</si>
  <si>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</si>
  <si>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</si>
  <si>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</si>
  <si>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</si>
  <si>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</si>
  <si>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</si>
  <si>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</si>
  <si>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</si>
  <si>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</si>
  <si>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</si>
  <si>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</si>
  <si>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</si>
  <si>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</si>
  <si>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</si>
  <si>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</si>
  <si>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</si>
  <si>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</si>
  <si>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</si>
  <si>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</si>
  <si>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</si>
  <si>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</si>
  <si>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</si>
  <si>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</si>
  <si>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</si>
  <si>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</si>
  <si>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</si>
  <si>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</si>
  <si>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</si>
  <si>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</si>
  <si>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</si>
  <si>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</si>
  <si>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</si>
  <si>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</si>
  <si>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</si>
  <si>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</si>
  <si>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</si>
  <si>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</si>
  <si>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</si>
  <si>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</si>
  <si>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</si>
  <si>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</si>
  <si>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</si>
  <si>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</si>
  <si>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</si>
  <si>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</si>
  <si>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</si>
  <si>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</si>
  <si>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</si>
  <si>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</si>
  <si>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</si>
  <si>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</si>
  <si>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</si>
  <si>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</si>
  <si>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</si>
  <si>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</si>
  <si>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</si>
  <si>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</si>
  <si>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</si>
  <si>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</si>
  <si>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</si>
  <si>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</si>
  <si>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</si>
  <si>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</si>
  <si>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</si>
  <si>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</si>
  <si>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</si>
  <si>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</si>
  <si>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</si>
  <si>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</si>
  <si>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</si>
  <si>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</si>
  <si>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</si>
  <si>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</si>
  <si>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</si>
  <si>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</si>
  <si>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</si>
  <si>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</si>
  <si>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</si>
  <si>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</si>
  <si>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</si>
  <si>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</si>
  <si>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</si>
  <si>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</si>
  <si>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</si>
  <si>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</si>
  <si>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</si>
  <si>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</si>
  <si>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</si>
  <si>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</si>
  <si>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</si>
  <si>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</si>
  <si>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</si>
  <si>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</si>
  <si>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</si>
  <si>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</si>
  <si>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</si>
  <si>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</si>
  <si>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</si>
  <si>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</si>
  <si>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</si>
  <si>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</si>
  <si>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</si>
  <si>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</si>
  <si>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</si>
  <si>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</si>
  <si>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</si>
  <si>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</si>
  <si>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</si>
  <si>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</si>
  <si>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</si>
  <si>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</si>
  <si>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</si>
  <si>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</si>
  <si>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</si>
  <si>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</si>
  <si>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</si>
  <si>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</si>
  <si>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</si>
  <si>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</si>
  <si>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</si>
  <si>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</si>
  <si>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</si>
  <si>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</si>
  <si>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</si>
  <si>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</si>
  <si>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</si>
  <si>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</si>
  <si>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</si>
  <si>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</si>
  <si>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</si>
  <si>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</si>
  <si>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</si>
  <si>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</si>
  <si>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</si>
  <si>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</si>
  <si>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</si>
  <si>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</si>
  <si>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</si>
  <si>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</si>
  <si>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</si>
  <si>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</si>
  <si>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</si>
  <si>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</si>
  <si>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</si>
  <si>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</si>
  <si>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</si>
  <si>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</si>
  <si>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</si>
  <si>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</si>
  <si>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</si>
  <si>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</si>
  <si>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</si>
  <si>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</si>
  <si>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</si>
  <si>
    <t xml:space="preserve">*Skatteinntekter for Ålesund og Haram kommune er korrigert for tidligere skatteår som blir bokført i 2025. Haram kommune skal ha en andel av disse skatteinntektene. Andelen er fordelt med 12,84 prosent til Haram, og 87,16 prosent til Ålesund kommune. </t>
  </si>
  <si>
    <t>pr.aug</t>
  </si>
  <si>
    <t>pr aug</t>
  </si>
  <si>
    <t>Utbetales/trekkes ved 1. termin rammetilskudd i januar 2025</t>
  </si>
  <si>
    <t>Januar-november</t>
  </si>
  <si>
    <t>Jan-nov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</si>
</sst>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  <font>
      <sz val="9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</cellStyleXfs>
  <cellXfs count="28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6" fontId="6" fillId="0" borderId="0" xfId="11" applyNumberFormat="1" applyFont="1" applyBorder="1"/>
    <xf numFmtId="166" fontId="6" fillId="0" borderId="3" xfId="1" applyNumberFormat="1" applyFont="1" applyBorder="1"/>
    <xf numFmtId="3" fontId="6" fillId="0" borderId="3" xfId="11" applyNumberFormat="1" applyFont="1" applyFill="1" applyBorder="1"/>
    <xf numFmtId="166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166" fontId="0" fillId="0" borderId="4" xfId="0" applyNumberFormat="1" applyBorder="1"/>
    <xf numFmtId="3" fontId="2" fillId="0" borderId="0" xfId="0" applyNumberFormat="1" applyFont="1"/>
    <xf numFmtId="169" fontId="0" fillId="0" borderId="0" xfId="1" applyNumberFormat="1" applyFont="1" applyFill="1"/>
    <xf numFmtId="169" fontId="0" fillId="0" borderId="0" xfId="0" applyNumberFormat="1"/>
    <xf numFmtId="9" fontId="35" fillId="0" borderId="0" xfId="5" applyFont="1"/>
    <xf numFmtId="166" fontId="46" fillId="0" borderId="0" xfId="1" applyNumberFormat="1" applyFont="1" applyBorder="1"/>
    <xf numFmtId="166" fontId="47" fillId="0" borderId="0" xfId="0" applyNumberFormat="1" applyFont="1"/>
    <xf numFmtId="168" fontId="47" fillId="0" borderId="0" xfId="5" applyNumberFormat="1" applyFont="1"/>
    <xf numFmtId="166" fontId="47" fillId="0" borderId="0" xfId="1" applyNumberFormat="1" applyFont="1" applyBorder="1"/>
    <xf numFmtId="169" fontId="47" fillId="0" borderId="0" xfId="1" applyNumberFormat="1" applyFont="1"/>
    <xf numFmtId="168" fontId="37" fillId="0" borderId="0" xfId="5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2" fillId="0" borderId="0" xfId="0" applyFon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169" fontId="24" fillId="0" borderId="0" xfId="1" applyNumberFormat="1" applyFont="1" applyFill="1" applyBorder="1"/>
    <xf numFmtId="9" fontId="28" fillId="0" borderId="0" xfId="5" applyFont="1" applyFill="1"/>
    <xf numFmtId="3" fontId="24" fillId="0" borderId="0" xfId="2" applyNumberFormat="1" applyFont="1" applyFill="1"/>
    <xf numFmtId="166" fontId="24" fillId="0" borderId="0" xfId="1" applyNumberFormat="1" applyFont="1" applyFill="1"/>
    <xf numFmtId="166" fontId="28" fillId="0" borderId="0" xfId="0" applyNumberFormat="1" applyFont="1" applyFill="1"/>
    <xf numFmtId="3" fontId="33" fillId="0" borderId="0" xfId="0" applyNumberFormat="1" applyFont="1" applyFill="1"/>
    <xf numFmtId="171" fontId="0" fillId="0" borderId="0" xfId="0" applyNumberFormat="1" applyFill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0.88606008533626024</c:v>
                </c:pt>
                <c:pt idx="1">
                  <c:v>0.96721981388626321</c:v>
                </c:pt>
                <c:pt idx="2">
                  <c:v>0.99385030949046826</c:v>
                </c:pt>
                <c:pt idx="3">
                  <c:v>0.92795785421475951</c:v>
                </c:pt>
                <c:pt idx="4">
                  <c:v>1.0861239744165831</c:v>
                </c:pt>
                <c:pt idx="5">
                  <c:v>1.0424603264358803</c:v>
                </c:pt>
                <c:pt idx="6">
                  <c:v>1.0376785096205918</c:v>
                </c:pt>
                <c:pt idx="7">
                  <c:v>0.85046890341830828</c:v>
                </c:pt>
                <c:pt idx="8">
                  <c:v>0.86246010680034146</c:v>
                </c:pt>
                <c:pt idx="9">
                  <c:v>0.96776308836861047</c:v>
                </c:pt>
                <c:pt idx="10">
                  <c:v>0.85944066201064384</c:v>
                </c:pt>
                <c:pt idx="11">
                  <c:v>0.83187035454420066</c:v>
                </c:pt>
                <c:pt idx="12">
                  <c:v>0.90952363810957271</c:v>
                </c:pt>
                <c:pt idx="13">
                  <c:v>0.95391464982939322</c:v>
                </c:pt>
                <c:pt idx="14">
                  <c:v>0.90707486889556554</c:v>
                </c:pt>
                <c:pt idx="15">
                  <c:v>0.96558633517889592</c:v>
                </c:pt>
                <c:pt idx="16">
                  <c:v>0.95722319289863123</c:v>
                </c:pt>
                <c:pt idx="17">
                  <c:v>0.81525509482187197</c:v>
                </c:pt>
                <c:pt idx="18">
                  <c:v>0.81233611357326729</c:v>
                </c:pt>
                <c:pt idx="19">
                  <c:v>0.99298797814920248</c:v>
                </c:pt>
                <c:pt idx="20">
                  <c:v>0.81741860069114758</c:v>
                </c:pt>
                <c:pt idx="21">
                  <c:v>0.91371400649536771</c:v>
                </c:pt>
                <c:pt idx="22">
                  <c:v>0.89953692945479147</c:v>
                </c:pt>
                <c:pt idx="23">
                  <c:v>0.79641647667604099</c:v>
                </c:pt>
                <c:pt idx="24">
                  <c:v>0.8945800215856422</c:v>
                </c:pt>
                <c:pt idx="25">
                  <c:v>0.86254567072661437</c:v>
                </c:pt>
                <c:pt idx="26">
                  <c:v>0.90054978764166127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0.95311106985073091</c:v>
                </c:pt>
                <c:pt idx="1">
                  <c:v>0.97905229070772948</c:v>
                </c:pt>
                <c:pt idx="2">
                  <c:v>0.98917187903732706</c:v>
                </c:pt>
                <c:pt idx="3">
                  <c:v>0.96413274603255783</c:v>
                </c:pt>
                <c:pt idx="4">
                  <c:v>1.0076747374979134</c:v>
                </c:pt>
                <c:pt idx="5">
                  <c:v>1.0076436854765836</c:v>
                </c:pt>
                <c:pt idx="6">
                  <c:v>1.005826595086774</c:v>
                </c:pt>
                <c:pt idx="7">
                  <c:v>0.95204333439319222</c:v>
                </c:pt>
                <c:pt idx="8">
                  <c:v>0.95240307049465323</c:v>
                </c:pt>
                <c:pt idx="9">
                  <c:v>0.97925873501102112</c:v>
                </c:pt>
                <c:pt idx="10">
                  <c:v>0.95231248715096239</c:v>
                </c:pt>
                <c:pt idx="11">
                  <c:v>0.95148537792696919</c:v>
                </c:pt>
                <c:pt idx="12">
                  <c:v>0.95712774391258681</c:v>
                </c:pt>
                <c:pt idx="13">
                  <c:v>0.97399632836611871</c:v>
                </c:pt>
                <c:pt idx="14">
                  <c:v>0.95619721161126403</c:v>
                </c:pt>
                <c:pt idx="15">
                  <c:v>0.97843156879892945</c:v>
                </c:pt>
                <c:pt idx="16">
                  <c:v>0.97525357473242902</c:v>
                </c:pt>
                <c:pt idx="17">
                  <c:v>0.9509869201352994</c:v>
                </c:pt>
                <c:pt idx="18">
                  <c:v>0.95089935069784104</c:v>
                </c:pt>
                <c:pt idx="19">
                  <c:v>0.98884419312764626</c:v>
                </c:pt>
                <c:pt idx="20">
                  <c:v>0.95105182531137766</c:v>
                </c:pt>
                <c:pt idx="21">
                  <c:v>0.95872008389918872</c:v>
                </c:pt>
                <c:pt idx="22">
                  <c:v>0.95351537517428686</c:v>
                </c:pt>
                <c:pt idx="23">
                  <c:v>0.9504217615909244</c:v>
                </c:pt>
                <c:pt idx="24">
                  <c:v>0.95336666793821234</c:v>
                </c:pt>
                <c:pt idx="25">
                  <c:v>0.95240563741244144</c:v>
                </c:pt>
                <c:pt idx="26">
                  <c:v>0.95371768073478047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1.0372011287423133</c:v>
                </c:pt>
                <c:pt idx="1">
                  <c:v>1.2710495190496194</c:v>
                </c:pt>
                <c:pt idx="2">
                  <c:v>1.0490350558138029</c:v>
                </c:pt>
                <c:pt idx="3">
                  <c:v>1.0273158129400861</c:v>
                </c:pt>
                <c:pt idx="4">
                  <c:v>0.86013809162209243</c:v>
                </c:pt>
                <c:pt idx="5">
                  <c:v>0.88453434582019008</c:v>
                </c:pt>
                <c:pt idx="6">
                  <c:v>0.91829873852788413</c:v>
                </c:pt>
                <c:pt idx="7">
                  <c:v>0.88279723431154944</c:v>
                </c:pt>
                <c:pt idx="8">
                  <c:v>0.97324161930165753</c:v>
                </c:pt>
                <c:pt idx="9">
                  <c:v>0.98934840898517462</c:v>
                </c:pt>
                <c:pt idx="10">
                  <c:v>0.86338279745851565</c:v>
                </c:pt>
                <c:pt idx="11">
                  <c:v>1.2599168228658215</c:v>
                </c:pt>
                <c:pt idx="12">
                  <c:v>1.0964660376487572</c:v>
                </c:pt>
                <c:pt idx="13">
                  <c:v>0.89657246486817588</c:v>
                </c:pt>
                <c:pt idx="14">
                  <c:v>1.1957391595365836</c:v>
                </c:pt>
                <c:pt idx="15">
                  <c:v>1.1650761190844612</c:v>
                </c:pt>
                <c:pt idx="16">
                  <c:v>0.97605084369592177</c:v>
                </c:pt>
                <c:pt idx="17">
                  <c:v>0.98027341732322792</c:v>
                </c:pt>
                <c:pt idx="18">
                  <c:v>0.99625204067216333</c:v>
                </c:pt>
                <c:pt idx="19">
                  <c:v>0.93080637766375596</c:v>
                </c:pt>
                <c:pt idx="20">
                  <c:v>0.92329853242209881</c:v>
                </c:pt>
                <c:pt idx="21">
                  <c:v>1.0117234897120908</c:v>
                </c:pt>
                <c:pt idx="22">
                  <c:v>1.0687650750127859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1.0056451903530279</c:v>
                </c:pt>
                <c:pt idx="1">
                  <c:v>1.0945075786698042</c:v>
                </c:pt>
                <c:pt idx="2">
                  <c:v>1.0101420826401943</c:v>
                </c:pt>
                <c:pt idx="3">
                  <c:v>1.001888770348182</c:v>
                </c:pt>
                <c:pt idx="4">
                  <c:v>0.95233341003930594</c:v>
                </c:pt>
                <c:pt idx="5">
                  <c:v>0.95306529766524872</c:v>
                </c:pt>
                <c:pt idx="6">
                  <c:v>0.96046228207154516</c:v>
                </c:pt>
                <c:pt idx="7">
                  <c:v>0.95301318431998938</c:v>
                </c:pt>
                <c:pt idx="8">
                  <c:v>0.98134057676557906</c:v>
                </c:pt>
                <c:pt idx="9">
                  <c:v>0.98746115684531555</c:v>
                </c:pt>
                <c:pt idx="10">
                  <c:v>0.95243075121439857</c:v>
                </c:pt>
                <c:pt idx="11">
                  <c:v>1.0902771541199614</c:v>
                </c:pt>
                <c:pt idx="12">
                  <c:v>1.0281658557374769</c:v>
                </c:pt>
                <c:pt idx="13">
                  <c:v>0.95342644123668829</c:v>
                </c:pt>
                <c:pt idx="14">
                  <c:v>1.0658896420548509</c:v>
                </c:pt>
                <c:pt idx="15">
                  <c:v>1.0542376866830445</c:v>
                </c:pt>
                <c:pt idx="16">
                  <c:v>0.98240808203539953</c:v>
                </c:pt>
                <c:pt idx="17">
                  <c:v>0.98401266001377574</c:v>
                </c:pt>
                <c:pt idx="18">
                  <c:v>0.99008453688637121</c:v>
                </c:pt>
                <c:pt idx="19">
                  <c:v>0.96521518494317626</c:v>
                </c:pt>
                <c:pt idx="20">
                  <c:v>0.96236220375134651</c:v>
                </c:pt>
                <c:pt idx="21">
                  <c:v>0.99596368752154385</c:v>
                </c:pt>
                <c:pt idx="22">
                  <c:v>1.0176394899358079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0.97449450795168402</c:v>
                </c:pt>
                <c:pt idx="1">
                  <c:v>0.92118361067991439</c:v>
                </c:pt>
                <c:pt idx="2">
                  <c:v>0.89299511327872538</c:v>
                </c:pt>
                <c:pt idx="3">
                  <c:v>0.80836107385288758</c:v>
                </c:pt>
                <c:pt idx="4">
                  <c:v>0.88144984873220911</c:v>
                </c:pt>
                <c:pt idx="5">
                  <c:v>0.79543697630243715</c:v>
                </c:pt>
                <c:pt idx="6">
                  <c:v>0.77870321786776464</c:v>
                </c:pt>
                <c:pt idx="7">
                  <c:v>0.84261331791623262</c:v>
                </c:pt>
                <c:pt idx="8">
                  <c:v>0.89737733387731111</c:v>
                </c:pt>
                <c:pt idx="9">
                  <c:v>0.73272370878495219</c:v>
                </c:pt>
                <c:pt idx="10">
                  <c:v>0.8905080753341349</c:v>
                </c:pt>
                <c:pt idx="11">
                  <c:v>0.87250461408326918</c:v>
                </c:pt>
                <c:pt idx="12">
                  <c:v>0.76481789895121877</c:v>
                </c:pt>
                <c:pt idx="13">
                  <c:v>0.99711671775672894</c:v>
                </c:pt>
                <c:pt idx="14">
                  <c:v>0.80569796914087732</c:v>
                </c:pt>
                <c:pt idx="15">
                  <c:v>0.93489197224517862</c:v>
                </c:pt>
                <c:pt idx="16">
                  <c:v>0.90715953854896736</c:v>
                </c:pt>
                <c:pt idx="17">
                  <c:v>1.961185587307775</c:v>
                </c:pt>
                <c:pt idx="18">
                  <c:v>0.85932902422721558</c:v>
                </c:pt>
                <c:pt idx="19">
                  <c:v>0.89245073816773735</c:v>
                </c:pt>
                <c:pt idx="20">
                  <c:v>1.0089590073261456</c:v>
                </c:pt>
                <c:pt idx="21">
                  <c:v>0.88147980384951685</c:v>
                </c:pt>
                <c:pt idx="22">
                  <c:v>0.81585727758602244</c:v>
                </c:pt>
                <c:pt idx="23">
                  <c:v>0.79899990873199622</c:v>
                </c:pt>
                <c:pt idx="24">
                  <c:v>0.8698491343198107</c:v>
                </c:pt>
                <c:pt idx="25">
                  <c:v>1.0514536288345364</c:v>
                </c:pt>
                <c:pt idx="26">
                  <c:v>0.87015126526567343</c:v>
                </c:pt>
                <c:pt idx="27">
                  <c:v>0.82332165388436429</c:v>
                </c:pt>
                <c:pt idx="28">
                  <c:v>0.87086406017596607</c:v>
                </c:pt>
                <c:pt idx="29">
                  <c:v>1.0323455873084191</c:v>
                </c:pt>
                <c:pt idx="30">
                  <c:v>0.99047368291908489</c:v>
                </c:pt>
                <c:pt idx="31">
                  <c:v>0.92177335175987185</c:v>
                </c:pt>
                <c:pt idx="32">
                  <c:v>0.86695609567169918</c:v>
                </c:pt>
                <c:pt idx="33">
                  <c:v>0.89694805229082053</c:v>
                </c:pt>
                <c:pt idx="34">
                  <c:v>0.93390456343936112</c:v>
                </c:pt>
                <c:pt idx="35">
                  <c:v>0.92303316883073316</c:v>
                </c:pt>
                <c:pt idx="36">
                  <c:v>0.89270393501740364</c:v>
                </c:pt>
                <c:pt idx="37">
                  <c:v>0.87541718354969145</c:v>
                </c:pt>
                <c:pt idx="38">
                  <c:v>0.96783522820919787</c:v>
                </c:pt>
                <c:pt idx="39">
                  <c:v>1.1105155399705875</c:v>
                </c:pt>
                <c:pt idx="40">
                  <c:v>0.94110846671723591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0.98181667445258913</c:v>
                </c:pt>
                <c:pt idx="1">
                  <c:v>0.96155853348931664</c:v>
                </c:pt>
                <c:pt idx="2">
                  <c:v>0.95331912068900482</c:v>
                </c:pt>
                <c:pt idx="3">
                  <c:v>0.95078009950622988</c:v>
                </c:pt>
                <c:pt idx="4">
                  <c:v>0.95297276275260923</c:v>
                </c:pt>
                <c:pt idx="5">
                  <c:v>0.95039237657971631</c:v>
                </c:pt>
                <c:pt idx="6">
                  <c:v>0.94989036382667613</c:v>
                </c:pt>
                <c:pt idx="7">
                  <c:v>0.95180766682812978</c:v>
                </c:pt>
                <c:pt idx="8">
                  <c:v>0.95345058730696253</c:v>
                </c:pt>
                <c:pt idx="9">
                  <c:v>0.94851097855419153</c:v>
                </c:pt>
                <c:pt idx="10">
                  <c:v>0.95324450955066709</c:v>
                </c:pt>
                <c:pt idx="11">
                  <c:v>0.95270440571314108</c:v>
                </c:pt>
                <c:pt idx="12">
                  <c:v>0.9494738042591796</c:v>
                </c:pt>
                <c:pt idx="13">
                  <c:v>0.99041311417850619</c:v>
                </c:pt>
                <c:pt idx="14">
                  <c:v>0.95070020636486952</c:v>
                </c:pt>
                <c:pt idx="15">
                  <c:v>0.96676771088411717</c:v>
                </c:pt>
                <c:pt idx="16">
                  <c:v>0.95622938607955688</c:v>
                </c:pt>
                <c:pt idx="17">
                  <c:v>1.3567592846079035</c:v>
                </c:pt>
                <c:pt idx="18">
                  <c:v>0.95230913801745942</c:v>
                </c:pt>
                <c:pt idx="19">
                  <c:v>0.95330278943567504</c:v>
                </c:pt>
                <c:pt idx="20">
                  <c:v>0.99491318421488439</c:v>
                </c:pt>
                <c:pt idx="21">
                  <c:v>0.95297366140612838</c:v>
                </c:pt>
                <c:pt idx="22">
                  <c:v>0.95100498561822377</c:v>
                </c:pt>
                <c:pt idx="23">
                  <c:v>0.95049926455260303</c:v>
                </c:pt>
                <c:pt idx="24">
                  <c:v>0.95262474132023744</c:v>
                </c:pt>
                <c:pt idx="25">
                  <c:v>1.0110611403880729</c:v>
                </c:pt>
                <c:pt idx="26">
                  <c:v>0.95263380524861307</c:v>
                </c:pt>
                <c:pt idx="27">
                  <c:v>0.95122891690717382</c:v>
                </c:pt>
                <c:pt idx="28">
                  <c:v>0.95265518909592206</c:v>
                </c:pt>
                <c:pt idx="29">
                  <c:v>1.0038000846081483</c:v>
                </c:pt>
                <c:pt idx="30">
                  <c:v>0.9878887609402015</c:v>
                </c:pt>
                <c:pt idx="31">
                  <c:v>0.96178263509970041</c:v>
                </c:pt>
                <c:pt idx="32">
                  <c:v>0.9525379501607939</c:v>
                </c:pt>
                <c:pt idx="33">
                  <c:v>0.95343770885936774</c:v>
                </c:pt>
                <c:pt idx="34">
                  <c:v>0.96639249553790663</c:v>
                </c:pt>
                <c:pt idx="35">
                  <c:v>0.8913919201101923</c:v>
                </c:pt>
                <c:pt idx="36">
                  <c:v>0.95331038534116519</c:v>
                </c:pt>
                <c:pt idx="37">
                  <c:v>0.95279178279713361</c:v>
                </c:pt>
                <c:pt idx="38">
                  <c:v>0.97928614815044446</c:v>
                </c:pt>
                <c:pt idx="39">
                  <c:v>1.0335046666197725</c:v>
                </c:pt>
                <c:pt idx="40">
                  <c:v>0.9691299787834986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0.79658311894986333</c:v>
                </c:pt>
                <c:pt idx="1">
                  <c:v>0.8752278287022226</c:v>
                </c:pt>
                <c:pt idx="2">
                  <c:v>0.76995627286864887</c:v>
                </c:pt>
                <c:pt idx="3">
                  <c:v>0.82828662116117235</c:v>
                </c:pt>
                <c:pt idx="4">
                  <c:v>0.99792086267914959</c:v>
                </c:pt>
                <c:pt idx="5">
                  <c:v>0.87959127213635135</c:v>
                </c:pt>
                <c:pt idx="6">
                  <c:v>0.81866325696837927</c:v>
                </c:pt>
                <c:pt idx="7">
                  <c:v>0.8875955438342773</c:v>
                </c:pt>
                <c:pt idx="8">
                  <c:v>0.82235092545221911</c:v>
                </c:pt>
                <c:pt idx="9">
                  <c:v>0.79486524953504634</c:v>
                </c:pt>
                <c:pt idx="10">
                  <c:v>0.83487275131766936</c:v>
                </c:pt>
                <c:pt idx="11">
                  <c:v>0.84860115707620032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0.95042676085913891</c:v>
                </c:pt>
                <c:pt idx="1">
                  <c:v>0.95278610215170956</c:v>
                </c:pt>
                <c:pt idx="2">
                  <c:v>0.94962795547670242</c:v>
                </c:pt>
                <c:pt idx="3">
                  <c:v>0.95137786592547835</c:v>
                </c:pt>
                <c:pt idx="4">
                  <c:v>0.99071868924902617</c:v>
                </c:pt>
                <c:pt idx="5">
                  <c:v>0.95291700545473368</c:v>
                </c:pt>
                <c:pt idx="6">
                  <c:v>0.95108916499969443</c:v>
                </c:pt>
                <c:pt idx="7">
                  <c:v>0.95315713360567134</c:v>
                </c:pt>
                <c:pt idx="8">
                  <c:v>0.9511997950542096</c:v>
                </c:pt>
                <c:pt idx="9">
                  <c:v>0.95037522477669434</c:v>
                </c:pt>
                <c:pt idx="10">
                  <c:v>0.95157544983017317</c:v>
                </c:pt>
                <c:pt idx="11">
                  <c:v>0.95198730200292914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0.85550785985674704</c:v>
                </c:pt>
                <c:pt idx="1">
                  <c:v>0.87068003704598207</c:v>
                </c:pt>
                <c:pt idx="2">
                  <c:v>0.92415551956549802</c:v>
                </c:pt>
                <c:pt idx="3">
                  <c:v>0.87504226979454913</c:v>
                </c:pt>
                <c:pt idx="4">
                  <c:v>0.84010930808606687</c:v>
                </c:pt>
                <c:pt idx="5">
                  <c:v>0.95606496833935406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0.95219450308634523</c:v>
                </c:pt>
                <c:pt idx="1">
                  <c:v>0.95264966840202236</c:v>
                </c:pt>
                <c:pt idx="2">
                  <c:v>0.96268785886583863</c:v>
                </c:pt>
                <c:pt idx="3">
                  <c:v>0.95278053538447949</c:v>
                </c:pt>
                <c:pt idx="4">
                  <c:v>0.95173254653322503</c:v>
                </c:pt>
                <c:pt idx="5">
                  <c:v>0.97481344939990355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0.82224687298087928</c:v>
                </c:pt>
                <c:pt idx="1">
                  <c:v>0.9064170081015066</c:v>
                </c:pt>
                <c:pt idx="2">
                  <c:v>0.93510753629280496</c:v>
                </c:pt>
                <c:pt idx="3">
                  <c:v>0.84493125538466662</c:v>
                </c:pt>
                <c:pt idx="4">
                  <c:v>0.82412236503247183</c:v>
                </c:pt>
                <c:pt idx="5">
                  <c:v>0.74125087878484663</c:v>
                </c:pt>
                <c:pt idx="6">
                  <c:v>0.81041652080124393</c:v>
                </c:pt>
                <c:pt idx="7">
                  <c:v>0.79208418840464856</c:v>
                </c:pt>
                <c:pt idx="8">
                  <c:v>0.81705267098646217</c:v>
                </c:pt>
                <c:pt idx="9">
                  <c:v>0.78224353784774014</c:v>
                </c:pt>
                <c:pt idx="10">
                  <c:v>0.78834084569992902</c:v>
                </c:pt>
                <c:pt idx="11">
                  <c:v>0.77723415194483736</c:v>
                </c:pt>
                <c:pt idx="12">
                  <c:v>0.75072441981548499</c:v>
                </c:pt>
                <c:pt idx="13">
                  <c:v>0.80509025850070015</c:v>
                </c:pt>
                <c:pt idx="14">
                  <c:v>0.8535315567450853</c:v>
                </c:pt>
                <c:pt idx="15">
                  <c:v>0.88258076971621646</c:v>
                </c:pt>
                <c:pt idx="16">
                  <c:v>0.75498875225182693</c:v>
                </c:pt>
                <c:pt idx="17">
                  <c:v>0.79317913064930923</c:v>
                </c:pt>
                <c:pt idx="18">
                  <c:v>0.72998685912582506</c:v>
                </c:pt>
                <c:pt idx="19">
                  <c:v>0.72944814893052723</c:v>
                </c:pt>
                <c:pt idx="20">
                  <c:v>0.80906832956090036</c:v>
                </c:pt>
                <c:pt idx="21">
                  <c:v>0.85683628526567912</c:v>
                </c:pt>
                <c:pt idx="22">
                  <c:v>0.8117867821667345</c:v>
                </c:pt>
                <c:pt idx="23">
                  <c:v>0.8264560239945441</c:v>
                </c:pt>
                <c:pt idx="24">
                  <c:v>0.82662766085086992</c:v>
                </c:pt>
                <c:pt idx="25">
                  <c:v>0.84954241447487144</c:v>
                </c:pt>
                <c:pt idx="26">
                  <c:v>0.94003350748636594</c:v>
                </c:pt>
                <c:pt idx="27">
                  <c:v>0.85780645983574177</c:v>
                </c:pt>
                <c:pt idx="28">
                  <c:v>0.80675320642079518</c:v>
                </c:pt>
                <c:pt idx="29">
                  <c:v>0.90555233700434279</c:v>
                </c:pt>
                <c:pt idx="30">
                  <c:v>0.74076561336072066</c:v>
                </c:pt>
                <c:pt idx="31">
                  <c:v>0.86721713134972878</c:v>
                </c:pt>
                <c:pt idx="32">
                  <c:v>0.85657127094608476</c:v>
                </c:pt>
                <c:pt idx="33">
                  <c:v>0.92038283529702669</c:v>
                </c:pt>
                <c:pt idx="34">
                  <c:v>0.85062841043074611</c:v>
                </c:pt>
                <c:pt idx="35">
                  <c:v>0.82992477138249066</c:v>
                </c:pt>
                <c:pt idx="36">
                  <c:v>0.80994258972352062</c:v>
                </c:pt>
                <c:pt idx="37">
                  <c:v>0.87330228446543967</c:v>
                </c:pt>
                <c:pt idx="38">
                  <c:v>0.71907794604452102</c:v>
                </c:pt>
                <c:pt idx="39">
                  <c:v>0.77216566977951839</c:v>
                </c:pt>
                <c:pt idx="40">
                  <c:v>0.84474508756592415</c:v>
                </c:pt>
                <c:pt idx="41">
                  <c:v>0.77176445716677788</c:v>
                </c:pt>
                <c:pt idx="42">
                  <c:v>0.85601283750974921</c:v>
                </c:pt>
                <c:pt idx="43">
                  <c:v>0.92552170449595372</c:v>
                </c:pt>
                <c:pt idx="44">
                  <c:v>0.94547495920528968</c:v>
                </c:pt>
                <c:pt idx="45">
                  <c:v>0.96843576385158692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0.95119667348006942</c:v>
                </c:pt>
                <c:pt idx="1">
                  <c:v>0.95594722450952163</c:v>
                </c:pt>
                <c:pt idx="2">
                  <c:v>0.96684962522221496</c:v>
                </c:pt>
                <c:pt idx="3">
                  <c:v>0.9518772049521832</c:v>
                </c:pt>
                <c:pt idx="4">
                  <c:v>0.95125293824161716</c:v>
                </c:pt>
                <c:pt idx="5">
                  <c:v>0.94876679365418848</c:v>
                </c:pt>
                <c:pt idx="6">
                  <c:v>0.95084176291468026</c:v>
                </c:pt>
                <c:pt idx="7">
                  <c:v>0.95029179294278221</c:v>
                </c:pt>
                <c:pt idx="8">
                  <c:v>0.95104084742023698</c:v>
                </c:pt>
                <c:pt idx="9">
                  <c:v>0.94999657342607524</c:v>
                </c:pt>
                <c:pt idx="10">
                  <c:v>0.95017949266164081</c:v>
                </c:pt>
                <c:pt idx="11">
                  <c:v>0.94984629184898806</c:v>
                </c:pt>
                <c:pt idx="12">
                  <c:v>0.94905099988510777</c:v>
                </c:pt>
                <c:pt idx="13">
                  <c:v>0.95068197504566421</c:v>
                </c:pt>
                <c:pt idx="14">
                  <c:v>0.9521352139929955</c:v>
                </c:pt>
                <c:pt idx="15">
                  <c:v>0.95300669038212971</c:v>
                </c:pt>
                <c:pt idx="16">
                  <c:v>0.94917892985819774</c:v>
                </c:pt>
                <c:pt idx="17">
                  <c:v>0.95032464121012228</c:v>
                </c:pt>
                <c:pt idx="18">
                  <c:v>0.9484288730644177</c:v>
                </c:pt>
                <c:pt idx="19">
                  <c:v>0.94841271175855879</c:v>
                </c:pt>
                <c:pt idx="20">
                  <c:v>0.95080131717746985</c:v>
                </c:pt>
                <c:pt idx="21">
                  <c:v>0.95223435584861338</c:v>
                </c:pt>
                <c:pt idx="22">
                  <c:v>0.95088287075564493</c:v>
                </c:pt>
                <c:pt idx="23">
                  <c:v>0.95132294801047934</c:v>
                </c:pt>
                <c:pt idx="24">
                  <c:v>0.95132809711616917</c:v>
                </c:pt>
                <c:pt idx="25">
                  <c:v>0.95201553972488928</c:v>
                </c:pt>
                <c:pt idx="26">
                  <c:v>0.96872149427576826</c:v>
                </c:pt>
                <c:pt idx="27">
                  <c:v>0.95226346108571525</c:v>
                </c:pt>
                <c:pt idx="28">
                  <c:v>0.95073186348326699</c:v>
                </c:pt>
                <c:pt idx="29">
                  <c:v>0.95561864949259934</c:v>
                </c:pt>
                <c:pt idx="30">
                  <c:v>0.94875223569146472</c:v>
                </c:pt>
                <c:pt idx="31">
                  <c:v>0.95254578123113498</c:v>
                </c:pt>
                <c:pt idx="32">
                  <c:v>0.95222640541902559</c:v>
                </c:pt>
                <c:pt idx="33">
                  <c:v>0.96125423884381911</c:v>
                </c:pt>
                <c:pt idx="34">
                  <c:v>0.9520481196035655</c:v>
                </c:pt>
                <c:pt idx="35">
                  <c:v>0.95142701043211786</c:v>
                </c:pt>
                <c:pt idx="36">
                  <c:v>0.95082754498234856</c:v>
                </c:pt>
                <c:pt idx="37">
                  <c:v>0.95272833582460625</c:v>
                </c:pt>
                <c:pt idx="38">
                  <c:v>0.94810160567197843</c:v>
                </c:pt>
                <c:pt idx="39">
                  <c:v>0.94969423738402836</c:v>
                </c:pt>
                <c:pt idx="40">
                  <c:v>0.95187161991762093</c:v>
                </c:pt>
                <c:pt idx="41">
                  <c:v>0.94968220100564626</c:v>
                </c:pt>
                <c:pt idx="42">
                  <c:v>0.95220965241593536</c:v>
                </c:pt>
                <c:pt idx="43">
                  <c:v>0.96320700913941149</c:v>
                </c:pt>
                <c:pt idx="44">
                  <c:v>0.97078924592895943</c:v>
                </c:pt>
                <c:pt idx="45">
                  <c:v>0.97951435169455225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0.83780278983571621</c:v>
                </c:pt>
                <c:pt idx="1">
                  <c:v>0.84957917877703704</c:v>
                </c:pt>
                <c:pt idx="2">
                  <c:v>0.85653219556644855</c:v>
                </c:pt>
                <c:pt idx="3">
                  <c:v>0.83379501147126067</c:v>
                </c:pt>
                <c:pt idx="4">
                  <c:v>0.83726059172145362</c:v>
                </c:pt>
                <c:pt idx="5">
                  <c:v>0.85481307717108834</c:v>
                </c:pt>
                <c:pt idx="6">
                  <c:v>0.89381444702703328</c:v>
                </c:pt>
                <c:pt idx="7">
                  <c:v>0.73183635508411893</c:v>
                </c:pt>
                <c:pt idx="8">
                  <c:v>0.74205615134677461</c:v>
                </c:pt>
                <c:pt idx="9">
                  <c:v>0.7688119346791713</c:v>
                </c:pt>
                <c:pt idx="10">
                  <c:v>0.81739415204495314</c:v>
                </c:pt>
                <c:pt idx="11">
                  <c:v>0.9355583512433806</c:v>
                </c:pt>
                <c:pt idx="12">
                  <c:v>0.72176999023028887</c:v>
                </c:pt>
                <c:pt idx="13">
                  <c:v>0.79514743366120011</c:v>
                </c:pt>
                <c:pt idx="14">
                  <c:v>0.72167522268537221</c:v>
                </c:pt>
                <c:pt idx="15">
                  <c:v>0.77010913408748527</c:v>
                </c:pt>
                <c:pt idx="16">
                  <c:v>0.88012298181338944</c:v>
                </c:pt>
                <c:pt idx="17">
                  <c:v>1.2792662352264559</c:v>
                </c:pt>
                <c:pt idx="18">
                  <c:v>2.0940494107252925</c:v>
                </c:pt>
                <c:pt idx="19">
                  <c:v>0.72322274258862385</c:v>
                </c:pt>
                <c:pt idx="20">
                  <c:v>1.3577018502634852</c:v>
                </c:pt>
                <c:pt idx="21">
                  <c:v>0.76311897042313204</c:v>
                </c:pt>
                <c:pt idx="22">
                  <c:v>0.88794088792316261</c:v>
                </c:pt>
                <c:pt idx="23">
                  <c:v>0.91944422782553803</c:v>
                </c:pt>
                <c:pt idx="24">
                  <c:v>1.5614031855989416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0.95166335098571464</c:v>
                </c:pt>
                <c:pt idx="1">
                  <c:v>0.95201664265395403</c:v>
                </c:pt>
                <c:pt idx="2">
                  <c:v>0.95222523315763663</c:v>
                </c:pt>
                <c:pt idx="3">
                  <c:v>0.95154311763478072</c:v>
                </c:pt>
                <c:pt idx="4">
                  <c:v>0.95164708504228668</c:v>
                </c:pt>
                <c:pt idx="5">
                  <c:v>0.95217365960577571</c:v>
                </c:pt>
                <c:pt idx="6">
                  <c:v>0.95334370070145391</c:v>
                </c:pt>
                <c:pt idx="7">
                  <c:v>0.94848435794316655</c:v>
                </c:pt>
                <c:pt idx="8">
                  <c:v>0.94879095183104634</c:v>
                </c:pt>
                <c:pt idx="9">
                  <c:v>0.94959362533101799</c:v>
                </c:pt>
                <c:pt idx="10">
                  <c:v>0.95105109185199166</c:v>
                </c:pt>
                <c:pt idx="11">
                  <c:v>0.96702093490343377</c:v>
                </c:pt>
                <c:pt idx="12">
                  <c:v>0.94818236699755176</c:v>
                </c:pt>
                <c:pt idx="13">
                  <c:v>0.95038369030047898</c:v>
                </c:pt>
                <c:pt idx="14">
                  <c:v>0.94817952397120431</c:v>
                </c:pt>
                <c:pt idx="15">
                  <c:v>0.94963254131326746</c:v>
                </c:pt>
                <c:pt idx="16">
                  <c:v>0.95293295674504475</c:v>
                </c:pt>
                <c:pt idx="17">
                  <c:v>1.0976299308170023</c:v>
                </c:pt>
                <c:pt idx="18">
                  <c:v>1.4072475375065598</c:v>
                </c:pt>
                <c:pt idx="19">
                  <c:v>0.94822594956830164</c:v>
                </c:pt>
                <c:pt idx="20">
                  <c:v>1.1274354645310736</c:v>
                </c:pt>
                <c:pt idx="21">
                  <c:v>0.94942283640333691</c:v>
                </c:pt>
                <c:pt idx="22">
                  <c:v>0.95316749392833788</c:v>
                </c:pt>
                <c:pt idx="23">
                  <c:v>0.96089756800465365</c:v>
                </c:pt>
                <c:pt idx="24">
                  <c:v>1.2048419719585468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1.066926299599152</c:v>
                </c:pt>
                <c:pt idx="1">
                  <c:v>0.96286332919846063</c:v>
                </c:pt>
                <c:pt idx="2">
                  <c:v>0.94068892424135342</c:v>
                </c:pt>
                <c:pt idx="3">
                  <c:v>0.88890960825470156</c:v>
                </c:pt>
                <c:pt idx="4">
                  <c:v>0.9587962060542673</c:v>
                </c:pt>
                <c:pt idx="5">
                  <c:v>1.1280421253600266</c:v>
                </c:pt>
                <c:pt idx="6">
                  <c:v>0.97255259129548388</c:v>
                </c:pt>
                <c:pt idx="7">
                  <c:v>1.1761808710966937</c:v>
                </c:pt>
                <c:pt idx="8">
                  <c:v>0.98703319747432849</c:v>
                </c:pt>
                <c:pt idx="9">
                  <c:v>1.1507446708387241</c:v>
                </c:pt>
                <c:pt idx="10">
                  <c:v>1.651820542380203</c:v>
                </c:pt>
                <c:pt idx="11">
                  <c:v>0.99227856532816694</c:v>
                </c:pt>
                <c:pt idx="12">
                  <c:v>0.93261267678112059</c:v>
                </c:pt>
                <c:pt idx="13">
                  <c:v>0.94301246563304197</c:v>
                </c:pt>
                <c:pt idx="14">
                  <c:v>0.8972436734171253</c:v>
                </c:pt>
                <c:pt idx="15">
                  <c:v>0.93373336863995304</c:v>
                </c:pt>
                <c:pt idx="16">
                  <c:v>1.4430558247272516</c:v>
                </c:pt>
                <c:pt idx="17">
                  <c:v>0.955470987054854</c:v>
                </c:pt>
                <c:pt idx="18">
                  <c:v>0.8630324208366188</c:v>
                </c:pt>
                <c:pt idx="19">
                  <c:v>0.89916451852625867</c:v>
                </c:pt>
                <c:pt idx="20">
                  <c:v>1.7470470329907732</c:v>
                </c:pt>
                <c:pt idx="21">
                  <c:v>0.83090704495346279</c:v>
                </c:pt>
                <c:pt idx="22">
                  <c:v>0.8968945552864046</c:v>
                </c:pt>
                <c:pt idx="23">
                  <c:v>1.1207365196139953</c:v>
                </c:pt>
                <c:pt idx="24">
                  <c:v>0.92426682152504958</c:v>
                </c:pt>
                <c:pt idx="25">
                  <c:v>1.1399963670219784</c:v>
                </c:pt>
                <c:pt idx="26">
                  <c:v>1.0795055213709404</c:v>
                </c:pt>
                <c:pt idx="27">
                  <c:v>1.1217516434576029</c:v>
                </c:pt>
                <c:pt idx="28">
                  <c:v>1.0000783317869444</c:v>
                </c:pt>
                <c:pt idx="29">
                  <c:v>1.0429613173157111</c:v>
                </c:pt>
                <c:pt idx="30">
                  <c:v>1.0199923771596753</c:v>
                </c:pt>
                <c:pt idx="31">
                  <c:v>0.88464121938556795</c:v>
                </c:pt>
                <c:pt idx="32">
                  <c:v>1.4504253040349138</c:v>
                </c:pt>
                <c:pt idx="33">
                  <c:v>1.0947530464553754</c:v>
                </c:pt>
                <c:pt idx="34">
                  <c:v>1.0940277582001083</c:v>
                </c:pt>
                <c:pt idx="35">
                  <c:v>0.99349139572705314</c:v>
                </c:pt>
                <c:pt idx="36">
                  <c:v>0.95407318891479431</c:v>
                </c:pt>
                <c:pt idx="37">
                  <c:v>0.85023292362605629</c:v>
                </c:pt>
                <c:pt idx="38">
                  <c:v>0.93668620335978425</c:v>
                </c:pt>
                <c:pt idx="39">
                  <c:v>1.0298163806453928</c:v>
                </c:pt>
                <c:pt idx="40">
                  <c:v>0.87101854124014166</c:v>
                </c:pt>
                <c:pt idx="41">
                  <c:v>0.9309934028316903</c:v>
                </c:pt>
                <c:pt idx="42">
                  <c:v>0.88657331897024383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1.0169407552786267</c:v>
                </c:pt>
                <c:pt idx="1">
                  <c:v>0.97739682652636406</c:v>
                </c:pt>
                <c:pt idx="2">
                  <c:v>0.96897055264266352</c:v>
                </c:pt>
                <c:pt idx="3">
                  <c:v>0.9531965555382842</c:v>
                </c:pt>
                <c:pt idx="4">
                  <c:v>0.97585131973157091</c:v>
                </c:pt>
                <c:pt idx="5">
                  <c:v>1.0401647690677593</c:v>
                </c:pt>
                <c:pt idx="6">
                  <c:v>0.98107874612323287</c:v>
                </c:pt>
                <c:pt idx="7">
                  <c:v>1.0584574924476928</c:v>
                </c:pt>
                <c:pt idx="8">
                  <c:v>0.98658137647119393</c:v>
                </c:pt>
                <c:pt idx="9">
                  <c:v>1.0487917363496644</c:v>
                </c:pt>
                <c:pt idx="10">
                  <c:v>1.2392005675354261</c:v>
                </c:pt>
                <c:pt idx="11">
                  <c:v>0.98857461625565268</c:v>
                </c:pt>
                <c:pt idx="12">
                  <c:v>0.96590157860777504</c:v>
                </c:pt>
                <c:pt idx="13">
                  <c:v>0.96985349837150514</c:v>
                </c:pt>
                <c:pt idx="14">
                  <c:v>0.95344657749315653</c:v>
                </c:pt>
                <c:pt idx="15">
                  <c:v>0.96632744151413152</c:v>
                </c:pt>
                <c:pt idx="16">
                  <c:v>1.1598699748273047</c:v>
                </c:pt>
                <c:pt idx="17">
                  <c:v>0.97458773651179376</c:v>
                </c:pt>
                <c:pt idx="18">
                  <c:v>0.95242023991574132</c:v>
                </c:pt>
                <c:pt idx="19">
                  <c:v>0.95350420284643089</c:v>
                </c:pt>
                <c:pt idx="20">
                  <c:v>1.2753866339674431</c:v>
                </c:pt>
                <c:pt idx="21">
                  <c:v>0.95145647863924687</c:v>
                </c:pt>
                <c:pt idx="22">
                  <c:v>0.95343610394923528</c:v>
                </c:pt>
                <c:pt idx="23">
                  <c:v>1.0373886388842675</c:v>
                </c:pt>
                <c:pt idx="24">
                  <c:v>0.9627301536104681</c:v>
                </c:pt>
                <c:pt idx="25">
                  <c:v>1.0447073808993008</c:v>
                </c:pt>
                <c:pt idx="26">
                  <c:v>1.0217208595519063</c:v>
                </c:pt>
                <c:pt idx="27">
                  <c:v>1.0377743859448383</c:v>
                </c:pt>
                <c:pt idx="28">
                  <c:v>0.99153852750998805</c:v>
                </c:pt>
                <c:pt idx="29">
                  <c:v>1.0078340620109192</c:v>
                </c:pt>
                <c:pt idx="30">
                  <c:v>0.99910586475162566</c:v>
                </c:pt>
                <c:pt idx="31">
                  <c:v>0.95306850387220998</c:v>
                </c:pt>
                <c:pt idx="32">
                  <c:v>1.1626703769642166</c:v>
                </c:pt>
                <c:pt idx="33">
                  <c:v>1.0275149190839918</c:v>
                </c:pt>
                <c:pt idx="34">
                  <c:v>1.0272393095469903</c:v>
                </c:pt>
                <c:pt idx="35">
                  <c:v>0.98903549180722949</c:v>
                </c:pt>
                <c:pt idx="36">
                  <c:v>0.97405657321857109</c:v>
                </c:pt>
                <c:pt idx="37">
                  <c:v>0.95203625499942479</c:v>
                </c:pt>
                <c:pt idx="38">
                  <c:v>0.96744951870766704</c:v>
                </c:pt>
                <c:pt idx="39">
                  <c:v>1.0028389860761984</c:v>
                </c:pt>
                <c:pt idx="40">
                  <c:v>0.95265982352784728</c:v>
                </c:pt>
                <c:pt idx="41">
                  <c:v>0.96528625450699168</c:v>
                </c:pt>
                <c:pt idx="42">
                  <c:v>0.95312646685975033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0.99762228790803786</c:v>
                </c:pt>
                <c:pt idx="1">
                  <c:v>0.78742909157232999</c:v>
                </c:pt>
                <c:pt idx="2">
                  <c:v>0.85415160973321036</c:v>
                </c:pt>
                <c:pt idx="3">
                  <c:v>2.2467053702713762</c:v>
                </c:pt>
                <c:pt idx="4">
                  <c:v>0.84792869839525431</c:v>
                </c:pt>
                <c:pt idx="5">
                  <c:v>0.83217336826835664</c:v>
                </c:pt>
                <c:pt idx="6">
                  <c:v>0.79451907336882233</c:v>
                </c:pt>
                <c:pt idx="7">
                  <c:v>0.83547986150753206</c:v>
                </c:pt>
                <c:pt idx="8">
                  <c:v>0.74257583231984514</c:v>
                </c:pt>
                <c:pt idx="9">
                  <c:v>0.76244660095336625</c:v>
                </c:pt>
                <c:pt idx="10">
                  <c:v>0.81844328999055072</c:v>
                </c:pt>
                <c:pt idx="11">
                  <c:v>0.79921505701478635</c:v>
                </c:pt>
                <c:pt idx="12">
                  <c:v>0.92369271310266154</c:v>
                </c:pt>
                <c:pt idx="13">
                  <c:v>0.8143700733777085</c:v>
                </c:pt>
                <c:pt idx="14">
                  <c:v>1.2746876706909642</c:v>
                </c:pt>
                <c:pt idx="15">
                  <c:v>0.76443895699890418</c:v>
                </c:pt>
                <c:pt idx="16">
                  <c:v>0.81778147509634247</c:v>
                </c:pt>
                <c:pt idx="17">
                  <c:v>0.77188945674996179</c:v>
                </c:pt>
                <c:pt idx="18">
                  <c:v>0.83889401068433822</c:v>
                </c:pt>
                <c:pt idx="19">
                  <c:v>0.81847099765653952</c:v>
                </c:pt>
                <c:pt idx="20">
                  <c:v>0.73590642496957548</c:v>
                </c:pt>
                <c:pt idx="21">
                  <c:v>0.79700352353835247</c:v>
                </c:pt>
                <c:pt idx="22">
                  <c:v>0.86990310332448428</c:v>
                </c:pt>
                <c:pt idx="23">
                  <c:v>1.1458255508203632</c:v>
                </c:pt>
                <c:pt idx="24">
                  <c:v>0.83193235375583197</c:v>
                </c:pt>
                <c:pt idx="25">
                  <c:v>0.76290181615893549</c:v>
                </c:pt>
                <c:pt idx="26">
                  <c:v>0.81473888927148896</c:v>
                </c:pt>
                <c:pt idx="27">
                  <c:v>0.95877239519395663</c:v>
                </c:pt>
                <c:pt idx="28">
                  <c:v>0.92387250799373677</c:v>
                </c:pt>
                <c:pt idx="29">
                  <c:v>0.84251902437092197</c:v>
                </c:pt>
                <c:pt idx="30">
                  <c:v>0.75666980288884689</c:v>
                </c:pt>
                <c:pt idx="31">
                  <c:v>0.83162311625040908</c:v>
                </c:pt>
                <c:pt idx="32">
                  <c:v>0.88260119382155078</c:v>
                </c:pt>
                <c:pt idx="33">
                  <c:v>0.8732795474803674</c:v>
                </c:pt>
                <c:pt idx="34">
                  <c:v>0.83733164438811469</c:v>
                </c:pt>
                <c:pt idx="35">
                  <c:v>0.81311081159965493</c:v>
                </c:pt>
                <c:pt idx="36">
                  <c:v>0.88528959854587597</c:v>
                </c:pt>
                <c:pt idx="37">
                  <c:v>0.815106667576873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0.99060523083600327</c:v>
                </c:pt>
                <c:pt idx="1">
                  <c:v>0.95015214003781301</c:v>
                </c:pt>
                <c:pt idx="2">
                  <c:v>0.95215381558263956</c:v>
                </c:pt>
                <c:pt idx="3">
                  <c:v>1.4652568021340719</c:v>
                </c:pt>
                <c:pt idx="4">
                  <c:v>0.95196712824250052</c:v>
                </c:pt>
                <c:pt idx="5">
                  <c:v>0.95149446833869367</c:v>
                </c:pt>
                <c:pt idx="6">
                  <c:v>0.95036483949170758</c:v>
                </c:pt>
                <c:pt idx="7">
                  <c:v>0.95159366313586891</c:v>
                </c:pt>
                <c:pt idx="8">
                  <c:v>0.94880654226023819</c:v>
                </c:pt>
                <c:pt idx="9">
                  <c:v>0.94940266531924411</c:v>
                </c:pt>
                <c:pt idx="10">
                  <c:v>0.95108256599035967</c:v>
                </c:pt>
                <c:pt idx="11">
                  <c:v>0.9505057190010866</c:v>
                </c:pt>
                <c:pt idx="12">
                  <c:v>0.96251199240996066</c:v>
                </c:pt>
                <c:pt idx="13">
                  <c:v>0.95096036949197416</c:v>
                </c:pt>
                <c:pt idx="14">
                  <c:v>1.0958900762935155</c:v>
                </c:pt>
                <c:pt idx="15">
                  <c:v>0.9494624360006102</c:v>
                </c:pt>
                <c:pt idx="16">
                  <c:v>0.95106271154353339</c:v>
                </c:pt>
                <c:pt idx="17">
                  <c:v>0.9496859509931419</c:v>
                </c:pt>
                <c:pt idx="18">
                  <c:v>0.95169608761117319</c:v>
                </c:pt>
                <c:pt idx="19">
                  <c:v>0.9510833972203393</c:v>
                </c:pt>
                <c:pt idx="20">
                  <c:v>0.94860646003973026</c:v>
                </c:pt>
                <c:pt idx="21">
                  <c:v>0.9504393729967936</c:v>
                </c:pt>
                <c:pt idx="22">
                  <c:v>0.95262636039037751</c:v>
                </c:pt>
                <c:pt idx="23">
                  <c:v>1.0469224707426872</c:v>
                </c:pt>
                <c:pt idx="24">
                  <c:v>0.95148723790331802</c:v>
                </c:pt>
                <c:pt idx="25">
                  <c:v>0.94941632177541113</c:v>
                </c:pt>
                <c:pt idx="26">
                  <c:v>0.95097143396878769</c:v>
                </c:pt>
                <c:pt idx="27">
                  <c:v>0.97584227160465242</c:v>
                </c:pt>
                <c:pt idx="28">
                  <c:v>0.96258031446856929</c:v>
                </c:pt>
                <c:pt idx="29">
                  <c:v>0.95180483802177063</c:v>
                </c:pt>
                <c:pt idx="30">
                  <c:v>0.94922936137730829</c:v>
                </c:pt>
                <c:pt idx="31">
                  <c:v>0.95147796077815538</c:v>
                </c:pt>
                <c:pt idx="32">
                  <c:v>0.95300730310528969</c:v>
                </c:pt>
                <c:pt idx="33">
                  <c:v>0.95272765371505397</c:v>
                </c:pt>
                <c:pt idx="34">
                  <c:v>0.95164921662228652</c:v>
                </c:pt>
                <c:pt idx="35">
                  <c:v>0.95092259163863269</c:v>
                </c:pt>
                <c:pt idx="36">
                  <c:v>0.95308795524701928</c:v>
                </c:pt>
                <c:pt idx="37">
                  <c:v>0.950982467317949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0.9916894582249246</c:v>
                </c:pt>
                <c:pt idx="1">
                  <c:v>0.97995017441104204</c:v>
                </c:pt>
                <c:pt idx="2">
                  <c:v>0.79396909780868208</c:v>
                </c:pt>
                <c:pt idx="3">
                  <c:v>0.8286685662197224</c:v>
                </c:pt>
                <c:pt idx="4">
                  <c:v>0.8944943715787399</c:v>
                </c:pt>
                <c:pt idx="5">
                  <c:v>0.82250686946060381</c:v>
                </c:pt>
                <c:pt idx="6">
                  <c:v>0.69860328448116926</c:v>
                </c:pt>
                <c:pt idx="7">
                  <c:v>1.0084776402285516</c:v>
                </c:pt>
                <c:pt idx="8">
                  <c:v>0.82294529362549129</c:v>
                </c:pt>
                <c:pt idx="9">
                  <c:v>0.93546939872749391</c:v>
                </c:pt>
                <c:pt idx="10">
                  <c:v>0.85484306475147198</c:v>
                </c:pt>
                <c:pt idx="11">
                  <c:v>0.84473022068644199</c:v>
                </c:pt>
                <c:pt idx="12">
                  <c:v>0.90547460659801215</c:v>
                </c:pt>
                <c:pt idx="13">
                  <c:v>0.80794070164704046</c:v>
                </c:pt>
                <c:pt idx="14">
                  <c:v>0.84835311898449595</c:v>
                </c:pt>
                <c:pt idx="15">
                  <c:v>0.81953560213920718</c:v>
                </c:pt>
                <c:pt idx="16">
                  <c:v>0.85882496564618716</c:v>
                </c:pt>
                <c:pt idx="17">
                  <c:v>0.81907287677644469</c:v>
                </c:pt>
                <c:pt idx="18">
                  <c:v>0.81835746552066346</c:v>
                </c:pt>
                <c:pt idx="19">
                  <c:v>0.83523445916365868</c:v>
                </c:pt>
                <c:pt idx="20">
                  <c:v>0.87650910005588556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0.98835075555642071</c:v>
                </c:pt>
                <c:pt idx="1">
                  <c:v>0.98388982770714495</c:v>
                </c:pt>
                <c:pt idx="2">
                  <c:v>0.95034834022490366</c:v>
                </c:pt>
                <c:pt idx="3">
                  <c:v>0.95138932427723466</c:v>
                </c:pt>
                <c:pt idx="4">
                  <c:v>0.95336409843800518</c:v>
                </c:pt>
                <c:pt idx="5">
                  <c:v>0.95120447337446135</c:v>
                </c:pt>
                <c:pt idx="6">
                  <c:v>0.94748736582507798</c:v>
                </c:pt>
                <c:pt idx="7">
                  <c:v>0.9947302647177988</c:v>
                </c:pt>
                <c:pt idx="8">
                  <c:v>0.95121762609940774</c:v>
                </c:pt>
                <c:pt idx="9">
                  <c:v>0.96698713294739691</c:v>
                </c:pt>
                <c:pt idx="10">
                  <c:v>0.95217455923318728</c:v>
                </c:pt>
                <c:pt idx="11">
                  <c:v>0.95187117391123632</c:v>
                </c:pt>
                <c:pt idx="12">
                  <c:v>0.95558911193819385</c:v>
                </c:pt>
                <c:pt idx="13">
                  <c:v>0.9507674883400542</c:v>
                </c:pt>
                <c:pt idx="14">
                  <c:v>0.95197986086017783</c:v>
                </c:pt>
                <c:pt idx="15">
                  <c:v>0.95111533535481907</c:v>
                </c:pt>
                <c:pt idx="16">
                  <c:v>0.95229401626002874</c:v>
                </c:pt>
                <c:pt idx="17">
                  <c:v>0.9511014535939365</c:v>
                </c:pt>
                <c:pt idx="18">
                  <c:v>0.95107999125626319</c:v>
                </c:pt>
                <c:pt idx="19">
                  <c:v>0.95158630106555286</c:v>
                </c:pt>
                <c:pt idx="20">
                  <c:v>0.95282454029231956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1.5355487961625005</c:v>
                </c:pt>
                <c:pt idx="1">
                  <c:v>1.1964342243644481</c:v>
                </c:pt>
                <c:pt idx="2">
                  <c:v>0.96042605694024707</c:v>
                </c:pt>
                <c:pt idx="3">
                  <c:v>1.065889855214317</c:v>
                </c:pt>
                <c:pt idx="4">
                  <c:v>0.86714594133847478</c:v>
                </c:pt>
                <c:pt idx="5">
                  <c:v>0.98514142357415591</c:v>
                </c:pt>
                <c:pt idx="6">
                  <c:v>1.123176660808122</c:v>
                </c:pt>
                <c:pt idx="7">
                  <c:v>0.93722319830368872</c:v>
                </c:pt>
                <c:pt idx="8">
                  <c:v>0.90784526067971438</c:v>
                </c:pt>
                <c:pt idx="9">
                  <c:v>0.84394692113620562</c:v>
                </c:pt>
                <c:pt idx="10">
                  <c:v>0.96975604323670206</c:v>
                </c:pt>
                <c:pt idx="11">
                  <c:v>0.93296727189319584</c:v>
                </c:pt>
                <c:pt idx="12">
                  <c:v>0.79472662156277518</c:v>
                </c:pt>
                <c:pt idx="13">
                  <c:v>0.83396631207457284</c:v>
                </c:pt>
                <c:pt idx="14">
                  <c:v>1.0068978247584737</c:v>
                </c:pt>
                <c:pt idx="15">
                  <c:v>1.028053702842969</c:v>
                </c:pt>
                <c:pt idx="16">
                  <c:v>0.8584541537436412</c:v>
                </c:pt>
                <c:pt idx="17">
                  <c:v>0.80074798223830657</c:v>
                </c:pt>
                <c:pt idx="18">
                  <c:v>0.80488757604694805</c:v>
                </c:pt>
                <c:pt idx="19">
                  <c:v>0.79362320645775719</c:v>
                </c:pt>
                <c:pt idx="20">
                  <c:v>0.7397637059900436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1.1950173039726992</c:v>
                </c:pt>
                <c:pt idx="1">
                  <c:v>1.0661537666894394</c:v>
                </c:pt>
                <c:pt idx="2">
                  <c:v>0.97647066306824315</c:v>
                </c:pt>
                <c:pt idx="3">
                  <c:v>1.0165469064123895</c:v>
                </c:pt>
                <c:pt idx="4">
                  <c:v>0.95254364553079718</c:v>
                </c:pt>
                <c:pt idx="5">
                  <c:v>0.98586250238912843</c:v>
                </c:pt>
                <c:pt idx="6">
                  <c:v>1.0383158925380356</c:v>
                </c:pt>
                <c:pt idx="7">
                  <c:v>0.967653576786351</c:v>
                </c:pt>
                <c:pt idx="8">
                  <c:v>0.95648996048924051</c:v>
                </c:pt>
                <c:pt idx="9">
                  <c:v>0.95184767492472933</c:v>
                </c:pt>
                <c:pt idx="10">
                  <c:v>0.98001605786089607</c:v>
                </c:pt>
                <c:pt idx="11">
                  <c:v>0.96603632475036361</c:v>
                </c:pt>
                <c:pt idx="12">
                  <c:v>0.95037106593752618</c:v>
                </c:pt>
                <c:pt idx="13">
                  <c:v>0.95154825665288023</c:v>
                </c:pt>
                <c:pt idx="14">
                  <c:v>0.99412993483916912</c:v>
                </c:pt>
                <c:pt idx="15">
                  <c:v>1.0021691685112772</c:v>
                </c:pt>
                <c:pt idx="16">
                  <c:v>0.9522828919029519</c:v>
                </c:pt>
                <c:pt idx="17">
                  <c:v>0.95055170675779199</c:v>
                </c:pt>
                <c:pt idx="18">
                  <c:v>0.95067589457205171</c:v>
                </c:pt>
                <c:pt idx="19">
                  <c:v>0.95033796348437583</c:v>
                </c:pt>
                <c:pt idx="20">
                  <c:v>0.94872217847034424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0.89806686364597088</c:v>
                </c:pt>
                <c:pt idx="1">
                  <c:v>1.1048700349937757</c:v>
                </c:pt>
                <c:pt idx="2">
                  <c:v>0.84982534657253295</c:v>
                </c:pt>
                <c:pt idx="3">
                  <c:v>1.0458871002556216</c:v>
                </c:pt>
                <c:pt idx="4">
                  <c:v>1.0527679748935441</c:v>
                </c:pt>
                <c:pt idx="5">
                  <c:v>0.91381427413314542</c:v>
                </c:pt>
                <c:pt idx="6">
                  <c:v>0.84303741703617185</c:v>
                </c:pt>
                <c:pt idx="7">
                  <c:v>1.0643098629463612</c:v>
                </c:pt>
                <c:pt idx="8">
                  <c:v>1.0752871107280917</c:v>
                </c:pt>
                <c:pt idx="9">
                  <c:v>0.95695507601531737</c:v>
                </c:pt>
                <c:pt idx="10">
                  <c:v>0.99159913605184224</c:v>
                </c:pt>
                <c:pt idx="11">
                  <c:v>1.1588722314387494</c:v>
                </c:pt>
                <c:pt idx="12">
                  <c:v>0.98369807066852133</c:v>
                </c:pt>
                <c:pt idx="13">
                  <c:v>1.2831849416378052</c:v>
                </c:pt>
                <c:pt idx="14">
                  <c:v>0.92052185248374829</c:v>
                </c:pt>
                <c:pt idx="15">
                  <c:v>0.92829005924301233</c:v>
                </c:pt>
                <c:pt idx="16">
                  <c:v>0.95399884696582826</c:v>
                </c:pt>
                <c:pt idx="17">
                  <c:v>1.1330568196158555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0.95347127320002212</c:v>
                </c:pt>
                <c:pt idx="1">
                  <c:v>1.0313593747285841</c:v>
                </c:pt>
                <c:pt idx="2">
                  <c:v>0.95202402768781902</c:v>
                </c:pt>
                <c:pt idx="3">
                  <c:v>1.0089458595280854</c:v>
                </c:pt>
                <c:pt idx="4">
                  <c:v>1.011560591890496</c:v>
                </c:pt>
                <c:pt idx="5">
                  <c:v>0.95875818560154458</c:v>
                </c:pt>
                <c:pt idx="6">
                  <c:v>0.95182038980172801</c:v>
                </c:pt>
                <c:pt idx="7">
                  <c:v>1.0159465093505664</c:v>
                </c:pt>
                <c:pt idx="8">
                  <c:v>1.020117863507624</c:v>
                </c:pt>
                <c:pt idx="9">
                  <c:v>0.97515169031676951</c:v>
                </c:pt>
                <c:pt idx="10">
                  <c:v>0.9883164331306491</c:v>
                </c:pt>
                <c:pt idx="11">
                  <c:v>1.051880209377674</c:v>
                </c:pt>
                <c:pt idx="12">
                  <c:v>0.98531402828498738</c:v>
                </c:pt>
                <c:pt idx="13">
                  <c:v>1.099119039253315</c:v>
                </c:pt>
                <c:pt idx="14">
                  <c:v>0.96130706537477373</c:v>
                </c:pt>
                <c:pt idx="15">
                  <c:v>0.96425898394329401</c:v>
                </c:pt>
                <c:pt idx="16">
                  <c:v>0.97402832327796396</c:v>
                </c:pt>
                <c:pt idx="17">
                  <c:v>1.0420703528849744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0.9207537408959342</c:v>
                </c:pt>
                <c:pt idx="1">
                  <c:v>0.84125348539303768</c:v>
                </c:pt>
                <c:pt idx="2">
                  <c:v>0.85150821443438596</c:v>
                </c:pt>
                <c:pt idx="3">
                  <c:v>0.82548824722746927</c:v>
                </c:pt>
                <c:pt idx="4">
                  <c:v>0.89861488331682104</c:v>
                </c:pt>
                <c:pt idx="5">
                  <c:v>0.83202335576739705</c:v>
                </c:pt>
                <c:pt idx="6">
                  <c:v>0.76223770290081638</c:v>
                </c:pt>
                <c:pt idx="7">
                  <c:v>0.82397191291817329</c:v>
                </c:pt>
                <c:pt idx="8">
                  <c:v>0.77039789862335173</c:v>
                </c:pt>
                <c:pt idx="9">
                  <c:v>0.86029580888444201</c:v>
                </c:pt>
                <c:pt idx="10">
                  <c:v>0.93702367251509044</c:v>
                </c:pt>
                <c:pt idx="11">
                  <c:v>1.1642608052283561</c:v>
                </c:pt>
                <c:pt idx="12">
                  <c:v>0.92576177128263881</c:v>
                </c:pt>
                <c:pt idx="13">
                  <c:v>0.93280901737161026</c:v>
                </c:pt>
                <c:pt idx="14">
                  <c:v>0.91382897349741155</c:v>
                </c:pt>
                <c:pt idx="15">
                  <c:v>1.1556000693600668</c:v>
                </c:pt>
                <c:pt idx="16">
                  <c:v>1.1589439574539164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0.96139518297140414</c:v>
                </c:pt>
                <c:pt idx="1">
                  <c:v>0.95176687185243436</c:v>
                </c:pt>
                <c:pt idx="2">
                  <c:v>0.95207451372367446</c:v>
                </c:pt>
                <c:pt idx="3">
                  <c:v>0.95129391470746705</c:v>
                </c:pt>
                <c:pt idx="4">
                  <c:v>0.95348771379014741</c:v>
                </c:pt>
                <c:pt idx="5">
                  <c:v>0.95148996796366481</c:v>
                </c:pt>
                <c:pt idx="6">
                  <c:v>0.94939639837766743</c:v>
                </c:pt>
                <c:pt idx="7">
                  <c:v>0.95124842467818804</c:v>
                </c:pt>
                <c:pt idx="8">
                  <c:v>0.94964120424934362</c:v>
                </c:pt>
                <c:pt idx="9">
                  <c:v>0.95233814155717611</c:v>
                </c:pt>
                <c:pt idx="10">
                  <c:v>0.96757775698668369</c:v>
                </c:pt>
                <c:pt idx="11">
                  <c:v>1.0539278674177246</c:v>
                </c:pt>
                <c:pt idx="12">
                  <c:v>0.96329823451835184</c:v>
                </c:pt>
                <c:pt idx="13">
                  <c:v>0.96597618803216101</c:v>
                </c:pt>
                <c:pt idx="14">
                  <c:v>0.9587637713599656</c:v>
                </c:pt>
                <c:pt idx="15">
                  <c:v>1.0506367877877745</c:v>
                </c:pt>
                <c:pt idx="16">
                  <c:v>1.0519074652634375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0.86999813802388226</c:v>
                </c:pt>
                <c:pt idx="1">
                  <c:v>1.0427284660656853</c:v>
                </c:pt>
                <c:pt idx="2">
                  <c:v>0.91272256276202257</c:v>
                </c:pt>
                <c:pt idx="3">
                  <c:v>0.87644504345772656</c:v>
                </c:pt>
                <c:pt idx="4">
                  <c:v>0.78827004051166627</c:v>
                </c:pt>
                <c:pt idx="5">
                  <c:v>0.68357900555015605</c:v>
                </c:pt>
                <c:pt idx="6">
                  <c:v>0.76779374333998407</c:v>
                </c:pt>
                <c:pt idx="7">
                  <c:v>0.78567324985377474</c:v>
                </c:pt>
                <c:pt idx="8">
                  <c:v>0.9392778456360884</c:v>
                </c:pt>
                <c:pt idx="9">
                  <c:v>0.92745321043694728</c:v>
                </c:pt>
                <c:pt idx="10">
                  <c:v>0.91247648069016352</c:v>
                </c:pt>
                <c:pt idx="11">
                  <c:v>0.89337431939002476</c:v>
                </c:pt>
                <c:pt idx="12">
                  <c:v>0.82061931555435541</c:v>
                </c:pt>
                <c:pt idx="13">
                  <c:v>0.87563171084340785</c:v>
                </c:pt>
                <c:pt idx="14">
                  <c:v>0.87250467725429803</c:v>
                </c:pt>
                <c:pt idx="15">
                  <c:v>0.84918321786275708</c:v>
                </c:pt>
                <c:pt idx="16">
                  <c:v>0.76876150483150119</c:v>
                </c:pt>
                <c:pt idx="17">
                  <c:v>0.75937431368085573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0.95262921143135937</c:v>
                </c:pt>
                <c:pt idx="1">
                  <c:v>1.0077455785359095</c:v>
                </c:pt>
                <c:pt idx="2">
                  <c:v>0.95834333528051785</c:v>
                </c:pt>
                <c:pt idx="3">
                  <c:v>0.95282261859437489</c:v>
                </c:pt>
                <c:pt idx="4">
                  <c:v>0.9501773685059931</c:v>
                </c:pt>
                <c:pt idx="5">
                  <c:v>0.9470366374571475</c:v>
                </c:pt>
                <c:pt idx="6">
                  <c:v>0.94956307959084241</c:v>
                </c:pt>
                <c:pt idx="7">
                  <c:v>0.95009946478625651</c:v>
                </c:pt>
                <c:pt idx="8">
                  <c:v>0.96843434277266283</c:v>
                </c:pt>
                <c:pt idx="9">
                  <c:v>0.96394098139698914</c:v>
                </c:pt>
                <c:pt idx="10">
                  <c:v>0.95824982409321136</c:v>
                </c:pt>
                <c:pt idx="11">
                  <c:v>0.95333049687234372</c:v>
                </c:pt>
                <c:pt idx="12">
                  <c:v>0.95114784675727371</c:v>
                </c:pt>
                <c:pt idx="13">
                  <c:v>0.95279821861594516</c:v>
                </c:pt>
                <c:pt idx="14">
                  <c:v>0.95270440760827213</c:v>
                </c:pt>
                <c:pt idx="15">
                  <c:v>0.95200476382652577</c:v>
                </c:pt>
                <c:pt idx="16">
                  <c:v>0.94959211243558794</c:v>
                </c:pt>
                <c:pt idx="17">
                  <c:v>0.94931049670106871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9">
                  <c:v>8.5018510435473524E-2</c:v>
                </c:pt>
                <c:pt idx="10">
                  <c:v>9.9906200830939512E-2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2">
                  <c:v>9.9772383842650969E-2</c:v>
                </c:pt>
                <c:pt idx="13">
                  <c:v>9.7264698442847797E-2</c:v>
                </c:pt>
                <c:pt idx="14">
                  <c:v>9.8928676605334109E-2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9">
                  <c:v>8.5018510435473524E-2</c:v>
                </c:pt>
                <c:pt idx="10">
                  <c:v>9.9906200830939512E-2</c:v>
                </c:pt>
                <c:pt idx="12">
                  <c:v>9.7626093335493089E-2</c:v>
                </c:pt>
                <c:pt idx="13">
                  <c:v>8.7911526731452971E-2</c:v>
                </c:pt>
                <c:pt idx="14">
                  <c:v>9.6186898283042721E-2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1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68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944257" cy="910452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5" sqref="A5"/>
    </sheetView>
  </sheetViews>
  <sheetFormatPr baseColWidth="10" defaultColWidth="11.42578125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49" t="s">
        <v>2</v>
      </c>
      <c r="E1" s="249"/>
      <c r="F1" s="249"/>
      <c r="G1" s="250" t="s">
        <v>3</v>
      </c>
      <c r="H1" s="250"/>
      <c r="I1" s="250" t="s">
        <v>4</v>
      </c>
      <c r="J1" s="250"/>
      <c r="K1" s="250"/>
      <c r="L1" s="250"/>
      <c r="M1" s="69" t="s">
        <v>5</v>
      </c>
      <c r="N1" s="251" t="s">
        <v>6</v>
      </c>
      <c r="O1" s="251"/>
      <c r="P1" s="251"/>
      <c r="Q1" s="70" t="s">
        <v>7</v>
      </c>
      <c r="R1" s="243" t="s">
        <v>8</v>
      </c>
      <c r="S1" s="243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6" t="s">
        <v>12</v>
      </c>
      <c r="C2" s="177"/>
      <c r="D2" s="244" t="s">
        <v>451</v>
      </c>
      <c r="E2" s="245"/>
      <c r="F2" s="245"/>
      <c r="G2" s="246" t="s">
        <v>13</v>
      </c>
      <c r="H2" s="246"/>
      <c r="I2" s="178" t="s">
        <v>14</v>
      </c>
      <c r="J2" s="178"/>
      <c r="K2" s="178"/>
      <c r="L2" s="178"/>
      <c r="M2" s="179" t="str">
        <f>D2</f>
        <v>Jan-nov</v>
      </c>
      <c r="N2" s="247" t="str">
        <f>D2</f>
        <v>Jan-nov</v>
      </c>
      <c r="O2" s="248"/>
      <c r="P2" s="248"/>
      <c r="Q2" s="180" t="str">
        <f>RIGHT(N2,4)</f>
        <v>-nov</v>
      </c>
      <c r="R2" s="252" t="s">
        <v>15</v>
      </c>
      <c r="S2" s="252"/>
      <c r="T2" s="73" t="s">
        <v>16</v>
      </c>
      <c r="U2" s="76" t="str">
        <f>D2</f>
        <v>Jan-nov</v>
      </c>
      <c r="V2" s="74" t="str">
        <f>U2</f>
        <v>Jan-nov</v>
      </c>
      <c r="X2" t="s">
        <v>17</v>
      </c>
      <c r="Y2"/>
    </row>
    <row r="3" spans="2:27">
      <c r="B3" s="181" t="s">
        <v>18</v>
      </c>
      <c r="C3" s="182"/>
      <c r="D3" s="174"/>
      <c r="E3" s="174"/>
      <c r="F3" s="75" t="s">
        <v>19</v>
      </c>
      <c r="G3" s="248" t="s">
        <v>20</v>
      </c>
      <c r="H3" s="248"/>
      <c r="I3" s="178" t="s">
        <v>21</v>
      </c>
      <c r="J3" s="178"/>
      <c r="K3" s="178" t="s">
        <v>22</v>
      </c>
      <c r="L3" s="178"/>
      <c r="M3" s="179" t="s">
        <v>23</v>
      </c>
      <c r="N3" s="183" t="s">
        <v>24</v>
      </c>
      <c r="O3" s="178"/>
      <c r="P3" s="183" t="s">
        <v>25</v>
      </c>
      <c r="Q3" s="184" t="s">
        <v>26</v>
      </c>
      <c r="R3" s="175" t="s">
        <v>27</v>
      </c>
      <c r="S3" s="185" t="s">
        <v>28</v>
      </c>
      <c r="T3" s="164">
        <v>45658</v>
      </c>
      <c r="V3" s="74"/>
      <c r="X3" s="183"/>
      <c r="Y3" s="178"/>
    </row>
    <row r="4" spans="2:27">
      <c r="B4" s="182"/>
      <c r="C4" s="77">
        <f>J367</f>
        <v>-353.37082384200528</v>
      </c>
      <c r="D4" s="186" t="s">
        <v>29</v>
      </c>
      <c r="E4" s="174" t="s">
        <v>30</v>
      </c>
      <c r="F4" s="174" t="s">
        <v>31</v>
      </c>
      <c r="G4" s="183" t="s">
        <v>32</v>
      </c>
      <c r="H4" s="183" t="s">
        <v>29</v>
      </c>
      <c r="I4" s="183" t="s">
        <v>30</v>
      </c>
      <c r="J4" s="183" t="s">
        <v>29</v>
      </c>
      <c r="K4" s="183" t="s">
        <v>30</v>
      </c>
      <c r="L4" s="183" t="s">
        <v>29</v>
      </c>
      <c r="M4" s="180" t="s">
        <v>29</v>
      </c>
      <c r="N4" s="183" t="s">
        <v>29</v>
      </c>
      <c r="O4" s="183" t="s">
        <v>30</v>
      </c>
      <c r="P4" s="183" t="s">
        <v>33</v>
      </c>
      <c r="Q4" s="180" t="s">
        <v>29</v>
      </c>
      <c r="R4" s="185" t="s">
        <v>34</v>
      </c>
      <c r="S4" s="185" t="s">
        <v>30</v>
      </c>
      <c r="T4" s="187"/>
      <c r="U4" s="78" t="s">
        <v>29</v>
      </c>
      <c r="V4" s="186" t="s">
        <v>30</v>
      </c>
      <c r="X4" s="183" t="s">
        <v>29</v>
      </c>
      <c r="Y4" s="183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199">
        <v>301</v>
      </c>
      <c r="C7" t="s">
        <v>35</v>
      </c>
      <c r="D7" s="1">
        <v>38838237.362000003</v>
      </c>
      <c r="E7" s="86">
        <f>D7/T7*1000</f>
        <v>53622.495632964703</v>
      </c>
      <c r="F7" s="87">
        <f t="shared" ref="F7:F70" si="0">E7/E$365</f>
        <v>1.294633330795357</v>
      </c>
      <c r="G7" s="188">
        <f>($E$365+$Y$365-E7-Y7)*0.62</f>
        <v>-7564.4583757258688</v>
      </c>
      <c r="H7" s="188">
        <f>G7*T7/1000</f>
        <v>-5478861.55695449</v>
      </c>
      <c r="I7" s="188">
        <f t="shared" ref="I7:I70" si="1">IF(E7+Y7&lt;(E$365+Y$365)*0.9,((E$365+Y$365)*0.9-E7-Y7)*0.35,0)</f>
        <v>0</v>
      </c>
      <c r="J7" s="88">
        <f t="shared" ref="J7:J70" si="2">I7*T7/1000</f>
        <v>0</v>
      </c>
      <c r="K7" s="188">
        <f>I7+J$367</f>
        <v>-353.37082384200528</v>
      </c>
      <c r="L7" s="88">
        <f t="shared" ref="L7:L70" si="3">K7*T7/1000</f>
        <v>-255942.95400052602</v>
      </c>
      <c r="M7" s="89">
        <f>+H7+L7</f>
        <v>-5734804.5109550161</v>
      </c>
      <c r="N7" s="89">
        <f>D7+M7</f>
        <v>33103432.851044986</v>
      </c>
      <c r="O7" s="89">
        <f>N7/T7*1000</f>
        <v>45704.666433396822</v>
      </c>
      <c r="P7" s="90">
        <f t="shared" ref="P7:P70" si="4">O7/O$365</f>
        <v>1.1034694271331846</v>
      </c>
      <c r="Q7" s="225">
        <v>-747497.47552555148</v>
      </c>
      <c r="R7" s="90">
        <f>(D7-U7)/U7</f>
        <v>8.3376755846291131E-2</v>
      </c>
      <c r="S7" s="90">
        <f>(E7-V7)/V7</f>
        <v>7.3534539256984888E-2</v>
      </c>
      <c r="T7" s="92">
        <v>724290</v>
      </c>
      <c r="U7" s="1">
        <v>35849243.721000001</v>
      </c>
      <c r="V7" s="1">
        <v>49949.483386047294</v>
      </c>
      <c r="W7" s="195"/>
      <c r="X7" s="89">
        <v>0</v>
      </c>
      <c r="Y7" s="89">
        <f>X7*1000/T7</f>
        <v>0</v>
      </c>
      <c r="Z7" s="1"/>
      <c r="AA7" s="1"/>
    </row>
    <row r="8" spans="2:27" ht="24.95" customHeight="1">
      <c r="B8" s="199">
        <v>1101</v>
      </c>
      <c r="C8" t="s">
        <v>36</v>
      </c>
      <c r="D8" s="1">
        <v>660508.39800000004</v>
      </c>
      <c r="E8" s="86">
        <f t="shared" ref="E8:E71" si="5">D8/T8*1000</f>
        <v>42959.895804878055</v>
      </c>
      <c r="F8" s="87">
        <f>E8/E$365</f>
        <v>1.0372011287423133</v>
      </c>
      <c r="G8" s="188">
        <f t="shared" ref="G8:G71" si="6">($E$365+$Y$365-E8-Y8)*0.62</f>
        <v>-953.64648231214744</v>
      </c>
      <c r="H8" s="188">
        <f t="shared" ref="H8:H70" si="7">G8*T8/1000</f>
        <v>-14662.314665549267</v>
      </c>
      <c r="I8" s="188">
        <f t="shared" si="1"/>
        <v>0</v>
      </c>
      <c r="J8" s="88">
        <f t="shared" si="2"/>
        <v>0</v>
      </c>
      <c r="K8" s="188">
        <f t="shared" ref="K8:K71" si="8">I8+J$367</f>
        <v>-353.37082384200528</v>
      </c>
      <c r="L8" s="88">
        <f t="shared" si="3"/>
        <v>-5433.0764165708315</v>
      </c>
      <c r="M8" s="89">
        <f t="shared" ref="M8:M71" si="9">+H8+L8</f>
        <v>-20095.391082120099</v>
      </c>
      <c r="N8" s="89">
        <f t="shared" ref="N8:N71" si="10">D8+M8</f>
        <v>640413.00691787992</v>
      </c>
      <c r="O8" s="89">
        <f t="shared" ref="O8:O71" si="11">N8/T8*1000</f>
        <v>41652.878498723891</v>
      </c>
      <c r="P8" s="90">
        <f t="shared" si="4"/>
        <v>1.0056451903530279</v>
      </c>
      <c r="Q8" s="225">
        <v>-4902.8406818085641</v>
      </c>
      <c r="R8" s="90">
        <f t="shared" ref="R8:S71" si="12">(D8-U8)/U8</f>
        <v>0.12949804565121689</v>
      </c>
      <c r="S8" s="90">
        <f t="shared" si="12"/>
        <v>0.1181846993728243</v>
      </c>
      <c r="T8" s="92">
        <v>15375</v>
      </c>
      <c r="U8" s="1">
        <v>584780.47</v>
      </c>
      <c r="V8" s="1">
        <v>38419.320018395636</v>
      </c>
      <c r="W8" s="195"/>
      <c r="X8" s="89">
        <v>0</v>
      </c>
      <c r="Y8" s="89">
        <f t="shared" ref="Y8:Y71" si="13">X8*1000/T8</f>
        <v>0</v>
      </c>
    </row>
    <row r="9" spans="2:27">
      <c r="B9" s="199">
        <v>1103</v>
      </c>
      <c r="C9" t="s">
        <v>37</v>
      </c>
      <c r="D9" s="1">
        <v>7903326.8660000004</v>
      </c>
      <c r="E9" s="86">
        <f t="shared" si="5"/>
        <v>52645.676318751961</v>
      </c>
      <c r="F9" s="87">
        <f t="shared" si="0"/>
        <v>1.2710495190496194</v>
      </c>
      <c r="G9" s="188">
        <f t="shared" si="6"/>
        <v>-6958.8304009139692</v>
      </c>
      <c r="H9" s="188">
        <f t="shared" si="7"/>
        <v>-1044680.4962764079</v>
      </c>
      <c r="I9" s="188">
        <f t="shared" si="1"/>
        <v>0</v>
      </c>
      <c r="J9" s="88">
        <f t="shared" si="2"/>
        <v>0</v>
      </c>
      <c r="K9" s="188">
        <f t="shared" si="8"/>
        <v>-353.37082384200528</v>
      </c>
      <c r="L9" s="88">
        <f t="shared" si="3"/>
        <v>-53049.088187633359</v>
      </c>
      <c r="M9" s="89">
        <f t="shared" si="9"/>
        <v>-1097729.5844640413</v>
      </c>
      <c r="N9" s="89">
        <f t="shared" si="10"/>
        <v>6805597.2815359589</v>
      </c>
      <c r="O9" s="89">
        <f t="shared" si="11"/>
        <v>45333.475093995978</v>
      </c>
      <c r="P9" s="90">
        <f t="shared" si="4"/>
        <v>1.0945075786698042</v>
      </c>
      <c r="Q9" s="225">
        <v>-245783.4228470563</v>
      </c>
      <c r="R9" s="93">
        <f t="shared" si="12"/>
        <v>0.10980667255107907</v>
      </c>
      <c r="S9" s="93">
        <f t="shared" si="12"/>
        <v>0.10185957468471345</v>
      </c>
      <c r="T9" s="92">
        <v>150123</v>
      </c>
      <c r="U9" s="1">
        <v>7121354.6119999997</v>
      </c>
      <c r="V9" s="1">
        <v>47778.93438355429</v>
      </c>
      <c r="W9" s="195"/>
      <c r="X9" s="89">
        <v>0</v>
      </c>
      <c r="Y9" s="89">
        <f t="shared" si="13"/>
        <v>0</v>
      </c>
      <c r="Z9" s="1"/>
      <c r="AA9" s="1"/>
    </row>
    <row r="10" spans="2:27">
      <c r="B10" s="199">
        <v>1106</v>
      </c>
      <c r="C10" t="s">
        <v>38</v>
      </c>
      <c r="D10" s="1">
        <v>1670263.216</v>
      </c>
      <c r="E10" s="86">
        <f>D10/T10*1000</f>
        <v>43450.04594053224</v>
      </c>
      <c r="F10" s="87">
        <f t="shared" si="0"/>
        <v>1.0490350558138029</v>
      </c>
      <c r="G10" s="188">
        <f t="shared" si="6"/>
        <v>-1257.539566417742</v>
      </c>
      <c r="H10" s="188">
        <f t="shared" si="7"/>
        <v>-48341.078472664412</v>
      </c>
      <c r="I10" s="188">
        <f t="shared" si="1"/>
        <v>0</v>
      </c>
      <c r="J10" s="88">
        <f t="shared" si="2"/>
        <v>0</v>
      </c>
      <c r="K10" s="188">
        <f t="shared" si="8"/>
        <v>-353.37082384200528</v>
      </c>
      <c r="L10" s="88">
        <f t="shared" si="3"/>
        <v>-13583.927839310525</v>
      </c>
      <c r="M10" s="89">
        <f t="shared" si="9"/>
        <v>-61925.006311974939</v>
      </c>
      <c r="N10" s="89">
        <f t="shared" si="10"/>
        <v>1608338.2096880251</v>
      </c>
      <c r="O10" s="89">
        <f t="shared" si="11"/>
        <v>41839.135550272498</v>
      </c>
      <c r="P10" s="90">
        <f t="shared" si="4"/>
        <v>1.0101420826401943</v>
      </c>
      <c r="Q10" s="225">
        <v>-23974.21389962134</v>
      </c>
      <c r="R10" s="93">
        <f t="shared" si="12"/>
        <v>0.10012826014131836</v>
      </c>
      <c r="S10" s="93">
        <f t="shared" si="12"/>
        <v>9.5864086192642139E-2</v>
      </c>
      <c r="T10" s="92">
        <v>38441</v>
      </c>
      <c r="U10" s="1">
        <v>1518244.078</v>
      </c>
      <c r="V10" s="1">
        <v>39649.11934607751</v>
      </c>
      <c r="W10" s="195"/>
      <c r="X10" s="89">
        <v>0</v>
      </c>
      <c r="Y10" s="89">
        <f t="shared" si="13"/>
        <v>0</v>
      </c>
      <c r="Z10" s="1"/>
    </row>
    <row r="11" spans="2:27">
      <c r="B11" s="199">
        <v>1108</v>
      </c>
      <c r="C11" t="s">
        <v>39</v>
      </c>
      <c r="D11" s="1">
        <v>3612874.06</v>
      </c>
      <c r="E11" s="86">
        <f t="shared" si="5"/>
        <v>42550.455316342392</v>
      </c>
      <c r="F11" s="87">
        <f t="shared" si="0"/>
        <v>1.0273158129400861</v>
      </c>
      <c r="G11" s="188">
        <f t="shared" si="6"/>
        <v>-699.7933794200361</v>
      </c>
      <c r="H11" s="188">
        <f t="shared" si="7"/>
        <v>-59418.056259796424</v>
      </c>
      <c r="I11" s="188">
        <f t="shared" si="1"/>
        <v>0</v>
      </c>
      <c r="J11" s="88">
        <f t="shared" si="2"/>
        <v>0</v>
      </c>
      <c r="K11" s="188">
        <f t="shared" si="8"/>
        <v>-353.37082384200528</v>
      </c>
      <c r="L11" s="88">
        <f t="shared" si="3"/>
        <v>-30004.009910776986</v>
      </c>
      <c r="M11" s="89">
        <f t="shared" si="9"/>
        <v>-89422.066170573409</v>
      </c>
      <c r="N11" s="89">
        <f t="shared" si="10"/>
        <v>3523451.9938294268</v>
      </c>
      <c r="O11" s="89">
        <f t="shared" si="11"/>
        <v>41497.291113080355</v>
      </c>
      <c r="P11" s="90">
        <f t="shared" si="4"/>
        <v>1.001888770348182</v>
      </c>
      <c r="Q11" s="225">
        <v>-28659.170677699512</v>
      </c>
      <c r="R11" s="93">
        <f t="shared" si="12"/>
        <v>0.14122093932419147</v>
      </c>
      <c r="S11" s="93">
        <f t="shared" si="12"/>
        <v>0.12501148376258381</v>
      </c>
      <c r="T11" s="92">
        <v>84908</v>
      </c>
      <c r="U11" s="1">
        <v>3165797.2050000001</v>
      </c>
      <c r="V11" s="1">
        <v>37822.240866407017</v>
      </c>
      <c r="W11" s="195"/>
      <c r="X11" s="89">
        <v>0</v>
      </c>
      <c r="Y11" s="89">
        <f t="shared" si="13"/>
        <v>0</v>
      </c>
      <c r="Z11" s="1"/>
      <c r="AA11" s="1"/>
    </row>
    <row r="12" spans="2:27">
      <c r="B12" s="199">
        <v>1111</v>
      </c>
      <c r="C12" t="s">
        <v>40</v>
      </c>
      <c r="D12" s="1">
        <v>120095.621</v>
      </c>
      <c r="E12" s="86">
        <f t="shared" si="5"/>
        <v>35626.111242954612</v>
      </c>
      <c r="F12" s="87">
        <f t="shared" si="0"/>
        <v>0.86013809162209243</v>
      </c>
      <c r="G12" s="188">
        <f t="shared" si="6"/>
        <v>3593.2999460803871</v>
      </c>
      <c r="H12" s="188">
        <f t="shared" si="7"/>
        <v>12113.014118236984</v>
      </c>
      <c r="I12" s="188">
        <f t="shared" si="1"/>
        <v>578.71430490839771</v>
      </c>
      <c r="J12" s="88">
        <f t="shared" si="2"/>
        <v>1950.8459218462087</v>
      </c>
      <c r="K12" s="188">
        <f t="shared" si="8"/>
        <v>225.34348106639243</v>
      </c>
      <c r="L12" s="88">
        <f t="shared" si="3"/>
        <v>759.63287467480893</v>
      </c>
      <c r="M12" s="89">
        <f t="shared" si="9"/>
        <v>12872.646992911794</v>
      </c>
      <c r="N12" s="89">
        <f t="shared" si="10"/>
        <v>132968.2679929118</v>
      </c>
      <c r="O12" s="89">
        <f t="shared" si="11"/>
        <v>39444.7546701014</v>
      </c>
      <c r="P12" s="90">
        <f t="shared" si="4"/>
        <v>0.95233341003930594</v>
      </c>
      <c r="Q12" s="225">
        <v>1334.5700893901485</v>
      </c>
      <c r="R12" s="93">
        <f t="shared" si="12"/>
        <v>6.686666748749992E-2</v>
      </c>
      <c r="S12" s="93">
        <f t="shared" si="12"/>
        <v>5.9271057870264675E-2</v>
      </c>
      <c r="T12" s="92">
        <v>3371</v>
      </c>
      <c r="U12" s="1">
        <v>112568.538</v>
      </c>
      <c r="V12" s="1">
        <v>33632.667463400059</v>
      </c>
      <c r="W12" s="195"/>
      <c r="X12" s="89">
        <v>0</v>
      </c>
      <c r="Y12" s="89">
        <f t="shared" si="13"/>
        <v>0</v>
      </c>
      <c r="Z12" s="1"/>
      <c r="AA12" s="1"/>
    </row>
    <row r="13" spans="2:27">
      <c r="B13" s="199">
        <v>1112</v>
      </c>
      <c r="C13" t="s">
        <v>41</v>
      </c>
      <c r="D13" s="1">
        <v>119398.618</v>
      </c>
      <c r="E13" s="86">
        <f t="shared" si="5"/>
        <v>36636.581159864989</v>
      </c>
      <c r="F13" s="87">
        <f t="shared" si="0"/>
        <v>0.88453434582019008</v>
      </c>
      <c r="G13" s="188">
        <f t="shared" si="6"/>
        <v>2966.8085975959534</v>
      </c>
      <c r="H13" s="188">
        <f t="shared" si="7"/>
        <v>9668.829219565212</v>
      </c>
      <c r="I13" s="188">
        <f t="shared" si="1"/>
        <v>225.0498339897658</v>
      </c>
      <c r="J13" s="88">
        <f t="shared" si="2"/>
        <v>733.43740897264672</v>
      </c>
      <c r="K13" s="188">
        <f t="shared" si="8"/>
        <v>-128.32098985223948</v>
      </c>
      <c r="L13" s="88">
        <f t="shared" si="3"/>
        <v>-418.19810592844846</v>
      </c>
      <c r="M13" s="89">
        <f t="shared" si="9"/>
        <v>9250.631113636764</v>
      </c>
      <c r="N13" s="89">
        <f t="shared" si="10"/>
        <v>128649.24911363676</v>
      </c>
      <c r="O13" s="89">
        <f t="shared" si="11"/>
        <v>39475.068767608704</v>
      </c>
      <c r="P13" s="90">
        <f t="shared" si="4"/>
        <v>0.95306529766524872</v>
      </c>
      <c r="Q13" s="225">
        <v>-818.08252711585374</v>
      </c>
      <c r="R13" s="93">
        <f t="shared" si="12"/>
        <v>7.6647610925564089E-2</v>
      </c>
      <c r="S13" s="93">
        <f t="shared" si="12"/>
        <v>6.5745686666422096E-2</v>
      </c>
      <c r="T13" s="92">
        <v>3259</v>
      </c>
      <c r="U13" s="1">
        <v>110898.512</v>
      </c>
      <c r="V13" s="1">
        <v>34376.476131432115</v>
      </c>
      <c r="W13" s="195"/>
      <c r="X13" s="89">
        <v>0</v>
      </c>
      <c r="Y13" s="89">
        <f t="shared" si="13"/>
        <v>0</v>
      </c>
      <c r="Z13" s="1"/>
      <c r="AA13" s="1"/>
    </row>
    <row r="14" spans="2:27">
      <c r="B14" s="199">
        <v>1114</v>
      </c>
      <c r="C14" t="s">
        <v>42</v>
      </c>
      <c r="D14" s="1">
        <v>110491.88</v>
      </c>
      <c r="E14" s="86">
        <f t="shared" si="5"/>
        <v>38035.070567986229</v>
      </c>
      <c r="F14" s="87">
        <f t="shared" si="0"/>
        <v>0.91829873852788413</v>
      </c>
      <c r="G14" s="188">
        <f t="shared" si="6"/>
        <v>2099.7451645607844</v>
      </c>
      <c r="H14" s="188">
        <f t="shared" si="7"/>
        <v>6099.7597030490788</v>
      </c>
      <c r="I14" s="188">
        <f t="shared" si="1"/>
        <v>0</v>
      </c>
      <c r="J14" s="88">
        <f t="shared" si="2"/>
        <v>0</v>
      </c>
      <c r="K14" s="188">
        <f t="shared" si="8"/>
        <v>-353.37082384200528</v>
      </c>
      <c r="L14" s="88">
        <f t="shared" si="3"/>
        <v>-1026.5422432610253</v>
      </c>
      <c r="M14" s="89">
        <f t="shared" si="9"/>
        <v>5073.217459788053</v>
      </c>
      <c r="N14" s="89">
        <f t="shared" si="10"/>
        <v>115565.09745978806</v>
      </c>
      <c r="O14" s="89">
        <f t="shared" si="11"/>
        <v>39781.444908705009</v>
      </c>
      <c r="P14" s="90">
        <f t="shared" si="4"/>
        <v>0.96046228207154516</v>
      </c>
      <c r="Q14" s="225">
        <v>1361.1790067932616</v>
      </c>
      <c r="R14" s="93">
        <f t="shared" si="12"/>
        <v>0.13804262306523182</v>
      </c>
      <c r="S14" s="93">
        <f t="shared" si="12"/>
        <v>0.13294983335788302</v>
      </c>
      <c r="T14" s="92">
        <v>2905</v>
      </c>
      <c r="U14" s="1">
        <v>97089.403999999995</v>
      </c>
      <c r="V14" s="1">
        <v>33571.716459197785</v>
      </c>
      <c r="W14" s="195"/>
      <c r="X14" s="89">
        <v>0</v>
      </c>
      <c r="Y14" s="89">
        <f t="shared" si="13"/>
        <v>0</v>
      </c>
      <c r="Z14" s="1"/>
      <c r="AA14" s="1"/>
    </row>
    <row r="15" spans="2:27">
      <c r="B15" s="199">
        <v>1119</v>
      </c>
      <c r="C15" t="s">
        <v>43</v>
      </c>
      <c r="D15" s="1">
        <v>733742.46299999999</v>
      </c>
      <c r="E15" s="86">
        <f t="shared" si="5"/>
        <v>36564.631634026016</v>
      </c>
      <c r="F15" s="87">
        <f t="shared" si="0"/>
        <v>0.88279723431154944</v>
      </c>
      <c r="G15" s="188">
        <f t="shared" si="6"/>
        <v>3011.4173036161164</v>
      </c>
      <c r="H15" s="188">
        <f t="shared" si="7"/>
        <v>60430.111031664608</v>
      </c>
      <c r="I15" s="188">
        <f t="shared" si="1"/>
        <v>250.23216803340617</v>
      </c>
      <c r="J15" s="88">
        <f t="shared" si="2"/>
        <v>5021.4089159263613</v>
      </c>
      <c r="K15" s="188">
        <f t="shared" si="8"/>
        <v>-103.13865580859911</v>
      </c>
      <c r="L15" s="88">
        <f t="shared" si="3"/>
        <v>-2069.6834061111585</v>
      </c>
      <c r="M15" s="89">
        <f t="shared" si="9"/>
        <v>58360.42762555345</v>
      </c>
      <c r="N15" s="89">
        <f t="shared" si="10"/>
        <v>792102.89062555344</v>
      </c>
      <c r="O15" s="89">
        <f t="shared" si="11"/>
        <v>39472.91028183353</v>
      </c>
      <c r="P15" s="90">
        <f t="shared" si="4"/>
        <v>0.95301318431998938</v>
      </c>
      <c r="Q15" s="225">
        <v>2006.5797663903213</v>
      </c>
      <c r="R15" s="93">
        <f t="shared" si="12"/>
        <v>0.17070254299642917</v>
      </c>
      <c r="S15" s="93">
        <f t="shared" si="12"/>
        <v>0.15670101759058178</v>
      </c>
      <c r="T15" s="92">
        <v>20067</v>
      </c>
      <c r="U15" s="1">
        <v>626753.96699999995</v>
      </c>
      <c r="V15" s="1">
        <v>31611.134664850957</v>
      </c>
      <c r="W15" s="195"/>
      <c r="X15" s="89">
        <v>0</v>
      </c>
      <c r="Y15" s="89">
        <f t="shared" si="13"/>
        <v>0</v>
      </c>
      <c r="Z15" s="1"/>
      <c r="AA15" s="1"/>
    </row>
    <row r="16" spans="2:27">
      <c r="B16" s="199">
        <v>1120</v>
      </c>
      <c r="C16" t="s">
        <v>44</v>
      </c>
      <c r="D16" s="1">
        <v>854023.61399999994</v>
      </c>
      <c r="E16" s="86">
        <f t="shared" si="5"/>
        <v>40310.753044463323</v>
      </c>
      <c r="F16" s="87">
        <f t="shared" si="0"/>
        <v>0.97324161930165753</v>
      </c>
      <c r="G16" s="188">
        <f t="shared" si="6"/>
        <v>688.82202914498646</v>
      </c>
      <c r="H16" s="188">
        <f t="shared" si="7"/>
        <v>14593.383509465682</v>
      </c>
      <c r="I16" s="188">
        <f t="shared" si="1"/>
        <v>0</v>
      </c>
      <c r="J16" s="88">
        <f t="shared" si="2"/>
        <v>0</v>
      </c>
      <c r="K16" s="188">
        <f t="shared" si="8"/>
        <v>-353.37082384200528</v>
      </c>
      <c r="L16" s="88">
        <f t="shared" si="3"/>
        <v>-7486.5142739167241</v>
      </c>
      <c r="M16" s="89">
        <f t="shared" si="9"/>
        <v>7106.8692355489584</v>
      </c>
      <c r="N16" s="89">
        <f t="shared" si="10"/>
        <v>861130.48323554895</v>
      </c>
      <c r="O16" s="89">
        <f t="shared" si="11"/>
        <v>40646.204249766306</v>
      </c>
      <c r="P16" s="90">
        <f t="shared" si="4"/>
        <v>0.98134057676557906</v>
      </c>
      <c r="Q16" s="225">
        <v>-1335.2703353934758</v>
      </c>
      <c r="R16" s="93">
        <f t="shared" si="12"/>
        <v>0.14275204965947288</v>
      </c>
      <c r="S16" s="93">
        <f t="shared" si="12"/>
        <v>0.12732549031827559</v>
      </c>
      <c r="T16" s="92">
        <v>21186</v>
      </c>
      <c r="U16" s="1">
        <v>747339.38500000001</v>
      </c>
      <c r="V16" s="1">
        <v>35757.865311004782</v>
      </c>
      <c r="W16" s="195"/>
      <c r="X16" s="89">
        <v>0</v>
      </c>
      <c r="Y16" s="89">
        <f t="shared" si="13"/>
        <v>0</v>
      </c>
      <c r="Z16" s="1"/>
      <c r="AA16" s="1"/>
    </row>
    <row r="17" spans="2:27">
      <c r="B17" s="199">
        <v>1121</v>
      </c>
      <c r="C17" t="s">
        <v>45</v>
      </c>
      <c r="D17" s="1">
        <v>825991.15</v>
      </c>
      <c r="E17" s="86">
        <f t="shared" si="5"/>
        <v>40977.881133105126</v>
      </c>
      <c r="F17" s="87">
        <f t="shared" si="0"/>
        <v>0.98934840898517462</v>
      </c>
      <c r="G17" s="188">
        <f t="shared" si="6"/>
        <v>275.20261418706883</v>
      </c>
      <c r="H17" s="188">
        <f t="shared" si="7"/>
        <v>5547.2590941687467</v>
      </c>
      <c r="I17" s="188">
        <f t="shared" si="1"/>
        <v>0</v>
      </c>
      <c r="J17" s="88">
        <f t="shared" si="2"/>
        <v>0</v>
      </c>
      <c r="K17" s="188">
        <f t="shared" si="8"/>
        <v>-353.37082384200528</v>
      </c>
      <c r="L17" s="88">
        <f t="shared" si="3"/>
        <v>-7122.895696183301</v>
      </c>
      <c r="M17" s="89">
        <f t="shared" si="9"/>
        <v>-1575.6366020145542</v>
      </c>
      <c r="N17" s="89">
        <f t="shared" si="10"/>
        <v>824415.51339798549</v>
      </c>
      <c r="O17" s="89">
        <f t="shared" si="11"/>
        <v>40899.712923450192</v>
      </c>
      <c r="P17" s="90">
        <f t="shared" si="4"/>
        <v>0.98746115684531555</v>
      </c>
      <c r="Q17" s="225">
        <v>-1443.2788959202962</v>
      </c>
      <c r="R17" s="93">
        <f t="shared" si="12"/>
        <v>0.11804200960355865</v>
      </c>
      <c r="S17" s="93">
        <f t="shared" si="12"/>
        <v>0.10434173791768864</v>
      </c>
      <c r="T17" s="92">
        <v>20157</v>
      </c>
      <c r="U17" s="1">
        <v>738783.64399999997</v>
      </c>
      <c r="V17" s="1">
        <v>37106.159919638376</v>
      </c>
      <c r="W17" s="195"/>
      <c r="X17" s="89">
        <v>0</v>
      </c>
      <c r="Y17" s="89">
        <f t="shared" si="13"/>
        <v>0</v>
      </c>
      <c r="Z17" s="1"/>
      <c r="AA17" s="1"/>
    </row>
    <row r="18" spans="2:27">
      <c r="B18" s="199">
        <v>1122</v>
      </c>
      <c r="C18" t="s">
        <v>46</v>
      </c>
      <c r="D18" s="1">
        <v>448293.67700000003</v>
      </c>
      <c r="E18" s="86">
        <f t="shared" si="5"/>
        <v>35760.503908742823</v>
      </c>
      <c r="F18" s="87">
        <f t="shared" si="0"/>
        <v>0.86338279745851565</v>
      </c>
      <c r="G18" s="188">
        <f t="shared" si="6"/>
        <v>3509.9764932916964</v>
      </c>
      <c r="H18" s="188">
        <f t="shared" si="7"/>
        <v>44001.065319904708</v>
      </c>
      <c r="I18" s="188">
        <f t="shared" si="1"/>
        <v>531.67687188252387</v>
      </c>
      <c r="J18" s="88">
        <f t="shared" si="2"/>
        <v>6665.1012659193193</v>
      </c>
      <c r="K18" s="188">
        <f t="shared" si="8"/>
        <v>178.30604804051859</v>
      </c>
      <c r="L18" s="88">
        <f t="shared" si="3"/>
        <v>2235.2446182359408</v>
      </c>
      <c r="M18" s="89">
        <f t="shared" si="9"/>
        <v>46236.30993814065</v>
      </c>
      <c r="N18" s="89">
        <f t="shared" si="10"/>
        <v>494529.9869381407</v>
      </c>
      <c r="O18" s="89">
        <f t="shared" si="11"/>
        <v>39448.786450075044</v>
      </c>
      <c r="P18" s="90">
        <f t="shared" si="4"/>
        <v>0.95243075121439857</v>
      </c>
      <c r="Q18" s="225">
        <v>7148.1758210633852</v>
      </c>
      <c r="R18" s="93">
        <f t="shared" si="12"/>
        <v>9.2895414065223655E-2</v>
      </c>
      <c r="S18" s="93">
        <f t="shared" si="12"/>
        <v>7.7725997820221396E-2</v>
      </c>
      <c r="T18" s="92">
        <v>12536</v>
      </c>
      <c r="U18" s="1">
        <v>410189</v>
      </c>
      <c r="V18" s="1">
        <v>33181.443132179258</v>
      </c>
      <c r="W18" s="195"/>
      <c r="X18" s="89">
        <v>0</v>
      </c>
      <c r="Y18" s="89">
        <f t="shared" si="13"/>
        <v>0</v>
      </c>
      <c r="Z18" s="1"/>
      <c r="AA18" s="1"/>
    </row>
    <row r="19" spans="2:27">
      <c r="B19" s="199">
        <v>1124</v>
      </c>
      <c r="C19" t="s">
        <v>47</v>
      </c>
      <c r="D19" s="1">
        <v>1521336.784</v>
      </c>
      <c r="E19" s="86">
        <f t="shared" si="5"/>
        <v>52184.570507323428</v>
      </c>
      <c r="F19" s="87">
        <f t="shared" si="0"/>
        <v>1.2599168228658215</v>
      </c>
      <c r="G19" s="188">
        <f t="shared" si="6"/>
        <v>-6672.9447978282788</v>
      </c>
      <c r="H19" s="188">
        <f t="shared" si="7"/>
        <v>-194536.35969108783</v>
      </c>
      <c r="I19" s="188">
        <f t="shared" si="1"/>
        <v>0</v>
      </c>
      <c r="J19" s="88">
        <f t="shared" si="2"/>
        <v>0</v>
      </c>
      <c r="K19" s="188">
        <f t="shared" si="8"/>
        <v>-353.37082384200528</v>
      </c>
      <c r="L19" s="88">
        <f t="shared" si="3"/>
        <v>-10301.81962746598</v>
      </c>
      <c r="M19" s="89">
        <f t="shared" si="9"/>
        <v>-204838.1793185538</v>
      </c>
      <c r="N19" s="89">
        <f t="shared" si="10"/>
        <v>1316498.6046814462</v>
      </c>
      <c r="O19" s="89">
        <f t="shared" si="11"/>
        <v>45158.25488565315</v>
      </c>
      <c r="P19" s="90">
        <f t="shared" si="4"/>
        <v>1.0902771541199614</v>
      </c>
      <c r="Q19" s="225">
        <v>-42704.949610731797</v>
      </c>
      <c r="R19" s="93">
        <f t="shared" si="12"/>
        <v>0.11274508367601932</v>
      </c>
      <c r="S19" s="93">
        <f t="shared" si="12"/>
        <v>9.4881923824189862E-2</v>
      </c>
      <c r="T19" s="92">
        <v>29153</v>
      </c>
      <c r="U19" s="1">
        <v>1367192.5460000001</v>
      </c>
      <c r="V19" s="1">
        <v>47662.281540875032</v>
      </c>
      <c r="W19" s="195"/>
      <c r="X19" s="89">
        <v>0</v>
      </c>
      <c r="Y19" s="89">
        <f t="shared" si="13"/>
        <v>0</v>
      </c>
      <c r="Z19" s="1"/>
      <c r="AA19" s="1"/>
    </row>
    <row r="20" spans="2:27">
      <c r="B20" s="199">
        <v>1127</v>
      </c>
      <c r="C20" t="s">
        <v>48</v>
      </c>
      <c r="D20" s="1">
        <v>535665.12</v>
      </c>
      <c r="E20" s="86">
        <f t="shared" si="5"/>
        <v>45414.592623993216</v>
      </c>
      <c r="F20" s="87">
        <f t="shared" si="0"/>
        <v>1.0964660376487572</v>
      </c>
      <c r="G20" s="188">
        <f t="shared" si="6"/>
        <v>-2475.558510163547</v>
      </c>
      <c r="H20" s="188">
        <f t="shared" si="7"/>
        <v>-29199.212627379038</v>
      </c>
      <c r="I20" s="188">
        <f t="shared" si="1"/>
        <v>0</v>
      </c>
      <c r="J20" s="88">
        <f t="shared" si="2"/>
        <v>0</v>
      </c>
      <c r="K20" s="188">
        <f t="shared" si="8"/>
        <v>-353.37082384200528</v>
      </c>
      <c r="L20" s="88">
        <f t="shared" si="3"/>
        <v>-4168.0088672164529</v>
      </c>
      <c r="M20" s="89">
        <f t="shared" si="9"/>
        <v>-33367.221494595491</v>
      </c>
      <c r="N20" s="89">
        <f t="shared" si="10"/>
        <v>502297.89850540448</v>
      </c>
      <c r="O20" s="89">
        <f t="shared" si="11"/>
        <v>42585.663289987664</v>
      </c>
      <c r="P20" s="90">
        <f t="shared" si="4"/>
        <v>1.0281658557374769</v>
      </c>
      <c r="Q20" s="225">
        <v>-9015.4998478393572</v>
      </c>
      <c r="R20" s="93">
        <f t="shared" si="12"/>
        <v>0.13213880311762002</v>
      </c>
      <c r="S20" s="93">
        <f t="shared" si="12"/>
        <v>0.12705161731302192</v>
      </c>
      <c r="T20" s="92">
        <v>11795</v>
      </c>
      <c r="U20" s="1">
        <v>473144.38699999999</v>
      </c>
      <c r="V20" s="1">
        <v>40295.042326690513</v>
      </c>
      <c r="W20" s="195"/>
      <c r="X20" s="89">
        <v>0</v>
      </c>
      <c r="Y20" s="89">
        <f t="shared" si="13"/>
        <v>0</v>
      </c>
      <c r="Z20" s="1"/>
      <c r="AA20" s="1"/>
    </row>
    <row r="21" spans="2:27">
      <c r="B21" s="199">
        <v>1130</v>
      </c>
      <c r="C21" t="s">
        <v>49</v>
      </c>
      <c r="D21" s="1">
        <v>512948.36200000002</v>
      </c>
      <c r="E21" s="86">
        <f t="shared" si="5"/>
        <v>37135.188735249409</v>
      </c>
      <c r="F21" s="87">
        <f t="shared" si="0"/>
        <v>0.89657246486817588</v>
      </c>
      <c r="G21" s="188">
        <f t="shared" si="6"/>
        <v>2657.6719008576133</v>
      </c>
      <c r="H21" s="188">
        <f t="shared" si="7"/>
        <v>36710.421966546215</v>
      </c>
      <c r="I21" s="188">
        <f t="shared" si="1"/>
        <v>50.537182605218909</v>
      </c>
      <c r="J21" s="88">
        <f t="shared" si="2"/>
        <v>698.07010332588879</v>
      </c>
      <c r="K21" s="188">
        <f t="shared" si="8"/>
        <v>-302.83364123678638</v>
      </c>
      <c r="L21" s="88">
        <f t="shared" si="3"/>
        <v>-4183.0410864037303</v>
      </c>
      <c r="M21" s="89">
        <f t="shared" si="9"/>
        <v>32527.380880142486</v>
      </c>
      <c r="N21" s="89">
        <f t="shared" si="10"/>
        <v>545475.74288014253</v>
      </c>
      <c r="O21" s="89">
        <f t="shared" si="11"/>
        <v>39490.026994870233</v>
      </c>
      <c r="P21" s="90">
        <f t="shared" si="4"/>
        <v>0.95342644123668829</v>
      </c>
      <c r="Q21" s="225">
        <v>4043.8492816718463</v>
      </c>
      <c r="R21" s="93">
        <f t="shared" si="12"/>
        <v>0.1431289815257199</v>
      </c>
      <c r="S21" s="94">
        <f t="shared" si="12"/>
        <v>0.13402565944016076</v>
      </c>
      <c r="T21" s="92">
        <v>13813</v>
      </c>
      <c r="U21" s="1">
        <v>448723.08399999997</v>
      </c>
      <c r="V21" s="1">
        <v>32746.3390498431</v>
      </c>
      <c r="W21" s="195"/>
      <c r="X21" s="89">
        <v>0</v>
      </c>
      <c r="Y21" s="89">
        <f t="shared" si="13"/>
        <v>0</v>
      </c>
      <c r="Z21" s="1"/>
      <c r="AA21" s="1"/>
    </row>
    <row r="22" spans="2:27">
      <c r="B22" s="199">
        <v>1133</v>
      </c>
      <c r="C22" t="s">
        <v>50</v>
      </c>
      <c r="D22" s="1">
        <v>132780.25700000001</v>
      </c>
      <c r="E22" s="86">
        <f t="shared" si="5"/>
        <v>49526.392017903774</v>
      </c>
      <c r="F22" s="87">
        <f t="shared" si="0"/>
        <v>1.1957391595365836</v>
      </c>
      <c r="G22" s="188">
        <f t="shared" si="6"/>
        <v>-5024.8741343880929</v>
      </c>
      <c r="H22" s="188">
        <f t="shared" si="7"/>
        <v>-13471.687554294476</v>
      </c>
      <c r="I22" s="188">
        <f t="shared" si="1"/>
        <v>0</v>
      </c>
      <c r="J22" s="88">
        <f t="shared" si="2"/>
        <v>0</v>
      </c>
      <c r="K22" s="188">
        <f t="shared" si="8"/>
        <v>-353.37082384200528</v>
      </c>
      <c r="L22" s="88">
        <f t="shared" si="3"/>
        <v>-947.38717872041616</v>
      </c>
      <c r="M22" s="89">
        <f t="shared" si="9"/>
        <v>-14419.074733014892</v>
      </c>
      <c r="N22" s="89">
        <f t="shared" si="10"/>
        <v>118361.18226698512</v>
      </c>
      <c r="O22" s="89">
        <f t="shared" si="11"/>
        <v>44148.147059673676</v>
      </c>
      <c r="P22" s="90">
        <f t="shared" si="4"/>
        <v>1.0658896420548509</v>
      </c>
      <c r="Q22" s="225">
        <v>-669.34974679081461</v>
      </c>
      <c r="R22" s="93">
        <f t="shared" si="12"/>
        <v>0.12412662036828334</v>
      </c>
      <c r="S22" s="94">
        <f t="shared" si="12"/>
        <v>0.10819345678231004</v>
      </c>
      <c r="T22" s="92">
        <v>2681</v>
      </c>
      <c r="U22" s="1">
        <v>118118.595</v>
      </c>
      <c r="V22" s="1">
        <v>44691.106696935298</v>
      </c>
      <c r="W22" s="195"/>
      <c r="X22" s="89">
        <v>0</v>
      </c>
      <c r="Y22" s="89">
        <f t="shared" si="13"/>
        <v>0</v>
      </c>
      <c r="Z22" s="1"/>
      <c r="AA22" s="1"/>
    </row>
    <row r="23" spans="2:27">
      <c r="B23" s="199">
        <v>1134</v>
      </c>
      <c r="C23" t="s">
        <v>51</v>
      </c>
      <c r="D23" s="1">
        <v>190081.79300000001</v>
      </c>
      <c r="E23" s="86">
        <f t="shared" si="5"/>
        <v>48256.357705001268</v>
      </c>
      <c r="F23" s="87">
        <f t="shared" si="0"/>
        <v>1.1650761190844612</v>
      </c>
      <c r="G23" s="188">
        <f t="shared" si="6"/>
        <v>-4237.4528603885392</v>
      </c>
      <c r="H23" s="188">
        <f t="shared" si="7"/>
        <v>-16691.326817070458</v>
      </c>
      <c r="I23" s="188">
        <f t="shared" si="1"/>
        <v>0</v>
      </c>
      <c r="J23" s="88">
        <f t="shared" si="2"/>
        <v>0</v>
      </c>
      <c r="K23" s="188">
        <f t="shared" si="8"/>
        <v>-353.37082384200528</v>
      </c>
      <c r="L23" s="88">
        <f t="shared" si="3"/>
        <v>-1391.9276751136588</v>
      </c>
      <c r="M23" s="89">
        <f t="shared" si="9"/>
        <v>-18083.254492184118</v>
      </c>
      <c r="N23" s="89">
        <f t="shared" si="10"/>
        <v>171998.53850781589</v>
      </c>
      <c r="O23" s="89">
        <f t="shared" si="11"/>
        <v>43665.534020770727</v>
      </c>
      <c r="P23" s="90">
        <f t="shared" si="4"/>
        <v>1.0542376866830445</v>
      </c>
      <c r="Q23" s="225">
        <v>1975.293871462527</v>
      </c>
      <c r="R23" s="93">
        <f t="shared" si="12"/>
        <v>2.8182393140859269E-2</v>
      </c>
      <c r="S23" s="93">
        <f t="shared" si="12"/>
        <v>1.5131080712059326E-2</v>
      </c>
      <c r="T23" s="92">
        <v>3939</v>
      </c>
      <c r="U23" s="1">
        <v>184871.66699999999</v>
      </c>
      <c r="V23" s="1">
        <v>47537.070455129848</v>
      </c>
      <c r="W23" s="195"/>
      <c r="X23" s="89">
        <v>0</v>
      </c>
      <c r="Y23" s="89">
        <f t="shared" si="13"/>
        <v>0</v>
      </c>
      <c r="Z23" s="1"/>
      <c r="AA23" s="1"/>
    </row>
    <row r="24" spans="2:27">
      <c r="B24" s="199">
        <v>1135</v>
      </c>
      <c r="C24" t="s">
        <v>52</v>
      </c>
      <c r="D24" s="1">
        <v>185964.69899999999</v>
      </c>
      <c r="E24" s="86">
        <f t="shared" si="5"/>
        <v>40427.108478260867</v>
      </c>
      <c r="F24" s="87">
        <f t="shared" si="0"/>
        <v>0.97605084369592177</v>
      </c>
      <c r="G24" s="188">
        <f t="shared" si="6"/>
        <v>616.68166019050932</v>
      </c>
      <c r="H24" s="188">
        <f t="shared" si="7"/>
        <v>2836.7356368763426</v>
      </c>
      <c r="I24" s="188">
        <f t="shared" si="1"/>
        <v>0</v>
      </c>
      <c r="J24" s="88">
        <f t="shared" si="2"/>
        <v>0</v>
      </c>
      <c r="K24" s="188">
        <f t="shared" si="8"/>
        <v>-353.37082384200528</v>
      </c>
      <c r="L24" s="88">
        <f t="shared" si="3"/>
        <v>-1625.5057896732244</v>
      </c>
      <c r="M24" s="89">
        <f t="shared" si="9"/>
        <v>1211.2298472031182</v>
      </c>
      <c r="N24" s="89">
        <f t="shared" si="10"/>
        <v>187175.92884720312</v>
      </c>
      <c r="O24" s="89">
        <f t="shared" si="11"/>
        <v>40690.419314609375</v>
      </c>
      <c r="P24" s="90">
        <f t="shared" si="4"/>
        <v>0.98240808203539953</v>
      </c>
      <c r="Q24" s="225">
        <v>876.87983110119899</v>
      </c>
      <c r="R24" s="93">
        <f t="shared" si="12"/>
        <v>8.994036718621562E-2</v>
      </c>
      <c r="S24" s="93">
        <f t="shared" si="12"/>
        <v>8.3305947559864757E-2</v>
      </c>
      <c r="T24" s="92">
        <v>4600</v>
      </c>
      <c r="U24" s="1">
        <v>170619.15</v>
      </c>
      <c r="V24" s="1">
        <v>37318.27427821522</v>
      </c>
      <c r="W24" s="195"/>
      <c r="X24" s="89">
        <v>0</v>
      </c>
      <c r="Y24" s="89">
        <f t="shared" si="13"/>
        <v>0</v>
      </c>
      <c r="Z24" s="1"/>
      <c r="AA24" s="1"/>
    </row>
    <row r="25" spans="2:27">
      <c r="B25" s="199">
        <v>1144</v>
      </c>
      <c r="C25" t="s">
        <v>53</v>
      </c>
      <c r="D25" s="1">
        <v>23143.142</v>
      </c>
      <c r="E25" s="86">
        <f t="shared" si="5"/>
        <v>40602.00350877193</v>
      </c>
      <c r="F25" s="87">
        <f t="shared" si="0"/>
        <v>0.98027341732322792</v>
      </c>
      <c r="G25" s="188">
        <f t="shared" si="6"/>
        <v>508.24674127365023</v>
      </c>
      <c r="H25" s="188">
        <f t="shared" si="7"/>
        <v>289.70064252598064</v>
      </c>
      <c r="I25" s="188">
        <f t="shared" si="1"/>
        <v>0</v>
      </c>
      <c r="J25" s="88">
        <f t="shared" si="2"/>
        <v>0</v>
      </c>
      <c r="K25" s="188">
        <f t="shared" si="8"/>
        <v>-353.37082384200528</v>
      </c>
      <c r="L25" s="88">
        <f t="shared" si="3"/>
        <v>-201.421369589943</v>
      </c>
      <c r="M25" s="89">
        <f t="shared" si="9"/>
        <v>88.279272936037643</v>
      </c>
      <c r="N25" s="89">
        <f t="shared" si="10"/>
        <v>23231.421272936037</v>
      </c>
      <c r="O25" s="89">
        <f t="shared" si="11"/>
        <v>40756.879426203574</v>
      </c>
      <c r="P25" s="90">
        <f t="shared" si="4"/>
        <v>0.98401266001377574</v>
      </c>
      <c r="Q25" s="225">
        <v>-19.062567754850306</v>
      </c>
      <c r="R25" s="93">
        <f t="shared" si="12"/>
        <v>0.11607585449832045</v>
      </c>
      <c r="S25" s="93">
        <f t="shared" si="12"/>
        <v>6.5167131310677695E-2</v>
      </c>
      <c r="T25" s="92">
        <v>570</v>
      </c>
      <c r="U25" s="1">
        <v>20736.172999999999</v>
      </c>
      <c r="V25" s="1">
        <v>38117.965073529413</v>
      </c>
      <c r="W25" s="195"/>
      <c r="X25" s="89">
        <v>0</v>
      </c>
      <c r="Y25" s="89">
        <f t="shared" si="13"/>
        <v>0</v>
      </c>
      <c r="Z25" s="1"/>
      <c r="AA25" s="1"/>
    </row>
    <row r="26" spans="2:27">
      <c r="B26" s="199">
        <v>1145</v>
      </c>
      <c r="C26" t="s">
        <v>54</v>
      </c>
      <c r="D26" s="1">
        <v>36848.593999999997</v>
      </c>
      <c r="E26" s="86">
        <f t="shared" si="5"/>
        <v>41263.823068309066</v>
      </c>
      <c r="F26" s="87">
        <f t="shared" si="0"/>
        <v>0.99625204067216333</v>
      </c>
      <c r="G26" s="188">
        <f t="shared" si="6"/>
        <v>97.918614360625796</v>
      </c>
      <c r="H26" s="188">
        <f t="shared" si="7"/>
        <v>87.441322624038833</v>
      </c>
      <c r="I26" s="188">
        <f t="shared" si="1"/>
        <v>0</v>
      </c>
      <c r="J26" s="88">
        <f t="shared" si="2"/>
        <v>0</v>
      </c>
      <c r="K26" s="188">
        <f t="shared" si="8"/>
        <v>-353.37082384200528</v>
      </c>
      <c r="L26" s="88">
        <f t="shared" si="3"/>
        <v>-315.5601456909107</v>
      </c>
      <c r="M26" s="89">
        <f t="shared" si="9"/>
        <v>-228.11882306687187</v>
      </c>
      <c r="N26" s="89">
        <f t="shared" si="10"/>
        <v>36620.475176933127</v>
      </c>
      <c r="O26" s="89">
        <f t="shared" si="11"/>
        <v>41008.370858827686</v>
      </c>
      <c r="P26" s="90">
        <f t="shared" si="4"/>
        <v>0.99008453688637121</v>
      </c>
      <c r="Q26" s="225">
        <v>-48.394464149266582</v>
      </c>
      <c r="R26" s="93">
        <f t="shared" si="12"/>
        <v>0.12308513535688574</v>
      </c>
      <c r="S26" s="93">
        <f t="shared" si="12"/>
        <v>0.11050859408749165</v>
      </c>
      <c r="T26" s="92">
        <v>893</v>
      </c>
      <c r="U26" s="1">
        <v>32810.152000000002</v>
      </c>
      <c r="V26" s="1">
        <v>37157.590033975088</v>
      </c>
      <c r="W26" s="195"/>
      <c r="X26" s="89">
        <v>0</v>
      </c>
      <c r="Y26" s="89">
        <f t="shared" si="13"/>
        <v>0</v>
      </c>
      <c r="Z26" s="1"/>
      <c r="AA26" s="1"/>
    </row>
    <row r="27" spans="2:27">
      <c r="B27" s="199">
        <v>1146</v>
      </c>
      <c r="C27" t="s">
        <v>55</v>
      </c>
      <c r="D27" s="1">
        <v>451649.86200000002</v>
      </c>
      <c r="E27" s="86">
        <f t="shared" si="5"/>
        <v>38553.125224071708</v>
      </c>
      <c r="F27" s="87">
        <f t="shared" si="0"/>
        <v>0.93080637766375596</v>
      </c>
      <c r="G27" s="188">
        <f t="shared" si="6"/>
        <v>1778.551277787788</v>
      </c>
      <c r="H27" s="188">
        <f t="shared" si="7"/>
        <v>20835.728219283934</v>
      </c>
      <c r="I27" s="188">
        <f t="shared" si="1"/>
        <v>0</v>
      </c>
      <c r="J27" s="88">
        <f t="shared" si="2"/>
        <v>0</v>
      </c>
      <c r="K27" s="188">
        <f t="shared" si="8"/>
        <v>-353.37082384200528</v>
      </c>
      <c r="L27" s="88">
        <f t="shared" si="3"/>
        <v>-4139.7392013090921</v>
      </c>
      <c r="M27" s="89">
        <f t="shared" si="9"/>
        <v>16695.98901797484</v>
      </c>
      <c r="N27" s="89">
        <f t="shared" si="10"/>
        <v>468345.85101797484</v>
      </c>
      <c r="O27" s="89">
        <f t="shared" si="11"/>
        <v>39978.305678017481</v>
      </c>
      <c r="P27" s="90">
        <f t="shared" si="4"/>
        <v>0.96521518494317626</v>
      </c>
      <c r="Q27" s="225">
        <v>1746.6121458805301</v>
      </c>
      <c r="R27" s="93">
        <f t="shared" si="12"/>
        <v>0.10641037365391946</v>
      </c>
      <c r="S27" s="93">
        <f t="shared" si="12"/>
        <v>9.2716007099944445E-2</v>
      </c>
      <c r="T27" s="92">
        <v>11715</v>
      </c>
      <c r="U27" s="1">
        <v>408211.88299999997</v>
      </c>
      <c r="V27" s="1">
        <v>35281.92592912705</v>
      </c>
      <c r="W27" s="195"/>
      <c r="X27" s="89">
        <v>0</v>
      </c>
      <c r="Y27" s="89">
        <f t="shared" si="13"/>
        <v>0</v>
      </c>
      <c r="Z27" s="1"/>
      <c r="AA27" s="1"/>
    </row>
    <row r="28" spans="2:27">
      <c r="B28" s="199">
        <v>1149</v>
      </c>
      <c r="C28" t="s">
        <v>56</v>
      </c>
      <c r="D28" s="1">
        <v>1672061.845</v>
      </c>
      <c r="E28" s="86">
        <f t="shared" si="5"/>
        <v>38242.157331381655</v>
      </c>
      <c r="F28" s="87">
        <f t="shared" si="0"/>
        <v>0.92329853242209881</v>
      </c>
      <c r="G28" s="188">
        <f t="shared" si="6"/>
        <v>1971.3513712556205</v>
      </c>
      <c r="H28" s="188">
        <f t="shared" si="7"/>
        <v>86193.396005409493</v>
      </c>
      <c r="I28" s="188">
        <f t="shared" si="1"/>
        <v>0</v>
      </c>
      <c r="J28" s="88">
        <f t="shared" si="2"/>
        <v>0</v>
      </c>
      <c r="K28" s="188">
        <f t="shared" si="8"/>
        <v>-353.37082384200528</v>
      </c>
      <c r="L28" s="88">
        <f t="shared" si="3"/>
        <v>-15450.432530843997</v>
      </c>
      <c r="M28" s="89">
        <f t="shared" si="9"/>
        <v>70742.963474565491</v>
      </c>
      <c r="N28" s="89">
        <f t="shared" si="10"/>
        <v>1742804.8084745654</v>
      </c>
      <c r="O28" s="89">
        <f t="shared" si="11"/>
        <v>39860.137878795264</v>
      </c>
      <c r="P28" s="90">
        <f t="shared" si="4"/>
        <v>0.96236220375134651</v>
      </c>
      <c r="Q28" s="225">
        <v>-1466.3976594831183</v>
      </c>
      <c r="R28" s="93">
        <f t="shared" si="12"/>
        <v>0.15159915764574078</v>
      </c>
      <c r="S28" s="93">
        <f t="shared" si="12"/>
        <v>0.14061599435094702</v>
      </c>
      <c r="T28" s="92">
        <v>43723</v>
      </c>
      <c r="U28" s="1">
        <v>1451947.784</v>
      </c>
      <c r="V28" s="1">
        <v>33527.635523945872</v>
      </c>
      <c r="W28" s="195"/>
      <c r="X28" s="89">
        <v>0</v>
      </c>
      <c r="Y28" s="89">
        <f t="shared" si="13"/>
        <v>0</v>
      </c>
      <c r="Z28" s="1"/>
      <c r="AA28" s="1"/>
    </row>
    <row r="29" spans="2:27">
      <c r="B29" s="199">
        <v>1151</v>
      </c>
      <c r="C29" t="s">
        <v>57</v>
      </c>
      <c r="D29" s="1">
        <v>9093.3060000000005</v>
      </c>
      <c r="E29" s="86">
        <f t="shared" si="5"/>
        <v>41904.635944700465</v>
      </c>
      <c r="F29" s="87">
        <f t="shared" si="0"/>
        <v>1.0117234897120908</v>
      </c>
      <c r="G29" s="188">
        <f t="shared" si="6"/>
        <v>-299.38536900204167</v>
      </c>
      <c r="H29" s="188">
        <f t="shared" si="7"/>
        <v>-64.966625073443041</v>
      </c>
      <c r="I29" s="188">
        <f t="shared" si="1"/>
        <v>0</v>
      </c>
      <c r="J29" s="88">
        <f t="shared" si="2"/>
        <v>0</v>
      </c>
      <c r="K29" s="188">
        <f t="shared" si="8"/>
        <v>-353.37082384200528</v>
      </c>
      <c r="L29" s="88">
        <f t="shared" si="3"/>
        <v>-76.681468773715139</v>
      </c>
      <c r="M29" s="89">
        <f t="shared" si="9"/>
        <v>-141.64809384715818</v>
      </c>
      <c r="N29" s="89">
        <f t="shared" si="10"/>
        <v>8951.6579061528428</v>
      </c>
      <c r="O29" s="89">
        <f t="shared" si="11"/>
        <v>41251.879751856424</v>
      </c>
      <c r="P29" s="90">
        <f t="shared" si="4"/>
        <v>0.99596368752154385</v>
      </c>
      <c r="Q29" s="225">
        <v>-64.527436215444126</v>
      </c>
      <c r="R29" s="93">
        <f t="shared" si="12"/>
        <v>0.20175670221463113</v>
      </c>
      <c r="S29" s="93">
        <f t="shared" si="12"/>
        <v>0.19068060357670824</v>
      </c>
      <c r="T29" s="92">
        <v>217</v>
      </c>
      <c r="U29" s="1">
        <v>7566.6779999999999</v>
      </c>
      <c r="V29" s="1">
        <v>35193.851162790699</v>
      </c>
      <c r="W29" s="195"/>
      <c r="X29" s="89">
        <v>0</v>
      </c>
      <c r="Y29" s="89">
        <f t="shared" si="13"/>
        <v>0</v>
      </c>
      <c r="Z29" s="1"/>
      <c r="AA29" s="1"/>
    </row>
    <row r="30" spans="2:27">
      <c r="B30" s="199">
        <v>1160</v>
      </c>
      <c r="C30" t="s">
        <v>58</v>
      </c>
      <c r="D30" s="1">
        <v>401459.64299999998</v>
      </c>
      <c r="E30" s="86">
        <f t="shared" si="5"/>
        <v>44267.244789943761</v>
      </c>
      <c r="F30" s="87">
        <f t="shared" si="0"/>
        <v>1.0687650750127859</v>
      </c>
      <c r="G30" s="188">
        <f t="shared" si="6"/>
        <v>-1764.2028530528851</v>
      </c>
      <c r="H30" s="188">
        <f t="shared" si="7"/>
        <v>-15999.555674336614</v>
      </c>
      <c r="I30" s="188">
        <f t="shared" si="1"/>
        <v>0</v>
      </c>
      <c r="J30" s="88">
        <f t="shared" si="2"/>
        <v>0</v>
      </c>
      <c r="K30" s="188">
        <f t="shared" si="8"/>
        <v>-353.37082384200528</v>
      </c>
      <c r="L30" s="88">
        <f t="shared" si="3"/>
        <v>-3204.7200014231462</v>
      </c>
      <c r="M30" s="89">
        <f t="shared" si="9"/>
        <v>-19204.27567575976</v>
      </c>
      <c r="N30" s="89">
        <f t="shared" si="10"/>
        <v>382255.36732424021</v>
      </c>
      <c r="O30" s="89">
        <f t="shared" si="11"/>
        <v>42149.671113048877</v>
      </c>
      <c r="P30" s="90">
        <f t="shared" si="4"/>
        <v>1.0176394899358079</v>
      </c>
      <c r="Q30" s="225">
        <v>-6836.625818331082</v>
      </c>
      <c r="R30" s="93">
        <f t="shared" si="12"/>
        <v>5.5595858479319402E-2</v>
      </c>
      <c r="S30" s="93">
        <f t="shared" si="12"/>
        <v>4.0347974758866145E-2</v>
      </c>
      <c r="T30" s="92">
        <v>9069</v>
      </c>
      <c r="U30" s="1">
        <v>380315.66700000002</v>
      </c>
      <c r="V30" s="1">
        <v>42550.42145893936</v>
      </c>
      <c r="W30" s="195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199">
        <v>1505</v>
      </c>
      <c r="C31" t="s">
        <v>59</v>
      </c>
      <c r="D31" s="1">
        <v>902007.09100000001</v>
      </c>
      <c r="E31" s="86">
        <f t="shared" si="5"/>
        <v>36699.775856456996</v>
      </c>
      <c r="F31" s="87">
        <f t="shared" si="0"/>
        <v>0.88606008533626024</v>
      </c>
      <c r="G31" s="188">
        <f t="shared" si="6"/>
        <v>2927.6278857089092</v>
      </c>
      <c r="H31" s="188">
        <f t="shared" si="7"/>
        <v>71955.238174953571</v>
      </c>
      <c r="I31" s="188">
        <f t="shared" si="1"/>
        <v>202.93169018256339</v>
      </c>
      <c r="J31" s="88">
        <f t="shared" si="2"/>
        <v>4987.6550813070435</v>
      </c>
      <c r="K31" s="188">
        <f t="shared" si="8"/>
        <v>-150.43913365944189</v>
      </c>
      <c r="L31" s="88">
        <f t="shared" si="3"/>
        <v>-3697.4930270817631</v>
      </c>
      <c r="M31" s="89">
        <f t="shared" si="9"/>
        <v>68257.745147871814</v>
      </c>
      <c r="N31" s="89">
        <f t="shared" si="10"/>
        <v>970264.8361478718</v>
      </c>
      <c r="O31" s="89">
        <f t="shared" si="11"/>
        <v>39476.964608506467</v>
      </c>
      <c r="P31" s="90">
        <f t="shared" si="4"/>
        <v>0.95311106985073091</v>
      </c>
      <c r="Q31" s="225">
        <v>13154.038834859311</v>
      </c>
      <c r="R31" s="93">
        <f t="shared" si="12"/>
        <v>0.12230049861042686</v>
      </c>
      <c r="S31" s="93">
        <f t="shared" si="12"/>
        <v>0.11435516999303674</v>
      </c>
      <c r="T31" s="92">
        <v>24578</v>
      </c>
      <c r="U31" s="1">
        <v>803712.63500000001</v>
      </c>
      <c r="V31" s="1">
        <v>32933.643460088511</v>
      </c>
      <c r="W31" s="195"/>
      <c r="X31" s="89">
        <v>0</v>
      </c>
      <c r="Y31" s="89">
        <f t="shared" si="13"/>
        <v>0</v>
      </c>
      <c r="Z31" s="1"/>
      <c r="AA31" s="1"/>
    </row>
    <row r="32" spans="2:27">
      <c r="B32" s="199">
        <v>1506</v>
      </c>
      <c r="C32" t="s">
        <v>60</v>
      </c>
      <c r="D32" s="1">
        <v>1328554.07</v>
      </c>
      <c r="E32" s="86">
        <f t="shared" si="5"/>
        <v>40061.335524530346</v>
      </c>
      <c r="F32" s="87">
        <f t="shared" si="0"/>
        <v>0.96721981388626321</v>
      </c>
      <c r="G32" s="188">
        <f t="shared" si="6"/>
        <v>843.46089150343187</v>
      </c>
      <c r="H32" s="188">
        <f t="shared" si="7"/>
        <v>27971.693544928312</v>
      </c>
      <c r="I32" s="188">
        <f t="shared" si="1"/>
        <v>0</v>
      </c>
      <c r="J32" s="88">
        <f t="shared" si="2"/>
        <v>0</v>
      </c>
      <c r="K32" s="188">
        <f t="shared" si="8"/>
        <v>-353.37082384200528</v>
      </c>
      <c r="L32" s="88">
        <f t="shared" si="3"/>
        <v>-11718.836631072421</v>
      </c>
      <c r="M32" s="89">
        <f t="shared" si="9"/>
        <v>16252.856913855891</v>
      </c>
      <c r="N32" s="89">
        <f t="shared" si="10"/>
        <v>1344806.9269138561</v>
      </c>
      <c r="O32" s="89">
        <f t="shared" si="11"/>
        <v>40551.425592191787</v>
      </c>
      <c r="P32" s="90">
        <f t="shared" si="4"/>
        <v>0.97905229070772948</v>
      </c>
      <c r="Q32" s="225">
        <v>-3624.5959884458407</v>
      </c>
      <c r="R32" s="93">
        <f t="shared" si="12"/>
        <v>0.15881575273512161</v>
      </c>
      <c r="S32" s="93">
        <f t="shared" si="12"/>
        <v>0.14669052081403194</v>
      </c>
      <c r="T32" s="92">
        <v>33163</v>
      </c>
      <c r="U32" s="1">
        <v>1146475.673</v>
      </c>
      <c r="V32" s="1">
        <v>34936.484428327647</v>
      </c>
      <c r="W32" s="195"/>
      <c r="X32" s="89">
        <v>0</v>
      </c>
      <c r="Y32" s="89">
        <f t="shared" si="13"/>
        <v>0</v>
      </c>
      <c r="Z32" s="1"/>
      <c r="AA32" s="1"/>
    </row>
    <row r="33" spans="2:28">
      <c r="B33" s="199">
        <v>1508</v>
      </c>
      <c r="C33" s="220" t="s">
        <v>61</v>
      </c>
      <c r="D33" s="1">
        <v>2436846.9320329428</v>
      </c>
      <c r="E33" s="86">
        <f t="shared" si="5"/>
        <v>41164.345620340937</v>
      </c>
      <c r="F33" s="87">
        <f t="shared" si="0"/>
        <v>0.99385030949046826</v>
      </c>
      <c r="G33" s="188">
        <f t="shared" si="6"/>
        <v>159.59463210086585</v>
      </c>
      <c r="H33" s="188">
        <f t="shared" si="7"/>
        <v>9447.6830311070571</v>
      </c>
      <c r="I33" s="188">
        <f t="shared" si="1"/>
        <v>0</v>
      </c>
      <c r="J33" s="88">
        <f t="shared" si="2"/>
        <v>0</v>
      </c>
      <c r="K33" s="188">
        <f t="shared" si="8"/>
        <v>-353.37082384200528</v>
      </c>
      <c r="L33" s="88">
        <f t="shared" si="3"/>
        <v>-20918.846029799028</v>
      </c>
      <c r="M33" s="89">
        <f t="shared" si="9"/>
        <v>-11471.162998691971</v>
      </c>
      <c r="N33" s="89">
        <f t="shared" si="10"/>
        <v>2425375.7690342506</v>
      </c>
      <c r="O33" s="89">
        <f t="shared" si="11"/>
        <v>40970.569428599796</v>
      </c>
      <c r="P33" s="90">
        <f t="shared" si="4"/>
        <v>0.98917187903732706</v>
      </c>
      <c r="Q33" s="225">
        <v>-9534.1214186577999</v>
      </c>
      <c r="R33" s="93">
        <f t="shared" si="12"/>
        <v>0.1059896112754628</v>
      </c>
      <c r="S33" s="93">
        <f t="shared" si="12"/>
        <v>9.3117101356735885E-2</v>
      </c>
      <c r="T33" s="92">
        <v>59198</v>
      </c>
      <c r="U33" s="1">
        <v>2203318.1028008866</v>
      </c>
      <c r="V33" s="1">
        <v>37657.763810710945</v>
      </c>
      <c r="W33" s="195"/>
      <c r="X33" s="89">
        <v>0</v>
      </c>
      <c r="Y33" s="89">
        <f t="shared" si="13"/>
        <v>0</v>
      </c>
      <c r="Z33" s="1"/>
      <c r="AA33" s="1"/>
    </row>
    <row r="34" spans="2:28">
      <c r="B34" s="199">
        <v>1511</v>
      </c>
      <c r="C34" t="s">
        <v>62</v>
      </c>
      <c r="D34" s="1">
        <v>117150.31299999999</v>
      </c>
      <c r="E34" s="86">
        <f t="shared" si="5"/>
        <v>38435.142060367456</v>
      </c>
      <c r="F34" s="87">
        <f t="shared" si="0"/>
        <v>0.92795785421475951</v>
      </c>
      <c r="G34" s="188">
        <f t="shared" si="6"/>
        <v>1851.7008392844241</v>
      </c>
      <c r="H34" s="188">
        <f t="shared" si="7"/>
        <v>5643.9841581389246</v>
      </c>
      <c r="I34" s="188">
        <f t="shared" si="1"/>
        <v>0</v>
      </c>
      <c r="J34" s="88">
        <f t="shared" si="2"/>
        <v>0</v>
      </c>
      <c r="K34" s="188">
        <f t="shared" si="8"/>
        <v>-353.37082384200528</v>
      </c>
      <c r="L34" s="88">
        <f t="shared" si="3"/>
        <v>-1077.0742710704321</v>
      </c>
      <c r="M34" s="89">
        <f t="shared" si="9"/>
        <v>4566.909887068492</v>
      </c>
      <c r="N34" s="89">
        <f t="shared" si="10"/>
        <v>121717.22288706849</v>
      </c>
      <c r="O34" s="89">
        <f t="shared" si="11"/>
        <v>39933.472075809877</v>
      </c>
      <c r="P34" s="90">
        <f t="shared" si="4"/>
        <v>0.96413274603255783</v>
      </c>
      <c r="Q34" s="225">
        <v>-135.196058731216</v>
      </c>
      <c r="R34" s="93">
        <f t="shared" si="12"/>
        <v>0.13208938157596364</v>
      </c>
      <c r="S34" s="93">
        <f t="shared" si="12"/>
        <v>0.12391813275881446</v>
      </c>
      <c r="T34" s="92">
        <v>3048</v>
      </c>
      <c r="U34" s="1">
        <v>103481.505</v>
      </c>
      <c r="V34" s="1">
        <v>34197.457038995373</v>
      </c>
      <c r="W34" s="195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0">
        <v>1514</v>
      </c>
      <c r="C35" s="201" t="s">
        <v>63</v>
      </c>
      <c r="D35" s="1">
        <v>109541.48</v>
      </c>
      <c r="E35" s="212">
        <f t="shared" si="5"/>
        <v>44986.234086242301</v>
      </c>
      <c r="F35" s="213">
        <f t="shared" si="0"/>
        <v>1.0861239744165831</v>
      </c>
      <c r="G35" s="214">
        <f>($E$365+$Y$365-E35-Y35)*0.62</f>
        <v>-2895.9228286676303</v>
      </c>
      <c r="H35" s="214">
        <f>G35*T35/1000</f>
        <v>-7051.57208780568</v>
      </c>
      <c r="I35" s="214">
        <f t="shared" si="1"/>
        <v>0</v>
      </c>
      <c r="J35" s="215">
        <f t="shared" si="2"/>
        <v>0</v>
      </c>
      <c r="K35" s="214">
        <f t="shared" si="8"/>
        <v>-353.37082384200528</v>
      </c>
      <c r="L35" s="215">
        <f t="shared" si="3"/>
        <v>-860.45795605528281</v>
      </c>
      <c r="M35" s="216">
        <f t="shared" si="9"/>
        <v>-7912.0300438609629</v>
      </c>
      <c r="N35" s="216">
        <f t="shared" si="10"/>
        <v>101629.44995613903</v>
      </c>
      <c r="O35" s="216">
        <f t="shared" si="11"/>
        <v>41736.940433732663</v>
      </c>
      <c r="P35" s="217">
        <f t="shared" si="4"/>
        <v>1.0076747374979134</v>
      </c>
      <c r="Q35" s="225">
        <v>-4848.5098026018677</v>
      </c>
      <c r="R35" s="217">
        <f t="shared" si="12"/>
        <v>0.35723595854045853</v>
      </c>
      <c r="S35" s="217">
        <f t="shared" si="12"/>
        <v>0.35890811783229504</v>
      </c>
      <c r="T35" s="92">
        <v>2435</v>
      </c>
      <c r="U35" s="1">
        <v>80709.237999999998</v>
      </c>
      <c r="V35" s="1">
        <v>33104.691550451185</v>
      </c>
      <c r="W35" s="218"/>
      <c r="X35" s="216">
        <f>2694</f>
        <v>2694</v>
      </c>
      <c r="Y35" s="216">
        <f>X35*1000/T35</f>
        <v>1106.3655030800821</v>
      </c>
      <c r="Z35" s="1"/>
      <c r="AA35" s="233" t="s">
        <v>448</v>
      </c>
    </row>
    <row r="36" spans="2:28">
      <c r="B36" s="199">
        <v>1515</v>
      </c>
      <c r="C36" t="s">
        <v>64</v>
      </c>
      <c r="D36" s="1">
        <v>389938.05099999998</v>
      </c>
      <c r="E36" s="86">
        <f t="shared" si="5"/>
        <v>43177.726829808438</v>
      </c>
      <c r="F36" s="87">
        <f t="shared" si="0"/>
        <v>1.0424603264358803</v>
      </c>
      <c r="G36" s="188">
        <f t="shared" si="6"/>
        <v>-1088.701717768985</v>
      </c>
      <c r="H36" s="188">
        <f t="shared" si="7"/>
        <v>-9832.0652131717034</v>
      </c>
      <c r="I36" s="188">
        <f t="shared" si="1"/>
        <v>0</v>
      </c>
      <c r="J36" s="88">
        <f t="shared" si="2"/>
        <v>0</v>
      </c>
      <c r="K36" s="188">
        <f t="shared" si="8"/>
        <v>-353.37082384200528</v>
      </c>
      <c r="L36" s="88">
        <f t="shared" si="3"/>
        <v>-3191.2919101171497</v>
      </c>
      <c r="M36" s="89">
        <f t="shared" si="9"/>
        <v>-13023.357123288853</v>
      </c>
      <c r="N36" s="89">
        <f t="shared" si="10"/>
        <v>376914.69387671113</v>
      </c>
      <c r="O36" s="89">
        <f t="shared" si="11"/>
        <v>41735.654288197446</v>
      </c>
      <c r="P36" s="90">
        <f t="shared" si="4"/>
        <v>1.0076436854765836</v>
      </c>
      <c r="Q36" s="225">
        <v>-6661.6869458141718</v>
      </c>
      <c r="R36" s="93">
        <f t="shared" si="12"/>
        <v>6.4093486698804381E-2</v>
      </c>
      <c r="S36" s="93">
        <f t="shared" si="12"/>
        <v>5.667040069924454E-2</v>
      </c>
      <c r="T36" s="92">
        <v>9031</v>
      </c>
      <c r="U36" s="1">
        <v>366450.93300000002</v>
      </c>
      <c r="V36" s="1">
        <v>40862.057649420167</v>
      </c>
      <c r="W36" s="195"/>
      <c r="X36" s="89">
        <v>0</v>
      </c>
      <c r="Y36" s="89">
        <f t="shared" si="13"/>
        <v>0</v>
      </c>
      <c r="Z36" s="1"/>
      <c r="AA36" s="1"/>
    </row>
    <row r="37" spans="2:28">
      <c r="B37" s="199">
        <v>1516</v>
      </c>
      <c r="C37" t="s">
        <v>65</v>
      </c>
      <c r="D37" s="1">
        <v>380885.82199999999</v>
      </c>
      <c r="E37" s="86">
        <f t="shared" si="5"/>
        <v>42979.668472128193</v>
      </c>
      <c r="F37" s="87">
        <f t="shared" si="0"/>
        <v>1.0376785096205918</v>
      </c>
      <c r="G37" s="188">
        <f t="shared" si="6"/>
        <v>-965.90553600723274</v>
      </c>
      <c r="H37" s="188">
        <f t="shared" si="7"/>
        <v>-8559.8548600960967</v>
      </c>
      <c r="I37" s="188">
        <f t="shared" si="1"/>
        <v>0</v>
      </c>
      <c r="J37" s="88">
        <f t="shared" si="2"/>
        <v>0</v>
      </c>
      <c r="K37" s="188">
        <f t="shared" si="8"/>
        <v>-353.37082384200528</v>
      </c>
      <c r="L37" s="88">
        <f t="shared" si="3"/>
        <v>-3131.572240887851</v>
      </c>
      <c r="M37" s="89">
        <f t="shared" si="9"/>
        <v>-11691.427100983947</v>
      </c>
      <c r="N37" s="89">
        <f t="shared" si="10"/>
        <v>369194.39489901601</v>
      </c>
      <c r="O37" s="89">
        <f t="shared" si="11"/>
        <v>41660.392112278947</v>
      </c>
      <c r="P37" s="90">
        <f t="shared" si="4"/>
        <v>1.005826595086774</v>
      </c>
      <c r="Q37" s="225">
        <v>-8385.4642538306798</v>
      </c>
      <c r="R37" s="93">
        <f t="shared" si="12"/>
        <v>0.21254018105506417</v>
      </c>
      <c r="S37" s="93">
        <f t="shared" si="12"/>
        <v>0.21240335639008415</v>
      </c>
      <c r="T37" s="92">
        <v>8862</v>
      </c>
      <c r="U37" s="1">
        <v>314122.22700000001</v>
      </c>
      <c r="V37" s="1">
        <v>35449.974833540233</v>
      </c>
      <c r="W37" s="195"/>
      <c r="X37" s="89">
        <v>0</v>
      </c>
      <c r="Y37" s="89">
        <f t="shared" si="13"/>
        <v>0</v>
      </c>
      <c r="Z37" s="1"/>
      <c r="AA37" s="1"/>
    </row>
    <row r="38" spans="2:28">
      <c r="B38" s="199">
        <v>1517</v>
      </c>
      <c r="C38" t="s">
        <v>66</v>
      </c>
      <c r="D38" s="1">
        <v>187400.31200000001</v>
      </c>
      <c r="E38" s="86">
        <f t="shared" si="5"/>
        <v>35225.622556390983</v>
      </c>
      <c r="F38" s="87">
        <f t="shared" si="0"/>
        <v>0.85046890341830828</v>
      </c>
      <c r="G38" s="188">
        <f t="shared" si="6"/>
        <v>3841.6029317498374</v>
      </c>
      <c r="H38" s="188">
        <f t="shared" si="7"/>
        <v>20437.327596909137</v>
      </c>
      <c r="I38" s="188">
        <f t="shared" si="1"/>
        <v>718.88534520566782</v>
      </c>
      <c r="J38" s="88">
        <f t="shared" si="2"/>
        <v>3824.4700364941527</v>
      </c>
      <c r="K38" s="188">
        <f t="shared" si="8"/>
        <v>365.51452136366254</v>
      </c>
      <c r="L38" s="88">
        <f t="shared" si="3"/>
        <v>1944.5372536546847</v>
      </c>
      <c r="M38" s="89">
        <f t="shared" si="9"/>
        <v>22381.864850563823</v>
      </c>
      <c r="N38" s="89">
        <f t="shared" si="10"/>
        <v>209782.17685056382</v>
      </c>
      <c r="O38" s="89">
        <f t="shared" si="11"/>
        <v>39432.74000950448</v>
      </c>
      <c r="P38" s="90">
        <f t="shared" si="4"/>
        <v>0.95204333439319222</v>
      </c>
      <c r="Q38" s="225">
        <v>86.756629034542129</v>
      </c>
      <c r="R38" s="93">
        <f t="shared" si="12"/>
        <v>0.16953366383151336</v>
      </c>
      <c r="S38" s="93">
        <f t="shared" si="12"/>
        <v>0.16997333814122459</v>
      </c>
      <c r="T38" s="92">
        <v>5320</v>
      </c>
      <c r="U38" s="1">
        <v>160235.073</v>
      </c>
      <c r="V38" s="1">
        <v>30108.055806087938</v>
      </c>
      <c r="W38" s="195"/>
      <c r="X38" s="89">
        <v>0</v>
      </c>
      <c r="Y38" s="89">
        <f t="shared" si="13"/>
        <v>0</v>
      </c>
      <c r="Z38" s="1"/>
      <c r="AA38" s="1"/>
    </row>
    <row r="39" spans="2:28">
      <c r="B39" s="199">
        <v>1520</v>
      </c>
      <c r="C39" t="s">
        <v>67</v>
      </c>
      <c r="D39" s="1">
        <v>394909.88199999998</v>
      </c>
      <c r="E39" s="86">
        <f t="shared" si="5"/>
        <v>35722.286928991402</v>
      </c>
      <c r="F39" s="87">
        <f t="shared" si="0"/>
        <v>0.86246010680034146</v>
      </c>
      <c r="G39" s="188">
        <f t="shared" si="6"/>
        <v>3533.6710207375777</v>
      </c>
      <c r="H39" s="188">
        <f t="shared" si="7"/>
        <v>39064.733134253918</v>
      </c>
      <c r="I39" s="188">
        <f t="shared" si="1"/>
        <v>545.05281479552139</v>
      </c>
      <c r="J39" s="88">
        <f t="shared" si="2"/>
        <v>6025.5588675644894</v>
      </c>
      <c r="K39" s="188">
        <f t="shared" si="8"/>
        <v>191.68199095351611</v>
      </c>
      <c r="L39" s="88">
        <f t="shared" si="3"/>
        <v>2119.0444099911206</v>
      </c>
      <c r="M39" s="89">
        <f t="shared" si="9"/>
        <v>41183.777544245037</v>
      </c>
      <c r="N39" s="89">
        <f t="shared" si="10"/>
        <v>436093.65954424499</v>
      </c>
      <c r="O39" s="89">
        <f t="shared" si="11"/>
        <v>39447.639940682493</v>
      </c>
      <c r="P39" s="90">
        <f t="shared" si="4"/>
        <v>0.95240307049465323</v>
      </c>
      <c r="Q39" s="225">
        <v>1377.0541314619477</v>
      </c>
      <c r="R39" s="93">
        <f t="shared" si="12"/>
        <v>0.10771390697961621</v>
      </c>
      <c r="S39" s="94">
        <f t="shared" si="12"/>
        <v>9.7994481472875067E-2</v>
      </c>
      <c r="T39" s="92">
        <v>11055</v>
      </c>
      <c r="U39" s="1">
        <v>356508.91399999999</v>
      </c>
      <c r="V39" s="1">
        <v>32534.122467603574</v>
      </c>
      <c r="W39" s="195"/>
      <c r="X39" s="89">
        <v>0</v>
      </c>
      <c r="Y39" s="89">
        <f t="shared" si="13"/>
        <v>0</v>
      </c>
      <c r="Z39" s="1"/>
      <c r="AA39" s="1"/>
    </row>
    <row r="40" spans="2:28">
      <c r="B40" s="199">
        <v>1525</v>
      </c>
      <c r="C40" t="s">
        <v>68</v>
      </c>
      <c r="D40" s="1">
        <v>175567.20800000001</v>
      </c>
      <c r="E40" s="86">
        <f t="shared" si="5"/>
        <v>40083.837442922384</v>
      </c>
      <c r="F40" s="87">
        <f t="shared" si="0"/>
        <v>0.96776308836861047</v>
      </c>
      <c r="G40" s="188">
        <f t="shared" si="6"/>
        <v>829.5097021003686</v>
      </c>
      <c r="H40" s="188">
        <f t="shared" si="7"/>
        <v>3633.2524951996147</v>
      </c>
      <c r="I40" s="188">
        <f t="shared" si="1"/>
        <v>0</v>
      </c>
      <c r="J40" s="88">
        <f t="shared" si="2"/>
        <v>0</v>
      </c>
      <c r="K40" s="188">
        <f t="shared" si="8"/>
        <v>-353.37082384200528</v>
      </c>
      <c r="L40" s="88">
        <f t="shared" si="3"/>
        <v>-1547.764208427983</v>
      </c>
      <c r="M40" s="89">
        <f t="shared" si="9"/>
        <v>2085.4882867716315</v>
      </c>
      <c r="N40" s="89">
        <f t="shared" si="10"/>
        <v>177652.69628677165</v>
      </c>
      <c r="O40" s="89">
        <f t="shared" si="11"/>
        <v>40559.976321180744</v>
      </c>
      <c r="P40" s="90">
        <f t="shared" si="4"/>
        <v>0.97925873501102112</v>
      </c>
      <c r="Q40" s="225">
        <v>-2920.2466711688821</v>
      </c>
      <c r="R40" s="93">
        <f t="shared" si="12"/>
        <v>9.1387085218601907E-2</v>
      </c>
      <c r="S40" s="93">
        <f t="shared" si="12"/>
        <v>8.3413480943032289E-2</v>
      </c>
      <c r="T40" s="92">
        <v>4380</v>
      </c>
      <c r="U40" s="1">
        <v>160866.122</v>
      </c>
      <c r="V40" s="1">
        <v>36997.728150873969</v>
      </c>
      <c r="W40" s="195"/>
      <c r="X40" s="89">
        <v>0</v>
      </c>
      <c r="Y40" s="89">
        <f t="shared" si="13"/>
        <v>0</v>
      </c>
      <c r="Z40" s="1"/>
      <c r="AA40" s="1"/>
    </row>
    <row r="41" spans="2:28">
      <c r="B41" s="199">
        <v>1528</v>
      </c>
      <c r="C41" t="s">
        <v>69</v>
      </c>
      <c r="D41" s="1">
        <v>271464.43300000002</v>
      </c>
      <c r="E41" s="86">
        <f t="shared" si="5"/>
        <v>35597.224364017835</v>
      </c>
      <c r="F41" s="87">
        <f t="shared" si="0"/>
        <v>0.85944066201064384</v>
      </c>
      <c r="G41" s="188">
        <f t="shared" si="6"/>
        <v>3611.2098110211891</v>
      </c>
      <c r="H41" s="188">
        <f t="shared" si="7"/>
        <v>27539.086018847589</v>
      </c>
      <c r="I41" s="188">
        <f t="shared" si="1"/>
        <v>588.82471253626966</v>
      </c>
      <c r="J41" s="88">
        <f t="shared" si="2"/>
        <v>4490.3772578015924</v>
      </c>
      <c r="K41" s="188">
        <f t="shared" si="8"/>
        <v>235.45388869426438</v>
      </c>
      <c r="L41" s="88">
        <f t="shared" si="3"/>
        <v>1795.5713551824601</v>
      </c>
      <c r="M41" s="89">
        <f t="shared" si="9"/>
        <v>29334.657374030048</v>
      </c>
      <c r="N41" s="89">
        <f t="shared" si="10"/>
        <v>300799.09037403006</v>
      </c>
      <c r="O41" s="89">
        <f t="shared" si="11"/>
        <v>39443.888063733291</v>
      </c>
      <c r="P41" s="90">
        <f t="shared" si="4"/>
        <v>0.95231248715096239</v>
      </c>
      <c r="Q41" s="225">
        <v>-605.28456558313701</v>
      </c>
      <c r="R41" s="93">
        <f t="shared" si="12"/>
        <v>0.14584915492978737</v>
      </c>
      <c r="S41" s="93">
        <f t="shared" si="12"/>
        <v>0.144496854589587</v>
      </c>
      <c r="T41" s="92">
        <v>7626</v>
      </c>
      <c r="U41" s="1">
        <v>236911.14300000001</v>
      </c>
      <c r="V41" s="1">
        <v>31102.946435604568</v>
      </c>
      <c r="W41" s="195"/>
      <c r="X41" s="89">
        <v>0</v>
      </c>
      <c r="Y41" s="89">
        <f t="shared" si="13"/>
        <v>0</v>
      </c>
      <c r="Z41" s="1"/>
      <c r="AA41" s="1"/>
    </row>
    <row r="42" spans="2:28">
      <c r="B42" s="199">
        <v>1531</v>
      </c>
      <c r="C42" t="s">
        <v>70</v>
      </c>
      <c r="D42" s="1">
        <v>336249.15700000001</v>
      </c>
      <c r="E42" s="86">
        <f t="shared" si="5"/>
        <v>34455.288144277074</v>
      </c>
      <c r="F42" s="87">
        <f t="shared" si="0"/>
        <v>0.83187035454420066</v>
      </c>
      <c r="G42" s="188">
        <f t="shared" si="6"/>
        <v>4319.2102672604606</v>
      </c>
      <c r="H42" s="188">
        <f t="shared" si="7"/>
        <v>42151.172998194837</v>
      </c>
      <c r="I42" s="188">
        <f t="shared" si="1"/>
        <v>988.50238944553598</v>
      </c>
      <c r="J42" s="88">
        <f t="shared" si="2"/>
        <v>9646.7948185989862</v>
      </c>
      <c r="K42" s="188">
        <f t="shared" si="8"/>
        <v>635.1315656035307</v>
      </c>
      <c r="L42" s="88">
        <f t="shared" si="3"/>
        <v>6198.2489487248558</v>
      </c>
      <c r="M42" s="89">
        <f t="shared" si="9"/>
        <v>48349.421946919691</v>
      </c>
      <c r="N42" s="89">
        <f t="shared" si="10"/>
        <v>384598.5789469197</v>
      </c>
      <c r="O42" s="89">
        <f t="shared" si="11"/>
        <v>39409.62997714107</v>
      </c>
      <c r="P42" s="90">
        <f t="shared" si="4"/>
        <v>0.95148537792696919</v>
      </c>
      <c r="Q42" s="225">
        <v>6709.3007690354352</v>
      </c>
      <c r="R42" s="93">
        <f t="shared" si="12"/>
        <v>0.12710905804194458</v>
      </c>
      <c r="S42" s="93">
        <f t="shared" si="12"/>
        <v>0.12260477960525669</v>
      </c>
      <c r="T42" s="92">
        <v>9759</v>
      </c>
      <c r="U42" s="1">
        <v>298328.85700000002</v>
      </c>
      <c r="V42" s="1">
        <v>30692.26923868313</v>
      </c>
      <c r="W42" s="195"/>
      <c r="X42" s="89">
        <v>0</v>
      </c>
      <c r="Y42" s="89">
        <f t="shared" si="13"/>
        <v>0</v>
      </c>
      <c r="Z42" s="1"/>
      <c r="AA42" s="1"/>
    </row>
    <row r="43" spans="2:28">
      <c r="B43" s="199">
        <v>1532</v>
      </c>
      <c r="C43" t="s">
        <v>71</v>
      </c>
      <c r="D43" s="1">
        <v>330493.071</v>
      </c>
      <c r="E43" s="86">
        <f t="shared" si="5"/>
        <v>37671.614157072836</v>
      </c>
      <c r="F43" s="87">
        <f t="shared" si="0"/>
        <v>0.90952363810957271</v>
      </c>
      <c r="G43" s="188">
        <f t="shared" si="6"/>
        <v>2325.0881393270884</v>
      </c>
      <c r="H43" s="188">
        <f t="shared" si="7"/>
        <v>20397.998246316543</v>
      </c>
      <c r="I43" s="188">
        <f t="shared" si="1"/>
        <v>0</v>
      </c>
      <c r="J43" s="88">
        <f t="shared" si="2"/>
        <v>0</v>
      </c>
      <c r="K43" s="188">
        <f t="shared" si="8"/>
        <v>-353.37082384200528</v>
      </c>
      <c r="L43" s="88">
        <f t="shared" si="3"/>
        <v>-3100.1222375659122</v>
      </c>
      <c r="M43" s="89">
        <f t="shared" si="9"/>
        <v>17297.876008750631</v>
      </c>
      <c r="N43" s="89">
        <f t="shared" si="10"/>
        <v>347790.94700875063</v>
      </c>
      <c r="O43" s="89">
        <f t="shared" si="11"/>
        <v>39643.331472557918</v>
      </c>
      <c r="P43" s="90">
        <f t="shared" si="4"/>
        <v>0.95712774391258681</v>
      </c>
      <c r="Q43" s="225">
        <v>759.98649488667797</v>
      </c>
      <c r="R43" s="93">
        <f t="shared" si="12"/>
        <v>0.12542897876310835</v>
      </c>
      <c r="S43" s="93">
        <f t="shared" si="12"/>
        <v>0.11490975201529384</v>
      </c>
      <c r="T43" s="92">
        <v>8773</v>
      </c>
      <c r="U43" s="1">
        <v>293659.64199999999</v>
      </c>
      <c r="V43" s="1">
        <v>33788.935910712236</v>
      </c>
      <c r="W43" s="195"/>
      <c r="X43" s="89">
        <v>0</v>
      </c>
      <c r="Y43" s="89">
        <f t="shared" si="13"/>
        <v>0</v>
      </c>
      <c r="Z43" s="1"/>
      <c r="AA43" s="1"/>
    </row>
    <row r="44" spans="2:28">
      <c r="B44" s="199">
        <v>1535</v>
      </c>
      <c r="C44" t="s">
        <v>72</v>
      </c>
      <c r="D44" s="1">
        <v>286133.217</v>
      </c>
      <c r="E44" s="86">
        <f t="shared" si="5"/>
        <v>39510.24813587407</v>
      </c>
      <c r="F44" s="87">
        <f t="shared" si="0"/>
        <v>0.95391464982939322</v>
      </c>
      <c r="G44" s="188">
        <f t="shared" si="6"/>
        <v>1185.1350724703234</v>
      </c>
      <c r="H44" s="188">
        <f t="shared" si="7"/>
        <v>8582.7481948300829</v>
      </c>
      <c r="I44" s="188">
        <f t="shared" si="1"/>
        <v>0</v>
      </c>
      <c r="J44" s="88">
        <f t="shared" si="2"/>
        <v>0</v>
      </c>
      <c r="K44" s="188">
        <f t="shared" si="8"/>
        <v>-353.37082384200528</v>
      </c>
      <c r="L44" s="88">
        <f t="shared" si="3"/>
        <v>-2559.1115062638023</v>
      </c>
      <c r="M44" s="89">
        <f t="shared" si="9"/>
        <v>6023.636688566281</v>
      </c>
      <c r="N44" s="89">
        <f t="shared" si="10"/>
        <v>292156.85368856631</v>
      </c>
      <c r="O44" s="89">
        <f t="shared" si="11"/>
        <v>40342.012384502392</v>
      </c>
      <c r="P44" s="90">
        <f t="shared" si="4"/>
        <v>0.97399632836611871</v>
      </c>
      <c r="Q44" s="225">
        <v>-40.754636001091058</v>
      </c>
      <c r="R44" s="93">
        <f t="shared" si="12"/>
        <v>0.15234558206170293</v>
      </c>
      <c r="S44" s="93">
        <f t="shared" si="12"/>
        <v>0.13722920118682544</v>
      </c>
      <c r="T44" s="92">
        <v>7242</v>
      </c>
      <c r="U44" s="1">
        <v>248305.041</v>
      </c>
      <c r="V44" s="1">
        <v>34742.555058066326</v>
      </c>
      <c r="W44" s="195"/>
      <c r="X44" s="89">
        <v>0</v>
      </c>
      <c r="Y44" s="89">
        <f t="shared" si="13"/>
        <v>0</v>
      </c>
      <c r="Z44" s="1"/>
      <c r="AA44" s="1"/>
    </row>
    <row r="45" spans="2:28">
      <c r="B45" s="199">
        <v>1539</v>
      </c>
      <c r="C45" t="s">
        <v>73</v>
      </c>
      <c r="D45" s="1">
        <v>270355.076</v>
      </c>
      <c r="E45" s="86">
        <f t="shared" si="5"/>
        <v>37570.18843802112</v>
      </c>
      <c r="F45" s="87">
        <f t="shared" si="0"/>
        <v>0.90707486889556554</v>
      </c>
      <c r="G45" s="188">
        <f t="shared" si="6"/>
        <v>2387.9720851391526</v>
      </c>
      <c r="H45" s="188">
        <f t="shared" si="7"/>
        <v>17183.847124661341</v>
      </c>
      <c r="I45" s="188">
        <f t="shared" si="1"/>
        <v>0</v>
      </c>
      <c r="J45" s="88">
        <f t="shared" si="2"/>
        <v>0</v>
      </c>
      <c r="K45" s="188">
        <f t="shared" si="8"/>
        <v>-353.37082384200528</v>
      </c>
      <c r="L45" s="88">
        <f t="shared" si="3"/>
        <v>-2542.8564483670698</v>
      </c>
      <c r="M45" s="89">
        <f t="shared" si="9"/>
        <v>14640.99067629427</v>
      </c>
      <c r="N45" s="89">
        <f t="shared" si="10"/>
        <v>284996.06667629426</v>
      </c>
      <c r="O45" s="89">
        <f t="shared" si="11"/>
        <v>39604.789699318266</v>
      </c>
      <c r="P45" s="90">
        <f t="shared" si="4"/>
        <v>0.95619721161126403</v>
      </c>
      <c r="Q45" s="225">
        <v>2210.1118938878953</v>
      </c>
      <c r="R45" s="93">
        <f t="shared" si="12"/>
        <v>0.13081060574611242</v>
      </c>
      <c r="S45" s="93">
        <f t="shared" si="12"/>
        <v>0.14699647183725323</v>
      </c>
      <c r="T45" s="92">
        <v>7196</v>
      </c>
      <c r="U45" s="1">
        <v>239080.77499999999</v>
      </c>
      <c r="V45" s="1">
        <v>32755.278120290448</v>
      </c>
      <c r="W45" s="195"/>
      <c r="X45" s="89">
        <v>0</v>
      </c>
      <c r="Y45" s="89">
        <f t="shared" si="13"/>
        <v>0</v>
      </c>
      <c r="Z45" s="1"/>
      <c r="AA45" s="1"/>
    </row>
    <row r="46" spans="2:28">
      <c r="B46" s="199">
        <v>1547</v>
      </c>
      <c r="C46" t="s">
        <v>74</v>
      </c>
      <c r="D46" s="1">
        <v>150336.23699999999</v>
      </c>
      <c r="E46" s="86">
        <f t="shared" si="5"/>
        <v>39993.678371907423</v>
      </c>
      <c r="F46" s="87">
        <f t="shared" si="0"/>
        <v>0.96558633517889592</v>
      </c>
      <c r="G46" s="188">
        <f t="shared" si="6"/>
        <v>885.40832612964459</v>
      </c>
      <c r="H46" s="188">
        <f t="shared" si="7"/>
        <v>3328.2498979213342</v>
      </c>
      <c r="I46" s="188">
        <f t="shared" si="1"/>
        <v>0</v>
      </c>
      <c r="J46" s="88">
        <f t="shared" si="2"/>
        <v>0</v>
      </c>
      <c r="K46" s="188">
        <f t="shared" si="8"/>
        <v>-353.37082384200528</v>
      </c>
      <c r="L46" s="88">
        <f t="shared" si="3"/>
        <v>-1328.3209268220978</v>
      </c>
      <c r="M46" s="89">
        <f t="shared" si="9"/>
        <v>1999.9289710992364</v>
      </c>
      <c r="N46" s="89">
        <f t="shared" si="10"/>
        <v>152336.16597109922</v>
      </c>
      <c r="O46" s="89">
        <f t="shared" si="11"/>
        <v>40525.715874195055</v>
      </c>
      <c r="P46" s="90">
        <f t="shared" si="4"/>
        <v>0.97843156879892945</v>
      </c>
      <c r="Q46" s="225">
        <v>-1743.9842376675181</v>
      </c>
      <c r="R46" s="93">
        <f t="shared" si="12"/>
        <v>0.18410483072989148</v>
      </c>
      <c r="S46" s="94">
        <f t="shared" si="12"/>
        <v>0.15858940341168948</v>
      </c>
      <c r="T46" s="92">
        <v>3759</v>
      </c>
      <c r="U46" s="1">
        <v>126961.932</v>
      </c>
      <c r="V46" s="1">
        <v>34519.285481239807</v>
      </c>
      <c r="W46" s="195"/>
      <c r="X46" s="89">
        <v>0</v>
      </c>
      <c r="Y46" s="89">
        <f t="shared" si="13"/>
        <v>0</v>
      </c>
      <c r="Z46" s="1"/>
      <c r="AA46" s="1"/>
    </row>
    <row r="47" spans="2:28">
      <c r="B47" s="199">
        <v>1554</v>
      </c>
      <c r="C47" t="s">
        <v>75</v>
      </c>
      <c r="D47" s="1">
        <v>237566.53099999999</v>
      </c>
      <c r="E47" s="86">
        <f t="shared" si="5"/>
        <v>39647.28487983979</v>
      </c>
      <c r="F47" s="87">
        <f t="shared" si="0"/>
        <v>0.95722319289863123</v>
      </c>
      <c r="G47" s="188">
        <f t="shared" si="6"/>
        <v>1100.172291211577</v>
      </c>
      <c r="H47" s="188">
        <f t="shared" si="7"/>
        <v>6592.232368939769</v>
      </c>
      <c r="I47" s="188">
        <f t="shared" si="1"/>
        <v>0</v>
      </c>
      <c r="J47" s="88">
        <f t="shared" si="2"/>
        <v>0</v>
      </c>
      <c r="K47" s="188">
        <f t="shared" si="8"/>
        <v>-353.37082384200528</v>
      </c>
      <c r="L47" s="88">
        <f t="shared" si="3"/>
        <v>-2117.3979764612955</v>
      </c>
      <c r="M47" s="89">
        <f t="shared" si="9"/>
        <v>4474.8343924784731</v>
      </c>
      <c r="N47" s="89">
        <f t="shared" si="10"/>
        <v>242041.36539247847</v>
      </c>
      <c r="O47" s="89">
        <f t="shared" si="11"/>
        <v>40394.086347209362</v>
      </c>
      <c r="P47" s="90">
        <f t="shared" si="4"/>
        <v>0.97525357473242902</v>
      </c>
      <c r="Q47" s="225">
        <v>-318.54479162643747</v>
      </c>
      <c r="R47" s="93">
        <f t="shared" si="12"/>
        <v>0.1395871449143285</v>
      </c>
      <c r="S47" s="94">
        <f t="shared" si="12"/>
        <v>0.13255030840534496</v>
      </c>
      <c r="T47" s="92">
        <v>5992</v>
      </c>
      <c r="U47" s="1">
        <v>208467.19099999999</v>
      </c>
      <c r="V47" s="1">
        <v>35007.08497061293</v>
      </c>
      <c r="W47" s="195"/>
      <c r="X47" s="89">
        <v>0</v>
      </c>
      <c r="Y47" s="89">
        <f t="shared" si="13"/>
        <v>0</v>
      </c>
      <c r="Z47" s="1"/>
      <c r="AA47" s="1"/>
    </row>
    <row r="48" spans="2:28">
      <c r="B48" s="199">
        <v>1557</v>
      </c>
      <c r="C48" t="s">
        <v>76</v>
      </c>
      <c r="D48" s="1">
        <v>91441.305999999997</v>
      </c>
      <c r="E48" s="86">
        <f t="shared" si="5"/>
        <v>33767.099704579021</v>
      </c>
      <c r="F48" s="87">
        <f t="shared" si="0"/>
        <v>0.81525509482187197</v>
      </c>
      <c r="G48" s="188">
        <f t="shared" si="6"/>
        <v>4745.8870998732536</v>
      </c>
      <c r="H48" s="188">
        <f t="shared" si="7"/>
        <v>12851.862266456772</v>
      </c>
      <c r="I48" s="188">
        <f t="shared" si="1"/>
        <v>1229.3683433398546</v>
      </c>
      <c r="J48" s="88">
        <f t="shared" si="2"/>
        <v>3329.1294737643266</v>
      </c>
      <c r="K48" s="188">
        <f t="shared" si="8"/>
        <v>875.99751949784934</v>
      </c>
      <c r="L48" s="88">
        <f t="shared" si="3"/>
        <v>2372.2012828001762</v>
      </c>
      <c r="M48" s="89">
        <f t="shared" si="9"/>
        <v>15224.063549256949</v>
      </c>
      <c r="N48" s="89">
        <f t="shared" si="10"/>
        <v>106665.36954925695</v>
      </c>
      <c r="O48" s="89">
        <f t="shared" si="11"/>
        <v>39388.984323950135</v>
      </c>
      <c r="P48" s="90">
        <f t="shared" si="4"/>
        <v>0.9509869201352994</v>
      </c>
      <c r="Q48" s="225">
        <v>2674.6881001627262</v>
      </c>
      <c r="R48" s="93">
        <f t="shared" si="12"/>
        <v>0.11535688245322404</v>
      </c>
      <c r="S48" s="94">
        <f t="shared" si="12"/>
        <v>0.11206188427758663</v>
      </c>
      <c r="T48" s="92">
        <v>2708</v>
      </c>
      <c r="U48" s="1">
        <v>81983.899000000005</v>
      </c>
      <c r="V48" s="1">
        <v>30364.407037037039</v>
      </c>
      <c r="W48" s="195"/>
      <c r="X48" s="89">
        <v>0</v>
      </c>
      <c r="Y48" s="89">
        <f t="shared" si="13"/>
        <v>0</v>
      </c>
      <c r="Z48" s="1"/>
      <c r="AA48" s="1"/>
    </row>
    <row r="49" spans="2:27">
      <c r="B49" s="199">
        <v>1560</v>
      </c>
      <c r="C49" t="s">
        <v>77</v>
      </c>
      <c r="D49" s="1">
        <v>103529.352</v>
      </c>
      <c r="E49" s="86">
        <f t="shared" si="5"/>
        <v>33646.198245043874</v>
      </c>
      <c r="F49" s="87">
        <f t="shared" si="0"/>
        <v>0.81233611357326729</v>
      </c>
      <c r="G49" s="188">
        <f t="shared" si="6"/>
        <v>4820.8460047850449</v>
      </c>
      <c r="H49" s="188">
        <f t="shared" si="7"/>
        <v>14833.743156723584</v>
      </c>
      <c r="I49" s="188">
        <f t="shared" si="1"/>
        <v>1271.683854177156</v>
      </c>
      <c r="J49" s="88">
        <f t="shared" si="2"/>
        <v>3912.9712193031091</v>
      </c>
      <c r="K49" s="188">
        <f t="shared" si="8"/>
        <v>918.31303033515076</v>
      </c>
      <c r="L49" s="88">
        <f t="shared" si="3"/>
        <v>2825.6491943412589</v>
      </c>
      <c r="M49" s="89">
        <f t="shared" si="9"/>
        <v>17659.392351064842</v>
      </c>
      <c r="N49" s="89">
        <f t="shared" si="10"/>
        <v>121188.74435106484</v>
      </c>
      <c r="O49" s="89">
        <f t="shared" si="11"/>
        <v>39385.357280164069</v>
      </c>
      <c r="P49" s="90">
        <f t="shared" si="4"/>
        <v>0.95089935069784104</v>
      </c>
      <c r="Q49" s="225">
        <v>3227.9341223119154</v>
      </c>
      <c r="R49" s="93">
        <f t="shared" si="12"/>
        <v>0.12116458031248449</v>
      </c>
      <c r="S49" s="94">
        <f t="shared" si="12"/>
        <v>0.10804728265526989</v>
      </c>
      <c r="T49" s="92">
        <v>3077</v>
      </c>
      <c r="U49" s="1">
        <v>92340.904999999999</v>
      </c>
      <c r="V49" s="1">
        <v>30365.309108845773</v>
      </c>
      <c r="W49" s="195"/>
      <c r="X49" s="89">
        <v>0</v>
      </c>
      <c r="Y49" s="89">
        <f t="shared" si="13"/>
        <v>0</v>
      </c>
      <c r="Z49" s="1"/>
      <c r="AA49" s="1"/>
    </row>
    <row r="50" spans="2:27">
      <c r="B50" s="199">
        <v>1563</v>
      </c>
      <c r="C50" t="s">
        <v>78</v>
      </c>
      <c r="D50" s="1">
        <v>295838.22600000002</v>
      </c>
      <c r="E50" s="86">
        <f t="shared" si="5"/>
        <v>41128.628666759352</v>
      </c>
      <c r="F50" s="87">
        <f t="shared" si="0"/>
        <v>0.99298797814920248</v>
      </c>
      <c r="G50" s="188">
        <f t="shared" si="6"/>
        <v>181.73914332144835</v>
      </c>
      <c r="H50" s="188">
        <f t="shared" si="7"/>
        <v>1307.249657911178</v>
      </c>
      <c r="I50" s="188">
        <f t="shared" si="1"/>
        <v>0</v>
      </c>
      <c r="J50" s="88">
        <f t="shared" si="2"/>
        <v>0</v>
      </c>
      <c r="K50" s="188">
        <f t="shared" si="8"/>
        <v>-353.37082384200528</v>
      </c>
      <c r="L50" s="88">
        <f t="shared" si="3"/>
        <v>-2541.796335895544</v>
      </c>
      <c r="M50" s="89">
        <f t="shared" si="9"/>
        <v>-1234.5466779843659</v>
      </c>
      <c r="N50" s="89">
        <f t="shared" si="10"/>
        <v>294603.67932201567</v>
      </c>
      <c r="O50" s="89">
        <f t="shared" si="11"/>
        <v>40956.996986238802</v>
      </c>
      <c r="P50" s="90">
        <f t="shared" si="4"/>
        <v>0.98884419312764626</v>
      </c>
      <c r="Q50" s="225">
        <v>1430.4258754023695</v>
      </c>
      <c r="R50" s="93">
        <f t="shared" si="12"/>
        <v>4.0629454586208577E-2</v>
      </c>
      <c r="S50" s="94">
        <f t="shared" si="12"/>
        <v>4.554832035236063E-2</v>
      </c>
      <c r="T50" s="92">
        <v>7193</v>
      </c>
      <c r="U50" s="1">
        <v>284287.76899999997</v>
      </c>
      <c r="V50" s="1">
        <v>39336.898989898982</v>
      </c>
      <c r="W50" s="195"/>
      <c r="X50" s="89">
        <v>0</v>
      </c>
      <c r="Y50" s="89">
        <f t="shared" si="13"/>
        <v>0</v>
      </c>
      <c r="Z50" s="1"/>
      <c r="AA50" s="1"/>
    </row>
    <row r="51" spans="2:27">
      <c r="B51" s="199">
        <v>1566</v>
      </c>
      <c r="C51" t="s">
        <v>79</v>
      </c>
      <c r="D51" s="1">
        <v>201447.42499999999</v>
      </c>
      <c r="E51" s="86">
        <f t="shared" si="5"/>
        <v>33856.710084033606</v>
      </c>
      <c r="F51" s="87">
        <f t="shared" si="0"/>
        <v>0.81741860069114758</v>
      </c>
      <c r="G51" s="188">
        <f t="shared" si="6"/>
        <v>4690.3286646114111</v>
      </c>
      <c r="H51" s="188">
        <f t="shared" si="7"/>
        <v>27907.455554437893</v>
      </c>
      <c r="I51" s="188">
        <f t="shared" si="1"/>
        <v>1198.0047105307497</v>
      </c>
      <c r="J51" s="88">
        <f t="shared" si="2"/>
        <v>7128.128027657961</v>
      </c>
      <c r="K51" s="188">
        <f t="shared" si="8"/>
        <v>844.63388668874438</v>
      </c>
      <c r="L51" s="88">
        <f t="shared" si="3"/>
        <v>5025.5716257980293</v>
      </c>
      <c r="M51" s="89">
        <f t="shared" si="9"/>
        <v>32933.02718023592</v>
      </c>
      <c r="N51" s="89">
        <f t="shared" si="10"/>
        <v>234380.45218023591</v>
      </c>
      <c r="O51" s="89">
        <f t="shared" si="11"/>
        <v>39391.672635333773</v>
      </c>
      <c r="P51" s="90">
        <f t="shared" si="4"/>
        <v>0.95105182531137766</v>
      </c>
      <c r="Q51" s="225">
        <v>6343.894715630835</v>
      </c>
      <c r="R51" s="93">
        <f t="shared" si="12"/>
        <v>9.7648637651331166E-2</v>
      </c>
      <c r="S51" s="94">
        <f t="shared" si="12"/>
        <v>9.8202073939222326E-2</v>
      </c>
      <c r="T51" s="92">
        <v>5950</v>
      </c>
      <c r="U51" s="1">
        <v>183526.329</v>
      </c>
      <c r="V51" s="1">
        <v>30829.217033428526</v>
      </c>
      <c r="W51" s="195"/>
      <c r="X51" s="89">
        <v>0</v>
      </c>
      <c r="Y51" s="89">
        <f t="shared" si="13"/>
        <v>0</v>
      </c>
      <c r="Z51" s="1"/>
      <c r="AA51" s="1"/>
    </row>
    <row r="52" spans="2:27">
      <c r="B52" s="199">
        <v>1573</v>
      </c>
      <c r="C52" t="s">
        <v>80</v>
      </c>
      <c r="D52" s="1">
        <v>82048.34</v>
      </c>
      <c r="E52" s="86">
        <f t="shared" si="5"/>
        <v>37845.175276752772</v>
      </c>
      <c r="F52" s="87">
        <f t="shared" si="0"/>
        <v>0.91371400649536771</v>
      </c>
      <c r="G52" s="188">
        <f t="shared" si="6"/>
        <v>2217.4802451255277</v>
      </c>
      <c r="H52" s="188">
        <f t="shared" si="7"/>
        <v>4807.4971714321437</v>
      </c>
      <c r="I52" s="188">
        <f t="shared" si="1"/>
        <v>0</v>
      </c>
      <c r="J52" s="88">
        <f t="shared" si="2"/>
        <v>0</v>
      </c>
      <c r="K52" s="188">
        <f t="shared" si="8"/>
        <v>-353.37082384200528</v>
      </c>
      <c r="L52" s="88">
        <f t="shared" si="3"/>
        <v>-766.10794608946753</v>
      </c>
      <c r="M52" s="89">
        <f t="shared" si="9"/>
        <v>4041.3892253426761</v>
      </c>
      <c r="N52" s="89">
        <f t="shared" si="10"/>
        <v>86089.729225342671</v>
      </c>
      <c r="O52" s="89">
        <f t="shared" si="11"/>
        <v>39709.284698036288</v>
      </c>
      <c r="P52" s="90">
        <f t="shared" si="4"/>
        <v>0.95872008389918872</v>
      </c>
      <c r="Q52" s="225">
        <v>478.44439218856178</v>
      </c>
      <c r="R52" s="93">
        <f t="shared" si="12"/>
        <v>0.14451714976125069</v>
      </c>
      <c r="S52" s="94">
        <f t="shared" si="12"/>
        <v>0.13976592543106128</v>
      </c>
      <c r="T52" s="92">
        <v>2168</v>
      </c>
      <c r="U52" s="1">
        <v>71688.17</v>
      </c>
      <c r="V52" s="1">
        <v>33204.339972209353</v>
      </c>
      <c r="W52" s="195"/>
      <c r="X52" s="89">
        <v>0</v>
      </c>
      <c r="Y52" s="89">
        <f t="shared" si="13"/>
        <v>0</v>
      </c>
      <c r="Z52" s="1"/>
      <c r="AA52" s="1"/>
    </row>
    <row r="53" spans="2:27">
      <c r="B53" s="199">
        <v>1576</v>
      </c>
      <c r="C53" t="s">
        <v>81</v>
      </c>
      <c r="D53" s="1">
        <v>126453.564</v>
      </c>
      <c r="E53" s="86">
        <f t="shared" si="5"/>
        <v>37257.974071891571</v>
      </c>
      <c r="F53" s="87">
        <f t="shared" si="0"/>
        <v>0.89953692945479147</v>
      </c>
      <c r="G53" s="188">
        <f t="shared" si="6"/>
        <v>2581.5449921394729</v>
      </c>
      <c r="H53" s="188">
        <f t="shared" si="7"/>
        <v>8761.7637033213705</v>
      </c>
      <c r="I53" s="188">
        <f t="shared" si="1"/>
        <v>7.5623147804621107</v>
      </c>
      <c r="J53" s="88">
        <f t="shared" si="2"/>
        <v>25.666496364888403</v>
      </c>
      <c r="K53" s="188">
        <f t="shared" si="8"/>
        <v>-345.80850906154319</v>
      </c>
      <c r="L53" s="88">
        <f t="shared" si="3"/>
        <v>-1173.6740797548775</v>
      </c>
      <c r="M53" s="89">
        <f t="shared" si="9"/>
        <v>7588.0896235664932</v>
      </c>
      <c r="N53" s="89">
        <f t="shared" si="10"/>
        <v>134041.6536235665</v>
      </c>
      <c r="O53" s="89">
        <f t="shared" si="11"/>
        <v>39493.710554969504</v>
      </c>
      <c r="P53" s="90">
        <f t="shared" si="4"/>
        <v>0.95351537517428686</v>
      </c>
      <c r="Q53" s="225">
        <v>1701.3115962947804</v>
      </c>
      <c r="R53" s="93">
        <f t="shared" si="12"/>
        <v>0.13954198083653496</v>
      </c>
      <c r="S53" s="94">
        <f t="shared" si="12"/>
        <v>0.14424250756950821</v>
      </c>
      <c r="T53" s="92">
        <v>3394</v>
      </c>
      <c r="U53" s="1">
        <v>110968.76300000001</v>
      </c>
      <c r="V53" s="1">
        <v>32561.256748826294</v>
      </c>
      <c r="W53" s="195"/>
      <c r="X53" s="89">
        <v>0</v>
      </c>
      <c r="Y53" s="89">
        <f t="shared" si="13"/>
        <v>0</v>
      </c>
      <c r="Z53" s="1"/>
      <c r="AA53" s="1"/>
    </row>
    <row r="54" spans="2:27">
      <c r="B54" s="199">
        <v>1577</v>
      </c>
      <c r="C54" t="s">
        <v>82</v>
      </c>
      <c r="D54" s="1">
        <v>367176.31400000001</v>
      </c>
      <c r="E54" s="86">
        <f t="shared" si="5"/>
        <v>32986.821848890482</v>
      </c>
      <c r="F54" s="87">
        <f t="shared" si="0"/>
        <v>0.79641647667604099</v>
      </c>
      <c r="G54" s="188">
        <f t="shared" si="6"/>
        <v>5229.659370400148</v>
      </c>
      <c r="H54" s="188">
        <f t="shared" si="7"/>
        <v>58211.33845192405</v>
      </c>
      <c r="I54" s="188">
        <f t="shared" si="1"/>
        <v>1502.465592830843</v>
      </c>
      <c r="J54" s="88">
        <f t="shared" si="2"/>
        <v>16723.944513800114</v>
      </c>
      <c r="K54" s="188">
        <f t="shared" si="8"/>
        <v>1149.0947689888376</v>
      </c>
      <c r="L54" s="88">
        <f t="shared" si="3"/>
        <v>12790.57387361475</v>
      </c>
      <c r="M54" s="89">
        <f t="shared" si="9"/>
        <v>71001.912325538797</v>
      </c>
      <c r="N54" s="89">
        <f t="shared" si="10"/>
        <v>438178.22632553882</v>
      </c>
      <c r="O54" s="89">
        <f t="shared" si="11"/>
        <v>39365.575988279474</v>
      </c>
      <c r="P54" s="90">
        <f t="shared" si="4"/>
        <v>0.9504217615909244</v>
      </c>
      <c r="Q54" s="225">
        <v>10314.461108733864</v>
      </c>
      <c r="R54" s="93">
        <f t="shared" si="12"/>
        <v>0.15548752886702302</v>
      </c>
      <c r="S54" s="94">
        <f t="shared" si="12"/>
        <v>0.15154282254261822</v>
      </c>
      <c r="T54" s="92">
        <v>11131</v>
      </c>
      <c r="U54" s="1">
        <v>317767.44</v>
      </c>
      <c r="V54" s="1">
        <v>28645.762192373571</v>
      </c>
      <c r="W54" s="195"/>
      <c r="X54" s="89">
        <v>0</v>
      </c>
      <c r="Y54" s="89">
        <f t="shared" si="13"/>
        <v>0</v>
      </c>
      <c r="Z54" s="1"/>
      <c r="AA54" s="1"/>
    </row>
    <row r="55" spans="2:27">
      <c r="B55" s="199">
        <v>1578</v>
      </c>
      <c r="C55" t="s">
        <v>83</v>
      </c>
      <c r="D55" s="1">
        <v>92853.975000000006</v>
      </c>
      <c r="E55" s="86">
        <f t="shared" si="5"/>
        <v>37052.66360734238</v>
      </c>
      <c r="F55" s="87">
        <f t="shared" si="0"/>
        <v>0.8945800215856422</v>
      </c>
      <c r="G55" s="188">
        <f t="shared" si="6"/>
        <v>2708.8374801599712</v>
      </c>
      <c r="H55" s="188">
        <f t="shared" si="7"/>
        <v>6788.3467252808878</v>
      </c>
      <c r="I55" s="188">
        <f t="shared" si="1"/>
        <v>79.420977372679033</v>
      </c>
      <c r="J55" s="88">
        <f t="shared" si="2"/>
        <v>199.02896929593368</v>
      </c>
      <c r="K55" s="188">
        <f t="shared" si="8"/>
        <v>-273.94984646932625</v>
      </c>
      <c r="L55" s="88">
        <f t="shared" si="3"/>
        <v>-686.51831525213152</v>
      </c>
      <c r="M55" s="89">
        <f t="shared" si="9"/>
        <v>6101.8284100287565</v>
      </c>
      <c r="N55" s="89">
        <f t="shared" si="10"/>
        <v>98955.803410028762</v>
      </c>
      <c r="O55" s="89">
        <f t="shared" si="11"/>
        <v>39487.551241033027</v>
      </c>
      <c r="P55" s="90">
        <f t="shared" si="4"/>
        <v>0.95336666793821234</v>
      </c>
      <c r="Q55" s="225">
        <v>2551.4574375175839</v>
      </c>
      <c r="R55" s="93">
        <f t="shared" si="12"/>
        <v>7.1640157509240535E-2</v>
      </c>
      <c r="S55" s="93">
        <f t="shared" si="12"/>
        <v>6.5653340986842418E-2</v>
      </c>
      <c r="T55" s="92">
        <v>2506</v>
      </c>
      <c r="U55" s="1">
        <v>86646.599000000002</v>
      </c>
      <c r="V55" s="1">
        <v>34769.903290529699</v>
      </c>
      <c r="W55" s="195"/>
      <c r="X55" s="89">
        <v>0</v>
      </c>
      <c r="Y55" s="89">
        <f t="shared" si="13"/>
        <v>0</v>
      </c>
      <c r="Z55" s="1"/>
      <c r="AA55" s="1"/>
    </row>
    <row r="56" spans="2:27">
      <c r="B56" s="199">
        <v>1579</v>
      </c>
      <c r="C56" t="s">
        <v>84</v>
      </c>
      <c r="D56" s="1">
        <v>480869.68400000001</v>
      </c>
      <c r="E56" s="86">
        <f t="shared" si="5"/>
        <v>35725.830906389303</v>
      </c>
      <c r="F56" s="87">
        <f t="shared" si="0"/>
        <v>0.86254567072661437</v>
      </c>
      <c r="G56" s="188">
        <f t="shared" si="6"/>
        <v>3531.4737547508789</v>
      </c>
      <c r="H56" s="188">
        <f t="shared" si="7"/>
        <v>47533.636738946836</v>
      </c>
      <c r="I56" s="188">
        <f t="shared" si="1"/>
        <v>543.8124227062558</v>
      </c>
      <c r="J56" s="88">
        <f t="shared" si="2"/>
        <v>7319.7152096262034</v>
      </c>
      <c r="K56" s="188">
        <f t="shared" si="8"/>
        <v>190.44159886425052</v>
      </c>
      <c r="L56" s="88">
        <f t="shared" si="3"/>
        <v>2563.3439207128117</v>
      </c>
      <c r="M56" s="89">
        <f t="shared" si="9"/>
        <v>50096.980659659646</v>
      </c>
      <c r="N56" s="89">
        <f t="shared" si="10"/>
        <v>530966.66465965961</v>
      </c>
      <c r="O56" s="89">
        <f t="shared" si="11"/>
        <v>39447.746260004431</v>
      </c>
      <c r="P56" s="90">
        <f t="shared" si="4"/>
        <v>0.95240563741244144</v>
      </c>
      <c r="Q56" s="225">
        <v>8037.1625247378906</v>
      </c>
      <c r="R56" s="93">
        <f t="shared" si="12"/>
        <v>0.14684402885439252</v>
      </c>
      <c r="S56" s="93">
        <f t="shared" si="12"/>
        <v>0.14488433994921782</v>
      </c>
      <c r="T56" s="92">
        <v>13460</v>
      </c>
      <c r="U56" s="1">
        <v>419298.24099999998</v>
      </c>
      <c r="V56" s="1">
        <v>31204.751134925951</v>
      </c>
      <c r="W56" s="195"/>
      <c r="X56" s="89">
        <v>0</v>
      </c>
      <c r="Y56" s="89">
        <f t="shared" si="13"/>
        <v>0</v>
      </c>
      <c r="Z56" s="1"/>
      <c r="AA56" s="1"/>
    </row>
    <row r="57" spans="2:27">
      <c r="B57" s="199">
        <v>1580</v>
      </c>
      <c r="C57" s="220" t="s">
        <v>85</v>
      </c>
      <c r="D57" s="1">
        <v>350955.00096705731</v>
      </c>
      <c r="E57" s="86">
        <f t="shared" si="5"/>
        <v>37299.925705925954</v>
      </c>
      <c r="F57" s="87">
        <f t="shared" si="0"/>
        <v>0.90054978764166127</v>
      </c>
      <c r="G57" s="188">
        <f t="shared" si="6"/>
        <v>2555.5349790381551</v>
      </c>
      <c r="H57" s="188">
        <f t="shared" si="7"/>
        <v>24045.02861777</v>
      </c>
      <c r="I57" s="188">
        <f t="shared" si="1"/>
        <v>0</v>
      </c>
      <c r="J57" s="88">
        <f t="shared" si="2"/>
        <v>0</v>
      </c>
      <c r="K57" s="188">
        <f t="shared" si="8"/>
        <v>-353.37082384200528</v>
      </c>
      <c r="L57" s="88">
        <f t="shared" si="3"/>
        <v>-3324.8660815294279</v>
      </c>
      <c r="M57" s="89">
        <f t="shared" si="9"/>
        <v>20720.162536240572</v>
      </c>
      <c r="N57" s="89">
        <f t="shared" si="10"/>
        <v>371675.1635032979</v>
      </c>
      <c r="O57" s="89">
        <f t="shared" si="11"/>
        <v>39502.089861122106</v>
      </c>
      <c r="P57" s="90">
        <f t="shared" si="4"/>
        <v>0.95371768073478047</v>
      </c>
      <c r="Q57" s="225">
        <v>-5890.83460968687</v>
      </c>
      <c r="R57" s="93">
        <f t="shared" si="12"/>
        <v>0.18098093275122043</v>
      </c>
      <c r="S57" s="93">
        <f t="shared" si="12"/>
        <v>0.17445409583942703</v>
      </c>
      <c r="T57" s="92">
        <v>9409</v>
      </c>
      <c r="U57" s="1">
        <v>297172.45319911337</v>
      </c>
      <c r="V57" s="1">
        <v>31759.373004073248</v>
      </c>
      <c r="W57" s="195"/>
      <c r="X57" s="89">
        <v>0</v>
      </c>
      <c r="Y57" s="89">
        <f t="shared" si="13"/>
        <v>0</v>
      </c>
      <c r="Z57" s="1"/>
      <c r="AA57" s="1"/>
    </row>
    <row r="58" spans="2:27">
      <c r="B58" s="199">
        <v>1804</v>
      </c>
      <c r="C58" t="s">
        <v>86</v>
      </c>
      <c r="D58" s="1">
        <v>2168483.1839999999</v>
      </c>
      <c r="E58" s="86">
        <f t="shared" si="5"/>
        <v>40362.646514657979</v>
      </c>
      <c r="F58" s="87">
        <f t="shared" si="0"/>
        <v>0.97449450795168402</v>
      </c>
      <c r="G58" s="188">
        <f t="shared" si="6"/>
        <v>656.6480776242995</v>
      </c>
      <c r="H58" s="188">
        <f t="shared" si="7"/>
        <v>35278.417970365495</v>
      </c>
      <c r="I58" s="188">
        <f t="shared" si="1"/>
        <v>0</v>
      </c>
      <c r="J58" s="88">
        <f t="shared" si="2"/>
        <v>0</v>
      </c>
      <c r="K58" s="188">
        <f t="shared" si="8"/>
        <v>-353.37082384200528</v>
      </c>
      <c r="L58" s="88">
        <f t="shared" si="3"/>
        <v>-18984.847510911732</v>
      </c>
      <c r="M58" s="89">
        <f t="shared" si="9"/>
        <v>16293.570459453764</v>
      </c>
      <c r="N58" s="89">
        <f t="shared" si="10"/>
        <v>2184776.7544594537</v>
      </c>
      <c r="O58" s="89">
        <f t="shared" si="11"/>
        <v>40665.923768440276</v>
      </c>
      <c r="P58" s="90">
        <f t="shared" si="4"/>
        <v>0.98181667445258913</v>
      </c>
      <c r="Q58" s="225">
        <v>-2077.5815688235416</v>
      </c>
      <c r="R58" s="93">
        <f t="shared" si="12"/>
        <v>0.13017603445193113</v>
      </c>
      <c r="S58" s="93">
        <f t="shared" si="12"/>
        <v>0.12990256235425088</v>
      </c>
      <c r="T58" s="92">
        <v>53725</v>
      </c>
      <c r="U58" s="1">
        <v>1918712.7649999999</v>
      </c>
      <c r="V58" s="1">
        <v>35722.236464849564</v>
      </c>
      <c r="W58" s="195"/>
      <c r="X58" s="89">
        <v>0</v>
      </c>
      <c r="Y58" s="89">
        <f t="shared" si="13"/>
        <v>0</v>
      </c>
      <c r="Z58" s="1"/>
      <c r="AA58" s="1"/>
    </row>
    <row r="59" spans="2:27">
      <c r="B59" s="199">
        <v>1806</v>
      </c>
      <c r="C59" t="s">
        <v>87</v>
      </c>
      <c r="D59" s="1">
        <v>823795.08900000004</v>
      </c>
      <c r="E59" s="86">
        <f t="shared" si="5"/>
        <v>38154.559260803115</v>
      </c>
      <c r="F59" s="87">
        <f t="shared" si="0"/>
        <v>0.92118361067991439</v>
      </c>
      <c r="G59" s="188">
        <f t="shared" si="6"/>
        <v>2025.6621750143156</v>
      </c>
      <c r="H59" s="188">
        <f t="shared" si="7"/>
        <v>43736.072020734086</v>
      </c>
      <c r="I59" s="188">
        <f t="shared" si="1"/>
        <v>0</v>
      </c>
      <c r="J59" s="88">
        <f t="shared" si="2"/>
        <v>0</v>
      </c>
      <c r="K59" s="188">
        <f t="shared" si="8"/>
        <v>-353.37082384200528</v>
      </c>
      <c r="L59" s="88">
        <f t="shared" si="3"/>
        <v>-7629.6294575727361</v>
      </c>
      <c r="M59" s="89">
        <f t="shared" si="9"/>
        <v>36106.442563161349</v>
      </c>
      <c r="N59" s="89">
        <f t="shared" si="10"/>
        <v>859901.53156316141</v>
      </c>
      <c r="O59" s="89">
        <f t="shared" si="11"/>
        <v>39826.850611975424</v>
      </c>
      <c r="P59" s="90">
        <f t="shared" si="4"/>
        <v>0.96155853348931664</v>
      </c>
      <c r="Q59" s="225">
        <v>2652.5385001491304</v>
      </c>
      <c r="R59" s="93">
        <f t="shared" si="12"/>
        <v>0.12385746223736956</v>
      </c>
      <c r="S59" s="93">
        <f t="shared" si="12"/>
        <v>0.12328488884639123</v>
      </c>
      <c r="T59" s="92">
        <v>21591</v>
      </c>
      <c r="U59" s="1">
        <v>733006.73499999999</v>
      </c>
      <c r="V59" s="1">
        <v>33966.947868396666</v>
      </c>
      <c r="W59" s="195"/>
      <c r="X59" s="89">
        <v>0</v>
      </c>
      <c r="Y59" s="89">
        <f t="shared" si="13"/>
        <v>0</v>
      </c>
      <c r="Z59" s="1"/>
      <c r="AA59" s="1"/>
    </row>
    <row r="60" spans="2:27">
      <c r="B60" s="199">
        <v>1811</v>
      </c>
      <c r="C60" t="s">
        <v>88</v>
      </c>
      <c r="D60" s="1">
        <v>50820.163</v>
      </c>
      <c r="E60" s="86">
        <f t="shared" si="5"/>
        <v>36987.018195050943</v>
      </c>
      <c r="F60" s="87">
        <f t="shared" si="0"/>
        <v>0.89299511327872538</v>
      </c>
      <c r="G60" s="188">
        <f t="shared" si="6"/>
        <v>2749.5376357806617</v>
      </c>
      <c r="H60" s="188">
        <f t="shared" si="7"/>
        <v>3777.8647115626295</v>
      </c>
      <c r="I60" s="188">
        <f t="shared" si="1"/>
        <v>102.39687167468182</v>
      </c>
      <c r="J60" s="88">
        <f t="shared" si="2"/>
        <v>140.69330168101283</v>
      </c>
      <c r="K60" s="188">
        <f t="shared" si="8"/>
        <v>-250.97395216732346</v>
      </c>
      <c r="L60" s="88">
        <f t="shared" si="3"/>
        <v>-344.83821027790242</v>
      </c>
      <c r="M60" s="89">
        <f t="shared" si="9"/>
        <v>3433.0265012847271</v>
      </c>
      <c r="N60" s="89">
        <f t="shared" si="10"/>
        <v>54253.189501284731</v>
      </c>
      <c r="O60" s="89">
        <f t="shared" si="11"/>
        <v>39485.581878664285</v>
      </c>
      <c r="P60" s="90">
        <f t="shared" si="4"/>
        <v>0.95331912068900482</v>
      </c>
      <c r="Q60" s="225">
        <v>792.17143410028484</v>
      </c>
      <c r="R60" s="93">
        <f t="shared" si="12"/>
        <v>0.15995852008940364</v>
      </c>
      <c r="S60" s="93">
        <f t="shared" si="12"/>
        <v>0.18106402445784242</v>
      </c>
      <c r="T60" s="92">
        <v>1374</v>
      </c>
      <c r="U60" s="1">
        <v>43812.052000000003</v>
      </c>
      <c r="V60" s="1">
        <v>31316.691922802005</v>
      </c>
      <c r="W60" s="195"/>
      <c r="X60" s="89">
        <v>0</v>
      </c>
      <c r="Y60" s="89">
        <f t="shared" si="13"/>
        <v>0</v>
      </c>
      <c r="Z60" s="1"/>
      <c r="AA60" s="1"/>
    </row>
    <row r="61" spans="2:27">
      <c r="B61" s="199">
        <v>1812</v>
      </c>
      <c r="C61" t="s">
        <v>89</v>
      </c>
      <c r="D61" s="1">
        <v>66259.998999999996</v>
      </c>
      <c r="E61" s="86">
        <f t="shared" si="5"/>
        <v>33481.555836280946</v>
      </c>
      <c r="F61" s="87">
        <f t="shared" si="0"/>
        <v>0.80836107385288758</v>
      </c>
      <c r="G61" s="188">
        <f t="shared" si="6"/>
        <v>4922.9242982180604</v>
      </c>
      <c r="H61" s="188">
        <f t="shared" si="7"/>
        <v>9742.4671861735424</v>
      </c>
      <c r="I61" s="188">
        <f t="shared" si="1"/>
        <v>1329.3086972441806</v>
      </c>
      <c r="J61" s="88">
        <f t="shared" si="2"/>
        <v>2630.7019118462335</v>
      </c>
      <c r="K61" s="188">
        <f t="shared" si="8"/>
        <v>975.93787340217534</v>
      </c>
      <c r="L61" s="88">
        <f t="shared" si="3"/>
        <v>1931.3810514629049</v>
      </c>
      <c r="M61" s="89">
        <f t="shared" si="9"/>
        <v>11673.848237636448</v>
      </c>
      <c r="N61" s="89">
        <f t="shared" si="10"/>
        <v>77933.847237636452</v>
      </c>
      <c r="O61" s="89">
        <f t="shared" si="11"/>
        <v>39380.418007901193</v>
      </c>
      <c r="P61" s="90">
        <f t="shared" si="4"/>
        <v>0.95078009950622988</v>
      </c>
      <c r="Q61" s="225">
        <v>2017.4738356728358</v>
      </c>
      <c r="R61" s="93">
        <f t="shared" si="12"/>
        <v>0.24935197171916598</v>
      </c>
      <c r="S61" s="93">
        <f t="shared" si="12"/>
        <v>0.24745805766400802</v>
      </c>
      <c r="T61" s="92">
        <v>1979</v>
      </c>
      <c r="U61" s="1">
        <v>53035.493999999999</v>
      </c>
      <c r="V61" s="1">
        <v>26839.824898785424</v>
      </c>
      <c r="W61" s="195"/>
      <c r="X61" s="89">
        <v>0</v>
      </c>
      <c r="Y61" s="89">
        <f t="shared" si="13"/>
        <v>0</v>
      </c>
      <c r="Z61" s="1"/>
      <c r="AA61" s="1"/>
    </row>
    <row r="62" spans="2:27">
      <c r="B62" s="199">
        <v>1813</v>
      </c>
      <c r="C62" t="s">
        <v>90</v>
      </c>
      <c r="D62" s="1">
        <v>286156.16399999999</v>
      </c>
      <c r="E62" s="86">
        <f t="shared" si="5"/>
        <v>36508.824189844345</v>
      </c>
      <c r="F62" s="87">
        <f t="shared" si="0"/>
        <v>0.88144984873220911</v>
      </c>
      <c r="G62" s="188">
        <f t="shared" si="6"/>
        <v>3046.0179190087529</v>
      </c>
      <c r="H62" s="188">
        <f t="shared" si="7"/>
        <v>23874.688449190606</v>
      </c>
      <c r="I62" s="188">
        <f t="shared" si="1"/>
        <v>269.76477349699121</v>
      </c>
      <c r="J62" s="88">
        <f t="shared" si="2"/>
        <v>2114.4162946694173</v>
      </c>
      <c r="K62" s="188">
        <f t="shared" si="8"/>
        <v>-83.606050345014069</v>
      </c>
      <c r="L62" s="88">
        <f t="shared" si="3"/>
        <v>-655.30422260422029</v>
      </c>
      <c r="M62" s="89">
        <f t="shared" si="9"/>
        <v>23219.384226586386</v>
      </c>
      <c r="N62" s="89">
        <f t="shared" si="10"/>
        <v>309375.54822658637</v>
      </c>
      <c r="O62" s="89">
        <f t="shared" si="11"/>
        <v>39471.236058508082</v>
      </c>
      <c r="P62" s="90">
        <f t="shared" si="4"/>
        <v>0.95297276275260923</v>
      </c>
      <c r="Q62" s="225">
        <v>873.16749101752066</v>
      </c>
      <c r="R62" s="93">
        <f t="shared" si="12"/>
        <v>0.25839363898642304</v>
      </c>
      <c r="S62" s="93">
        <f t="shared" si="12"/>
        <v>0.25646703479302707</v>
      </c>
      <c r="T62" s="92">
        <v>7838</v>
      </c>
      <c r="U62" s="1">
        <v>227397.97399999999</v>
      </c>
      <c r="V62" s="1">
        <v>29056.73064145157</v>
      </c>
      <c r="W62" s="195"/>
      <c r="X62" s="89">
        <v>0</v>
      </c>
      <c r="Y62" s="89">
        <f t="shared" si="13"/>
        <v>0</v>
      </c>
      <c r="Z62" s="1"/>
      <c r="AA62" s="1"/>
    </row>
    <row r="63" spans="2:27">
      <c r="B63" s="199">
        <v>1815</v>
      </c>
      <c r="C63" t="s">
        <v>91</v>
      </c>
      <c r="D63" s="1">
        <v>39766.125999999997</v>
      </c>
      <c r="E63" s="86">
        <f t="shared" si="5"/>
        <v>32946.251864125923</v>
      </c>
      <c r="F63" s="87">
        <f t="shared" si="0"/>
        <v>0.79543697630243715</v>
      </c>
      <c r="G63" s="188">
        <f t="shared" si="6"/>
        <v>5254.8127609541743</v>
      </c>
      <c r="H63" s="188">
        <f t="shared" si="7"/>
        <v>6342.5590024716885</v>
      </c>
      <c r="I63" s="188">
        <f t="shared" si="1"/>
        <v>1516.6650874984389</v>
      </c>
      <c r="J63" s="88">
        <f t="shared" si="2"/>
        <v>1830.6147606106158</v>
      </c>
      <c r="K63" s="188">
        <f t="shared" si="8"/>
        <v>1163.2942636564335</v>
      </c>
      <c r="L63" s="88">
        <f t="shared" si="3"/>
        <v>1404.0961762333152</v>
      </c>
      <c r="M63" s="89">
        <f t="shared" si="9"/>
        <v>7746.6551787050039</v>
      </c>
      <c r="N63" s="89">
        <f t="shared" si="10"/>
        <v>47512.781178705001</v>
      </c>
      <c r="O63" s="89">
        <f t="shared" si="11"/>
        <v>39364.35888873654</v>
      </c>
      <c r="P63" s="90">
        <f t="shared" si="4"/>
        <v>0.95039237657971631</v>
      </c>
      <c r="Q63" s="225">
        <v>968.90394654225383</v>
      </c>
      <c r="R63" s="93">
        <f t="shared" si="12"/>
        <v>0.39909878986746911</v>
      </c>
      <c r="S63" s="93">
        <f t="shared" si="12"/>
        <v>0.4002579437944509</v>
      </c>
      <c r="T63" s="92">
        <v>1207</v>
      </c>
      <c r="U63" s="1">
        <v>28422.671999999999</v>
      </c>
      <c r="V63" s="1">
        <v>23528.701986754968</v>
      </c>
      <c r="W63" s="195"/>
      <c r="X63" s="89">
        <v>0</v>
      </c>
      <c r="Y63" s="89">
        <f t="shared" si="13"/>
        <v>0</v>
      </c>
      <c r="Z63" s="1"/>
      <c r="AA63" s="1"/>
    </row>
    <row r="64" spans="2:27">
      <c r="B64" s="199">
        <v>1816</v>
      </c>
      <c r="C64" t="s">
        <v>92</v>
      </c>
      <c r="D64" s="1">
        <v>15158.983</v>
      </c>
      <c r="E64" s="86">
        <f t="shared" si="5"/>
        <v>32253.155319148937</v>
      </c>
      <c r="F64" s="87">
        <f t="shared" si="0"/>
        <v>0.77870321786776464</v>
      </c>
      <c r="G64" s="188">
        <f t="shared" si="6"/>
        <v>5684.5326188399058</v>
      </c>
      <c r="H64" s="188">
        <f t="shared" si="7"/>
        <v>2671.7303308547557</v>
      </c>
      <c r="I64" s="188">
        <f t="shared" si="1"/>
        <v>1759.2488782403841</v>
      </c>
      <c r="J64" s="88">
        <f t="shared" si="2"/>
        <v>826.84697277298062</v>
      </c>
      <c r="K64" s="188">
        <f t="shared" si="8"/>
        <v>1405.8780543983789</v>
      </c>
      <c r="L64" s="88">
        <f t="shared" si="3"/>
        <v>660.76268556723812</v>
      </c>
      <c r="M64" s="89">
        <f t="shared" si="9"/>
        <v>3332.4930164219941</v>
      </c>
      <c r="N64" s="89">
        <f t="shared" si="10"/>
        <v>18491.476016421995</v>
      </c>
      <c r="O64" s="89">
        <f t="shared" si="11"/>
        <v>39343.56599238723</v>
      </c>
      <c r="P64" s="90">
        <f t="shared" si="4"/>
        <v>0.94989036382667613</v>
      </c>
      <c r="Q64" s="225">
        <v>508.96464444478443</v>
      </c>
      <c r="R64" s="93">
        <f t="shared" si="12"/>
        <v>0.32606041870105062</v>
      </c>
      <c r="S64" s="93">
        <f t="shared" si="12"/>
        <v>0.35427447016277502</v>
      </c>
      <c r="T64" s="92">
        <v>470</v>
      </c>
      <c r="U64" s="1">
        <v>11431.593000000001</v>
      </c>
      <c r="V64" s="1">
        <v>23815.818750000002</v>
      </c>
      <c r="W64" s="195"/>
      <c r="X64" s="89">
        <v>0</v>
      </c>
      <c r="Y64" s="89">
        <f t="shared" si="13"/>
        <v>0</v>
      </c>
      <c r="Z64" s="1"/>
      <c r="AA64" s="1"/>
    </row>
    <row r="65" spans="2:27">
      <c r="B65" s="199">
        <v>1818</v>
      </c>
      <c r="C65" t="s">
        <v>64</v>
      </c>
      <c r="D65" s="1">
        <v>65891.675000000003</v>
      </c>
      <c r="E65" s="86">
        <f t="shared" si="5"/>
        <v>34900.251588983054</v>
      </c>
      <c r="F65" s="87">
        <f t="shared" si="0"/>
        <v>0.84261331791623262</v>
      </c>
      <c r="G65" s="188">
        <f t="shared" si="6"/>
        <v>4043.3329315427532</v>
      </c>
      <c r="H65" s="188">
        <f t="shared" si="7"/>
        <v>7633.8125747527183</v>
      </c>
      <c r="I65" s="188">
        <f t="shared" si="1"/>
        <v>832.7651837984431</v>
      </c>
      <c r="J65" s="88">
        <f t="shared" si="2"/>
        <v>1572.2606670114606</v>
      </c>
      <c r="K65" s="188">
        <f t="shared" si="8"/>
        <v>479.39435995643782</v>
      </c>
      <c r="L65" s="88">
        <f t="shared" si="3"/>
        <v>905.09655159775457</v>
      </c>
      <c r="M65" s="89">
        <f t="shared" si="9"/>
        <v>8538.9091263504724</v>
      </c>
      <c r="N65" s="89">
        <f t="shared" si="10"/>
        <v>74430.58412635047</v>
      </c>
      <c r="O65" s="89">
        <f t="shared" si="11"/>
        <v>39422.978880482238</v>
      </c>
      <c r="P65" s="90">
        <f t="shared" si="4"/>
        <v>0.95180766682812978</v>
      </c>
      <c r="Q65" s="225">
        <v>2473.6639553867099</v>
      </c>
      <c r="R65" s="93">
        <f t="shared" si="12"/>
        <v>-3.9203552217244954E-2</v>
      </c>
      <c r="S65" s="93">
        <f t="shared" si="12"/>
        <v>-6.2612787703477182E-2</v>
      </c>
      <c r="T65" s="92">
        <v>1888</v>
      </c>
      <c r="U65" s="1">
        <v>68580.264999999999</v>
      </c>
      <c r="V65" s="1">
        <v>37231.414223669919</v>
      </c>
      <c r="W65" s="195"/>
      <c r="X65" s="89">
        <v>0</v>
      </c>
      <c r="Y65" s="89">
        <f t="shared" si="13"/>
        <v>0</v>
      </c>
      <c r="Z65" s="1"/>
      <c r="AA65" s="1"/>
    </row>
    <row r="66" spans="2:27">
      <c r="B66" s="199">
        <v>1820</v>
      </c>
      <c r="C66" t="s">
        <v>93</v>
      </c>
      <c r="D66" s="1">
        <v>277463.04399999999</v>
      </c>
      <c r="E66" s="86">
        <f t="shared" si="5"/>
        <v>37168.525653047553</v>
      </c>
      <c r="F66" s="87">
        <f t="shared" si="0"/>
        <v>0.89737733387731111</v>
      </c>
      <c r="G66" s="188">
        <f t="shared" si="6"/>
        <v>2637.0030118227642</v>
      </c>
      <c r="H66" s="188">
        <f t="shared" si="7"/>
        <v>19685.227483256935</v>
      </c>
      <c r="I66" s="188">
        <f t="shared" si="1"/>
        <v>38.869261375868518</v>
      </c>
      <c r="J66" s="88">
        <f t="shared" si="2"/>
        <v>290.15903617085849</v>
      </c>
      <c r="K66" s="188">
        <f t="shared" si="8"/>
        <v>-314.50156246613676</v>
      </c>
      <c r="L66" s="88">
        <f t="shared" si="3"/>
        <v>-2347.7541638097109</v>
      </c>
      <c r="M66" s="89">
        <f t="shared" si="9"/>
        <v>17337.473319447225</v>
      </c>
      <c r="N66" s="89">
        <f t="shared" si="10"/>
        <v>294800.51731944724</v>
      </c>
      <c r="O66" s="89">
        <f t="shared" si="11"/>
        <v>39491.027102404187</v>
      </c>
      <c r="P66" s="90">
        <f t="shared" si="4"/>
        <v>0.95345058730696253</v>
      </c>
      <c r="Q66" s="225">
        <v>-1191.0541999354573</v>
      </c>
      <c r="R66" s="93">
        <f t="shared" si="12"/>
        <v>0.18168916366596538</v>
      </c>
      <c r="S66" s="93">
        <f t="shared" si="12"/>
        <v>0.17472408353183239</v>
      </c>
      <c r="T66" s="92">
        <v>7465</v>
      </c>
      <c r="U66" s="1">
        <v>234802.05499999999</v>
      </c>
      <c r="V66" s="1">
        <v>31640.217625656918</v>
      </c>
      <c r="W66" s="195"/>
      <c r="X66" s="89">
        <v>0</v>
      </c>
      <c r="Y66" s="89">
        <f t="shared" si="13"/>
        <v>0</v>
      </c>
      <c r="Z66" s="1"/>
      <c r="AA66" s="1"/>
    </row>
    <row r="67" spans="2:27">
      <c r="B67" s="199">
        <v>1822</v>
      </c>
      <c r="C67" t="s">
        <v>94</v>
      </c>
      <c r="D67" s="1">
        <v>71440.903999999995</v>
      </c>
      <c r="E67" s="86">
        <f t="shared" si="5"/>
        <v>30348.727272727272</v>
      </c>
      <c r="F67" s="87">
        <f t="shared" si="0"/>
        <v>0.73272370878495219</v>
      </c>
      <c r="G67" s="188">
        <f t="shared" si="6"/>
        <v>6865.2780076213376</v>
      </c>
      <c r="H67" s="188">
        <f t="shared" si="7"/>
        <v>16160.864429940628</v>
      </c>
      <c r="I67" s="188">
        <f t="shared" si="1"/>
        <v>2425.7986944879667</v>
      </c>
      <c r="J67" s="88">
        <f t="shared" si="2"/>
        <v>5710.3301268246732</v>
      </c>
      <c r="K67" s="188">
        <f t="shared" si="8"/>
        <v>2072.4278706459613</v>
      </c>
      <c r="L67" s="88">
        <f t="shared" si="3"/>
        <v>4878.4952075005931</v>
      </c>
      <c r="M67" s="89">
        <f t="shared" si="9"/>
        <v>21039.359637441223</v>
      </c>
      <c r="N67" s="89">
        <f t="shared" si="10"/>
        <v>92480.26363744121</v>
      </c>
      <c r="O67" s="89">
        <f t="shared" si="11"/>
        <v>39286.43315099457</v>
      </c>
      <c r="P67" s="90">
        <f t="shared" si="4"/>
        <v>0.94851097855419153</v>
      </c>
      <c r="Q67" s="225">
        <v>3299.5539110277168</v>
      </c>
      <c r="R67" s="93">
        <f t="shared" si="12"/>
        <v>0.11293608093585016</v>
      </c>
      <c r="S67" s="93">
        <f t="shared" si="12"/>
        <v>0.11199051077362783</v>
      </c>
      <c r="T67" s="92">
        <v>2354</v>
      </c>
      <c r="U67" s="1">
        <v>64191.381000000001</v>
      </c>
      <c r="V67" s="1">
        <v>27292.25382653061</v>
      </c>
      <c r="W67" s="195"/>
      <c r="X67" s="89">
        <v>0</v>
      </c>
      <c r="Y67" s="89">
        <f t="shared" si="13"/>
        <v>0</v>
      </c>
      <c r="Z67" s="1"/>
      <c r="AA67" s="1"/>
    </row>
    <row r="68" spans="2:27">
      <c r="B68" s="199">
        <v>1824</v>
      </c>
      <c r="C68" t="s">
        <v>95</v>
      </c>
      <c r="D68" s="1">
        <v>497012</v>
      </c>
      <c r="E68" s="86">
        <f t="shared" si="5"/>
        <v>36884.00742115028</v>
      </c>
      <c r="F68" s="87">
        <f t="shared" si="0"/>
        <v>0.8905080753341349</v>
      </c>
      <c r="G68" s="188">
        <f t="shared" si="6"/>
        <v>2813.4043155990735</v>
      </c>
      <c r="H68" s="188">
        <f t="shared" si="7"/>
        <v>37910.623152697517</v>
      </c>
      <c r="I68" s="188">
        <f t="shared" si="1"/>
        <v>138.45064253991404</v>
      </c>
      <c r="J68" s="88">
        <f t="shared" si="2"/>
        <v>1865.6224082253416</v>
      </c>
      <c r="K68" s="188">
        <f t="shared" si="8"/>
        <v>-214.92018130209124</v>
      </c>
      <c r="L68" s="88">
        <f t="shared" si="3"/>
        <v>-2896.0494430456793</v>
      </c>
      <c r="M68" s="89">
        <f t="shared" si="9"/>
        <v>35014.573709651835</v>
      </c>
      <c r="N68" s="89">
        <f t="shared" si="10"/>
        <v>532026.57370965183</v>
      </c>
      <c r="O68" s="89">
        <f t="shared" si="11"/>
        <v>39482.491555447261</v>
      </c>
      <c r="P68" s="90">
        <f t="shared" si="4"/>
        <v>0.95324450955066709</v>
      </c>
      <c r="Q68" s="225">
        <v>-491.4070022479209</v>
      </c>
      <c r="R68" s="93">
        <f t="shared" si="12"/>
        <v>0.17956005631895411</v>
      </c>
      <c r="S68" s="93">
        <f t="shared" si="12"/>
        <v>0.17903483477254131</v>
      </c>
      <c r="T68" s="92">
        <v>13475</v>
      </c>
      <c r="U68" s="1">
        <v>421353.70500000002</v>
      </c>
      <c r="V68" s="1">
        <v>31283.221100304403</v>
      </c>
      <c r="W68" s="195"/>
      <c r="X68" s="89">
        <v>0</v>
      </c>
      <c r="Y68" s="89">
        <f t="shared" si="13"/>
        <v>0</v>
      </c>
      <c r="Z68" s="1"/>
      <c r="AA68" s="1"/>
    </row>
    <row r="69" spans="2:27">
      <c r="B69" s="199">
        <v>1825</v>
      </c>
      <c r="C69" t="s">
        <v>96</v>
      </c>
      <c r="D69" s="1">
        <v>51677.798999999999</v>
      </c>
      <c r="E69" s="86">
        <f t="shared" si="5"/>
        <v>36138.32097902098</v>
      </c>
      <c r="F69" s="87">
        <f t="shared" si="0"/>
        <v>0.87250461408326918</v>
      </c>
      <c r="G69" s="188">
        <f t="shared" si="6"/>
        <v>3275.729909719239</v>
      </c>
      <c r="H69" s="188">
        <f t="shared" si="7"/>
        <v>4684.2937708985119</v>
      </c>
      <c r="I69" s="188">
        <f t="shared" si="1"/>
        <v>399.44089728516883</v>
      </c>
      <c r="J69" s="88">
        <f t="shared" si="2"/>
        <v>571.20048311779146</v>
      </c>
      <c r="K69" s="188">
        <f t="shared" si="8"/>
        <v>46.070073443163551</v>
      </c>
      <c r="L69" s="88">
        <f t="shared" si="3"/>
        <v>65.880205023723875</v>
      </c>
      <c r="M69" s="89">
        <f t="shared" si="9"/>
        <v>4750.1739759222355</v>
      </c>
      <c r="N69" s="89">
        <f t="shared" si="10"/>
        <v>56427.972975922232</v>
      </c>
      <c r="O69" s="89">
        <f t="shared" si="11"/>
        <v>39460.120962183384</v>
      </c>
      <c r="P69" s="90">
        <f t="shared" si="4"/>
        <v>0.95270440571314108</v>
      </c>
      <c r="Q69" s="225">
        <v>639.22886735327666</v>
      </c>
      <c r="R69" s="93">
        <f t="shared" si="12"/>
        <v>0.19527883147821298</v>
      </c>
      <c r="S69" s="93">
        <f t="shared" si="12"/>
        <v>0.20948843996431757</v>
      </c>
      <c r="T69" s="92">
        <v>1430</v>
      </c>
      <c r="U69" s="1">
        <v>43234.932000000001</v>
      </c>
      <c r="V69" s="1">
        <v>29879.013130615069</v>
      </c>
      <c r="W69" s="195"/>
      <c r="X69" s="89">
        <v>0</v>
      </c>
      <c r="Y69" s="89">
        <f t="shared" si="13"/>
        <v>0</v>
      </c>
      <c r="Z69" s="1"/>
      <c r="AA69" s="1"/>
    </row>
    <row r="70" spans="2:27">
      <c r="B70" s="199">
        <v>1826</v>
      </c>
      <c r="C70" t="s">
        <v>97</v>
      </c>
      <c r="D70" s="1">
        <v>40357.821000000004</v>
      </c>
      <c r="E70" s="86">
        <f t="shared" si="5"/>
        <v>31678.038461538465</v>
      </c>
      <c r="F70" s="87">
        <f t="shared" si="0"/>
        <v>0.76481789895121877</v>
      </c>
      <c r="G70" s="188">
        <f t="shared" si="6"/>
        <v>6041.1050705583984</v>
      </c>
      <c r="H70" s="188">
        <f t="shared" si="7"/>
        <v>7696.3678598913993</v>
      </c>
      <c r="I70" s="188">
        <f t="shared" si="1"/>
        <v>1960.5397784040492</v>
      </c>
      <c r="J70" s="88">
        <f t="shared" si="2"/>
        <v>2497.7276776867589</v>
      </c>
      <c r="K70" s="188">
        <f t="shared" si="8"/>
        <v>1607.1689545620438</v>
      </c>
      <c r="L70" s="88">
        <f t="shared" si="3"/>
        <v>2047.5332481120438</v>
      </c>
      <c r="M70" s="89">
        <f t="shared" si="9"/>
        <v>9743.9011080034434</v>
      </c>
      <c r="N70" s="89">
        <f t="shared" si="10"/>
        <v>50101.722108003451</v>
      </c>
      <c r="O70" s="89">
        <f t="shared" si="11"/>
        <v>39326.312486658906</v>
      </c>
      <c r="P70" s="90">
        <f t="shared" si="4"/>
        <v>0.9494738042591796</v>
      </c>
      <c r="Q70" s="225">
        <v>1643.2223940056456</v>
      </c>
      <c r="R70" s="93">
        <f t="shared" si="12"/>
        <v>0.12695318848354734</v>
      </c>
      <c r="S70" s="93">
        <f t="shared" si="12"/>
        <v>0.13579897489236645</v>
      </c>
      <c r="T70" s="92">
        <v>1274</v>
      </c>
      <c r="U70" s="1">
        <v>35811.444000000003</v>
      </c>
      <c r="V70" s="1">
        <v>27890.532710280375</v>
      </c>
      <c r="W70" s="195"/>
      <c r="X70" s="89">
        <v>0</v>
      </c>
      <c r="Y70" s="89">
        <f t="shared" si="13"/>
        <v>0</v>
      </c>
      <c r="Z70" s="1"/>
      <c r="AA70" s="1"/>
    </row>
    <row r="71" spans="2:27">
      <c r="B71" s="199">
        <v>1827</v>
      </c>
      <c r="C71" t="s">
        <v>98</v>
      </c>
      <c r="D71" s="1">
        <v>59760.574999999997</v>
      </c>
      <c r="E71" s="86">
        <f t="shared" si="5"/>
        <v>41299.637180373182</v>
      </c>
      <c r="F71" s="87">
        <f t="shared" ref="F71:F134" si="14">E71/E$365</f>
        <v>0.99711671775672894</v>
      </c>
      <c r="G71" s="188">
        <f t="shared" si="6"/>
        <v>75.713864880874027</v>
      </c>
      <c r="H71" s="188">
        <f t="shared" ref="H71:H134" si="15">G71*T71/1000</f>
        <v>109.55796248262472</v>
      </c>
      <c r="I71" s="188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8">
        <f t="shared" si="8"/>
        <v>-353.37082384200528</v>
      </c>
      <c r="L71" s="88">
        <f t="shared" ref="L71:L134" si="18">K71*T71/1000</f>
        <v>-511.32758209938169</v>
      </c>
      <c r="M71" s="89">
        <f t="shared" si="9"/>
        <v>-401.76961961675698</v>
      </c>
      <c r="N71" s="89">
        <f t="shared" si="10"/>
        <v>59358.805380383237</v>
      </c>
      <c r="O71" s="89">
        <f t="shared" si="11"/>
        <v>41021.98022141205</v>
      </c>
      <c r="P71" s="90">
        <f t="shared" ref="P71:P134" si="19">O71/O$365</f>
        <v>0.99041311417850619</v>
      </c>
      <c r="Q71" s="225">
        <v>-465.23797716011086</v>
      </c>
      <c r="R71" s="93">
        <f t="shared" si="12"/>
        <v>8.2357366150711028E-2</v>
      </c>
      <c r="S71" s="93">
        <f t="shared" si="12"/>
        <v>6.7397347268185623E-2</v>
      </c>
      <c r="T71" s="92">
        <v>1447</v>
      </c>
      <c r="U71" s="1">
        <v>55213.349000000002</v>
      </c>
      <c r="V71" s="1">
        <v>38691.90539593553</v>
      </c>
      <c r="W71" s="195"/>
      <c r="X71" s="89">
        <v>0</v>
      </c>
      <c r="Y71" s="89">
        <f t="shared" si="13"/>
        <v>0</v>
      </c>
      <c r="Z71" s="1"/>
      <c r="AA71" s="1"/>
    </row>
    <row r="72" spans="2:27">
      <c r="B72" s="199">
        <v>1828</v>
      </c>
      <c r="C72" t="s">
        <v>99</v>
      </c>
      <c r="D72" s="1">
        <v>59067.116999999998</v>
      </c>
      <c r="E72" s="86">
        <f t="shared" ref="E72:E135" si="20">D72/T72*1000</f>
        <v>33371.25254237288</v>
      </c>
      <c r="F72" s="87">
        <f t="shared" si="14"/>
        <v>0.80569796914087732</v>
      </c>
      <c r="G72" s="188">
        <f t="shared" ref="G72:G135" si="21">($E$365+$Y$365-E72-Y72)*0.62</f>
        <v>4991.3123404410608</v>
      </c>
      <c r="H72" s="188">
        <f t="shared" si="15"/>
        <v>8834.6228425806785</v>
      </c>
      <c r="I72" s="188">
        <f t="shared" si="16"/>
        <v>1367.9148501120037</v>
      </c>
      <c r="J72" s="88">
        <f t="shared" si="17"/>
        <v>2421.2092846982464</v>
      </c>
      <c r="K72" s="188">
        <f t="shared" ref="K72:K135" si="22">I72+J$367</f>
        <v>1014.5440262699984</v>
      </c>
      <c r="L72" s="88">
        <f t="shared" si="18"/>
        <v>1795.7429264978971</v>
      </c>
      <c r="M72" s="89">
        <f t="shared" ref="M72:M135" si="23">+H72+L72</f>
        <v>10630.365769078575</v>
      </c>
      <c r="N72" s="89">
        <f t="shared" ref="N72:N135" si="24">D72+M72</f>
        <v>69697.482769078575</v>
      </c>
      <c r="O72" s="89">
        <f t="shared" ref="O72:O135" si="25">N72/T72*1000</f>
        <v>39377.108909083945</v>
      </c>
      <c r="P72" s="90">
        <f t="shared" si="19"/>
        <v>0.95070020636486952</v>
      </c>
      <c r="Q72" s="225">
        <v>1183.0684656750345</v>
      </c>
      <c r="R72" s="93">
        <f t="shared" ref="R72:S135" si="26">(D72-U72)/U72</f>
        <v>4.3992162836508357E-2</v>
      </c>
      <c r="S72" s="93">
        <f t="shared" si="26"/>
        <v>6.6405553903054804E-2</v>
      </c>
      <c r="T72" s="92">
        <v>1770</v>
      </c>
      <c r="U72" s="1">
        <v>56578.123</v>
      </c>
      <c r="V72" s="1">
        <v>31293.209623893807</v>
      </c>
      <c r="W72" s="195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199">
        <v>1832</v>
      </c>
      <c r="C73" t="s">
        <v>100</v>
      </c>
      <c r="D73" s="1">
        <v>173669.72500000001</v>
      </c>
      <c r="E73" s="86">
        <f t="shared" si="20"/>
        <v>38722.34671125975</v>
      </c>
      <c r="F73" s="87">
        <f t="shared" si="14"/>
        <v>0.93489197224517862</v>
      </c>
      <c r="G73" s="188">
        <f t="shared" si="21"/>
        <v>1673.6339557312017</v>
      </c>
      <c r="H73" s="188">
        <f t="shared" si="15"/>
        <v>7506.2482914544398</v>
      </c>
      <c r="I73" s="188">
        <f t="shared" si="16"/>
        <v>0</v>
      </c>
      <c r="J73" s="88">
        <f t="shared" si="17"/>
        <v>0</v>
      </c>
      <c r="K73" s="188">
        <f t="shared" si="22"/>
        <v>-353.37082384200528</v>
      </c>
      <c r="L73" s="88">
        <f t="shared" si="18"/>
        <v>-1584.8681449313938</v>
      </c>
      <c r="M73" s="89">
        <f t="shared" si="23"/>
        <v>5921.3801465230463</v>
      </c>
      <c r="N73" s="89">
        <f t="shared" si="24"/>
        <v>179591.10514652304</v>
      </c>
      <c r="O73" s="89">
        <f t="shared" si="25"/>
        <v>40042.609843148952</v>
      </c>
      <c r="P73" s="90">
        <f t="shared" si="19"/>
        <v>0.96676771088411717</v>
      </c>
      <c r="Q73" s="225">
        <v>4096.2879358236842</v>
      </c>
      <c r="R73" s="93">
        <f t="shared" si="26"/>
        <v>0.12170711317350313</v>
      </c>
      <c r="S73" s="93">
        <f t="shared" si="26"/>
        <v>0.12170711317350306</v>
      </c>
      <c r="T73" s="92">
        <v>4485</v>
      </c>
      <c r="U73" s="1">
        <v>154826.26699999999</v>
      </c>
      <c r="V73" s="1">
        <v>34520.906800445926</v>
      </c>
      <c r="W73" s="195"/>
      <c r="X73" s="89">
        <v>0</v>
      </c>
      <c r="Y73" s="89">
        <f t="shared" si="27"/>
        <v>0</v>
      </c>
      <c r="Z73" s="1"/>
      <c r="AA73" s="1"/>
    </row>
    <row r="74" spans="2:27">
      <c r="B74" s="199">
        <v>1833</v>
      </c>
      <c r="C74" t="s">
        <v>101</v>
      </c>
      <c r="D74" s="1">
        <v>974173.2</v>
      </c>
      <c r="E74" s="86">
        <f t="shared" si="20"/>
        <v>37573.695375477299</v>
      </c>
      <c r="F74" s="87">
        <f t="shared" si="14"/>
        <v>0.90715953854896736</v>
      </c>
      <c r="G74" s="188">
        <f t="shared" si="21"/>
        <v>2385.7977839163218</v>
      </c>
      <c r="H74" s="188">
        <f>G74*T74/1000</f>
        <v>61856.579143598472</v>
      </c>
      <c r="I74" s="188">
        <f t="shared" si="16"/>
        <v>0</v>
      </c>
      <c r="J74" s="88">
        <f t="shared" si="17"/>
        <v>0</v>
      </c>
      <c r="K74" s="188">
        <f t="shared" si="22"/>
        <v>-353.37082384200528</v>
      </c>
      <c r="L74" s="88">
        <f t="shared" si="18"/>
        <v>-9161.8453497516712</v>
      </c>
      <c r="M74" s="89">
        <f t="shared" si="23"/>
        <v>52694.733793846797</v>
      </c>
      <c r="N74" s="89">
        <f t="shared" si="24"/>
        <v>1026867.9337938468</v>
      </c>
      <c r="O74" s="89">
        <f t="shared" si="25"/>
        <v>39606.122335551619</v>
      </c>
      <c r="P74" s="90">
        <f t="shared" si="19"/>
        <v>0.95622938607955688</v>
      </c>
      <c r="Q74" s="225">
        <v>8079.5466845263436</v>
      </c>
      <c r="R74" s="93">
        <f t="shared" si="26"/>
        <v>0.12181234993778049</v>
      </c>
      <c r="S74" s="93">
        <f t="shared" si="26"/>
        <v>0.12471131346791638</v>
      </c>
      <c r="T74" s="92">
        <v>25927</v>
      </c>
      <c r="U74" s="1">
        <v>868392.29399999999</v>
      </c>
      <c r="V74" s="1">
        <v>33407.413018388856</v>
      </c>
      <c r="W74" s="195"/>
      <c r="X74" s="89">
        <v>0</v>
      </c>
      <c r="Y74" s="89">
        <f t="shared" si="27"/>
        <v>0</v>
      </c>
      <c r="Z74" s="1"/>
      <c r="AA74" s="1"/>
    </row>
    <row r="75" spans="2:27">
      <c r="B75" s="199">
        <v>1834</v>
      </c>
      <c r="C75" t="s">
        <v>102</v>
      </c>
      <c r="D75" s="1">
        <v>158236.943</v>
      </c>
      <c r="E75" s="86">
        <f t="shared" si="20"/>
        <v>81230.463552361398</v>
      </c>
      <c r="F75" s="87">
        <f t="shared" si="14"/>
        <v>1.961185587307775</v>
      </c>
      <c r="G75" s="188">
        <f t="shared" si="21"/>
        <v>-24681.398485751819</v>
      </c>
      <c r="H75" s="188">
        <f t="shared" si="15"/>
        <v>-48079.364250244544</v>
      </c>
      <c r="I75" s="188">
        <f t="shared" si="16"/>
        <v>0</v>
      </c>
      <c r="J75" s="88">
        <f t="shared" si="17"/>
        <v>0</v>
      </c>
      <c r="K75" s="188">
        <f t="shared" si="22"/>
        <v>-353.37082384200528</v>
      </c>
      <c r="L75" s="88">
        <f t="shared" si="18"/>
        <v>-688.36636484422627</v>
      </c>
      <c r="M75" s="89">
        <f t="shared" si="23"/>
        <v>-48767.730615088767</v>
      </c>
      <c r="N75" s="89">
        <f t="shared" si="24"/>
        <v>109469.21238491122</v>
      </c>
      <c r="O75" s="89">
        <f t="shared" si="25"/>
        <v>56195.694242767575</v>
      </c>
      <c r="P75" s="90">
        <f t="shared" si="19"/>
        <v>1.3567592846079035</v>
      </c>
      <c r="Q75" s="225">
        <v>-17183.916950081486</v>
      </c>
      <c r="R75" s="93">
        <f t="shared" si="26"/>
        <v>0.5633640046366335</v>
      </c>
      <c r="S75" s="93">
        <f t="shared" si="26"/>
        <v>0.51360601270261341</v>
      </c>
      <c r="T75" s="92">
        <v>1948</v>
      </c>
      <c r="U75" s="1">
        <v>101215.675</v>
      </c>
      <c r="V75" s="1">
        <v>53666.84782608696</v>
      </c>
      <c r="W75" s="195"/>
      <c r="X75" s="89">
        <v>0</v>
      </c>
      <c r="Y75" s="89">
        <f t="shared" si="27"/>
        <v>0</v>
      </c>
      <c r="Z75" s="1"/>
      <c r="AA75" s="1"/>
    </row>
    <row r="76" spans="2:27">
      <c r="B76" s="199">
        <v>1835</v>
      </c>
      <c r="C76" t="s">
        <v>103</v>
      </c>
      <c r="D76" s="1">
        <v>16479.374</v>
      </c>
      <c r="E76" s="86">
        <f t="shared" si="20"/>
        <v>35592.600431965446</v>
      </c>
      <c r="F76" s="87">
        <f t="shared" si="14"/>
        <v>0.85932902422721558</v>
      </c>
      <c r="G76" s="188">
        <f t="shared" si="21"/>
        <v>3614.0766488936702</v>
      </c>
      <c r="H76" s="188">
        <f t="shared" si="15"/>
        <v>1673.3174884377693</v>
      </c>
      <c r="I76" s="188">
        <f t="shared" si="16"/>
        <v>590.44308875460592</v>
      </c>
      <c r="J76" s="88">
        <f t="shared" si="17"/>
        <v>273.3751500933825</v>
      </c>
      <c r="K76" s="188">
        <f t="shared" si="22"/>
        <v>237.07226491260064</v>
      </c>
      <c r="L76" s="88">
        <f t="shared" si="18"/>
        <v>109.7644586545341</v>
      </c>
      <c r="M76" s="89">
        <f t="shared" si="23"/>
        <v>1783.0819470923034</v>
      </c>
      <c r="N76" s="89">
        <f t="shared" si="24"/>
        <v>18262.455947092305</v>
      </c>
      <c r="O76" s="89">
        <f t="shared" si="25"/>
        <v>39443.749345771714</v>
      </c>
      <c r="P76" s="90">
        <f t="shared" si="19"/>
        <v>0.95230913801745942</v>
      </c>
      <c r="Q76" s="225">
        <v>241.72815903815808</v>
      </c>
      <c r="R76" s="93">
        <f t="shared" si="26"/>
        <v>0.1105927548996489</v>
      </c>
      <c r="S76" s="93">
        <f t="shared" si="26"/>
        <v>6.0220297334006141E-2</v>
      </c>
      <c r="T76" s="92">
        <v>463</v>
      </c>
      <c r="U76" s="1">
        <v>14838.359</v>
      </c>
      <c r="V76" s="1">
        <v>33570.947963800907</v>
      </c>
      <c r="W76" s="195"/>
      <c r="X76" s="89">
        <v>0</v>
      </c>
      <c r="Y76" s="89">
        <f t="shared" si="27"/>
        <v>0</v>
      </c>
      <c r="Z76" s="1"/>
      <c r="AA76" s="1"/>
    </row>
    <row r="77" spans="2:27">
      <c r="B77" s="199">
        <v>1836</v>
      </c>
      <c r="C77" t="s">
        <v>104</v>
      </c>
      <c r="D77" s="1">
        <v>42878.786</v>
      </c>
      <c r="E77" s="86">
        <f t="shared" si="20"/>
        <v>36964.470689655172</v>
      </c>
      <c r="F77" s="87">
        <f t="shared" si="14"/>
        <v>0.89245073816773735</v>
      </c>
      <c r="G77" s="188">
        <f t="shared" si="21"/>
        <v>2763.51708912604</v>
      </c>
      <c r="H77" s="188">
        <f t="shared" si="15"/>
        <v>3205.6798233862064</v>
      </c>
      <c r="I77" s="188">
        <f t="shared" si="16"/>
        <v>110.28849856320157</v>
      </c>
      <c r="J77" s="88">
        <f t="shared" si="17"/>
        <v>127.93465833331382</v>
      </c>
      <c r="K77" s="188">
        <f t="shared" si="22"/>
        <v>-243.08232527880369</v>
      </c>
      <c r="L77" s="88">
        <f t="shared" si="18"/>
        <v>-281.9754973234123</v>
      </c>
      <c r="M77" s="89">
        <f t="shared" si="23"/>
        <v>2923.7043260627943</v>
      </c>
      <c r="N77" s="89">
        <f t="shared" si="24"/>
        <v>45802.490326062791</v>
      </c>
      <c r="O77" s="89">
        <f t="shared" si="25"/>
        <v>39484.905453502404</v>
      </c>
      <c r="P77" s="90">
        <f t="shared" si="19"/>
        <v>0.95330278943567504</v>
      </c>
      <c r="Q77" s="225">
        <v>-670.5680169022321</v>
      </c>
      <c r="R77" s="93">
        <f t="shared" si="26"/>
        <v>0.15185518406457799</v>
      </c>
      <c r="S77" s="93">
        <f t="shared" si="26"/>
        <v>0.13100263331858128</v>
      </c>
      <c r="T77" s="92">
        <v>1160</v>
      </c>
      <c r="U77" s="1">
        <v>37225.847999999998</v>
      </c>
      <c r="V77" s="1">
        <v>32682.921861281826</v>
      </c>
      <c r="W77" s="195"/>
      <c r="X77" s="89">
        <v>0</v>
      </c>
      <c r="Y77" s="89">
        <f t="shared" si="27"/>
        <v>0</v>
      </c>
      <c r="Z77" s="1"/>
      <c r="AA77" s="1"/>
    </row>
    <row r="78" spans="2:27">
      <c r="B78" s="199">
        <v>1837</v>
      </c>
      <c r="C78" t="s">
        <v>105</v>
      </c>
      <c r="D78" s="1">
        <v>255086.976</v>
      </c>
      <c r="E78" s="86">
        <f t="shared" si="20"/>
        <v>41790.133682830929</v>
      </c>
      <c r="F78" s="87">
        <f t="shared" si="14"/>
        <v>1.0089590073261456</v>
      </c>
      <c r="G78" s="188">
        <f t="shared" si="21"/>
        <v>-228.393966642929</v>
      </c>
      <c r="H78" s="188">
        <f t="shared" si="15"/>
        <v>-1394.1167723884387</v>
      </c>
      <c r="I78" s="188">
        <f t="shared" si="16"/>
        <v>0</v>
      </c>
      <c r="J78" s="88">
        <f t="shared" si="17"/>
        <v>0</v>
      </c>
      <c r="K78" s="188">
        <f t="shared" si="22"/>
        <v>-353.37082384200528</v>
      </c>
      <c r="L78" s="88">
        <f t="shared" si="18"/>
        <v>-2156.9755087316003</v>
      </c>
      <c r="M78" s="89">
        <f t="shared" si="23"/>
        <v>-3551.0922811200389</v>
      </c>
      <c r="N78" s="89">
        <f t="shared" si="24"/>
        <v>251535.88371887995</v>
      </c>
      <c r="O78" s="89">
        <f t="shared" si="25"/>
        <v>41208.368892345992</v>
      </c>
      <c r="P78" s="90">
        <f t="shared" si="19"/>
        <v>0.99491318421488439</v>
      </c>
      <c r="Q78" s="225">
        <v>-26.642474834411587</v>
      </c>
      <c r="R78" s="93">
        <f t="shared" si="26"/>
        <v>0.16142779755697878</v>
      </c>
      <c r="S78" s="93">
        <f t="shared" si="26"/>
        <v>0.17588856305736053</v>
      </c>
      <c r="T78" s="92">
        <v>6104</v>
      </c>
      <c r="U78" s="1">
        <v>219632.22899999999</v>
      </c>
      <c r="V78" s="1">
        <v>35539.19563106796</v>
      </c>
      <c r="W78" s="195"/>
      <c r="X78" s="89">
        <v>0</v>
      </c>
      <c r="Y78" s="89">
        <f t="shared" si="27"/>
        <v>0</v>
      </c>
      <c r="Z78" s="1"/>
      <c r="AA78" s="1"/>
    </row>
    <row r="79" spans="2:27">
      <c r="B79" s="199">
        <v>1838</v>
      </c>
      <c r="C79" t="s">
        <v>106</v>
      </c>
      <c r="D79" s="1">
        <v>73129.66</v>
      </c>
      <c r="E79" s="86">
        <f t="shared" si="20"/>
        <v>36510.064902646038</v>
      </c>
      <c r="F79" s="87">
        <f t="shared" si="14"/>
        <v>0.88147980384951685</v>
      </c>
      <c r="G79" s="188">
        <f t="shared" si="21"/>
        <v>3045.2486770717032</v>
      </c>
      <c r="H79" s="188">
        <f t="shared" si="15"/>
        <v>6099.6331001746221</v>
      </c>
      <c r="I79" s="188">
        <f t="shared" si="16"/>
        <v>269.33052401639867</v>
      </c>
      <c r="J79" s="88">
        <f t="shared" si="17"/>
        <v>539.46903960484656</v>
      </c>
      <c r="K79" s="188">
        <f t="shared" si="22"/>
        <v>-84.04029982560661</v>
      </c>
      <c r="L79" s="88">
        <f t="shared" si="18"/>
        <v>-168.33272055069006</v>
      </c>
      <c r="M79" s="89">
        <f t="shared" si="23"/>
        <v>5931.3003796239318</v>
      </c>
      <c r="N79" s="89">
        <f t="shared" si="24"/>
        <v>79060.960379623939</v>
      </c>
      <c r="O79" s="89">
        <f t="shared" si="25"/>
        <v>39471.273279892128</v>
      </c>
      <c r="P79" s="90">
        <f t="shared" si="19"/>
        <v>0.95297366140612838</v>
      </c>
      <c r="Q79" s="225">
        <v>1890.5001084955229</v>
      </c>
      <c r="R79" s="93">
        <f t="shared" si="26"/>
        <v>0.1111264907385514</v>
      </c>
      <c r="S79" s="93">
        <f t="shared" si="26"/>
        <v>8.6163589049467804E-2</v>
      </c>
      <c r="T79" s="92">
        <v>2003</v>
      </c>
      <c r="U79" s="1">
        <v>65815.782999999996</v>
      </c>
      <c r="V79" s="1">
        <v>33613.780898876401</v>
      </c>
      <c r="W79" s="195"/>
      <c r="X79" s="89">
        <v>0</v>
      </c>
      <c r="Y79" s="89">
        <f t="shared" si="27"/>
        <v>0</v>
      </c>
      <c r="Z79" s="1"/>
      <c r="AA79" s="1"/>
    </row>
    <row r="80" spans="2:27">
      <c r="B80" s="199">
        <v>1839</v>
      </c>
      <c r="C80" t="s">
        <v>107</v>
      </c>
      <c r="D80" s="1">
        <v>35785.771999999997</v>
      </c>
      <c r="E80" s="86">
        <f t="shared" si="20"/>
        <v>33792.041548630783</v>
      </c>
      <c r="F80" s="87">
        <f t="shared" si="14"/>
        <v>0.81585727758602244</v>
      </c>
      <c r="G80" s="188">
        <f t="shared" si="21"/>
        <v>4730.4231565611617</v>
      </c>
      <c r="H80" s="188">
        <f t="shared" si="15"/>
        <v>5009.5181227982703</v>
      </c>
      <c r="I80" s="188">
        <f t="shared" si="16"/>
        <v>1220.6386979217377</v>
      </c>
      <c r="J80" s="88">
        <f t="shared" si="17"/>
        <v>1292.6563810991202</v>
      </c>
      <c r="K80" s="188">
        <f t="shared" si="22"/>
        <v>867.26787407973245</v>
      </c>
      <c r="L80" s="88">
        <f t="shared" si="18"/>
        <v>918.43667865043665</v>
      </c>
      <c r="M80" s="89">
        <f t="shared" si="23"/>
        <v>5927.9548014487073</v>
      </c>
      <c r="N80" s="89">
        <f t="shared" si="24"/>
        <v>41713.726801448705</v>
      </c>
      <c r="O80" s="89">
        <f t="shared" si="25"/>
        <v>39389.73257927168</v>
      </c>
      <c r="P80" s="90">
        <f t="shared" si="19"/>
        <v>0.95100498561822377</v>
      </c>
      <c r="Q80" s="225">
        <v>2483.5779808021871</v>
      </c>
      <c r="R80" s="93">
        <f t="shared" si="26"/>
        <v>9.8577835177585227E-2</v>
      </c>
      <c r="S80" s="93">
        <f t="shared" si="26"/>
        <v>0.10168995369083625</v>
      </c>
      <c r="T80" s="92">
        <v>1059</v>
      </c>
      <c r="U80" s="1">
        <v>32574.634999999998</v>
      </c>
      <c r="V80" s="1">
        <v>30672.9143126177</v>
      </c>
      <c r="W80" s="195"/>
      <c r="X80" s="89">
        <v>0</v>
      </c>
      <c r="Y80" s="89">
        <f t="shared" si="27"/>
        <v>0</v>
      </c>
      <c r="Z80" s="1"/>
      <c r="AA80" s="1"/>
    </row>
    <row r="81" spans="2:29">
      <c r="B81" s="199">
        <v>1840</v>
      </c>
      <c r="C81" t="s">
        <v>108</v>
      </c>
      <c r="D81" s="1">
        <v>159578.42499999999</v>
      </c>
      <c r="E81" s="86">
        <f t="shared" si="20"/>
        <v>33093.825176275401</v>
      </c>
      <c r="F81" s="87">
        <f t="shared" si="14"/>
        <v>0.79899990873199622</v>
      </c>
      <c r="G81" s="188">
        <f t="shared" si="21"/>
        <v>5163.3173074214983</v>
      </c>
      <c r="H81" s="188">
        <f t="shared" si="15"/>
        <v>24897.516056386463</v>
      </c>
      <c r="I81" s="188">
        <f t="shared" si="16"/>
        <v>1465.0144282461215</v>
      </c>
      <c r="J81" s="88">
        <f t="shared" si="17"/>
        <v>7064.2995730027978</v>
      </c>
      <c r="K81" s="188">
        <f t="shared" si="22"/>
        <v>1111.6436044041161</v>
      </c>
      <c r="L81" s="88">
        <f t="shared" si="18"/>
        <v>5360.345460436648</v>
      </c>
      <c r="M81" s="89">
        <f t="shared" si="23"/>
        <v>30257.861516823112</v>
      </c>
      <c r="N81" s="89">
        <f t="shared" si="24"/>
        <v>189836.28651682311</v>
      </c>
      <c r="O81" s="89">
        <f t="shared" si="25"/>
        <v>39368.78608810102</v>
      </c>
      <c r="P81" s="90">
        <f t="shared" si="19"/>
        <v>0.95049926455260303</v>
      </c>
      <c r="Q81" s="225">
        <v>3832.1245629633122</v>
      </c>
      <c r="R81" s="90">
        <f t="shared" si="26"/>
        <v>8.0402129126796174E-2</v>
      </c>
      <c r="S81" s="90">
        <f t="shared" si="26"/>
        <v>9.3397426407873421E-2</v>
      </c>
      <c r="T81" s="92">
        <v>4822</v>
      </c>
      <c r="U81" s="1">
        <v>147702.80499999999</v>
      </c>
      <c r="V81" s="1">
        <v>30266.968237704914</v>
      </c>
      <c r="W81" s="195"/>
      <c r="X81" s="89">
        <v>0</v>
      </c>
      <c r="Y81" s="89">
        <f t="shared" si="27"/>
        <v>0</v>
      </c>
      <c r="Z81" s="1"/>
      <c r="AA81" s="1"/>
    </row>
    <row r="82" spans="2:29">
      <c r="B82" s="199">
        <v>1841</v>
      </c>
      <c r="C82" t="s">
        <v>109</v>
      </c>
      <c r="D82" s="1">
        <v>353257.81</v>
      </c>
      <c r="E82" s="86">
        <f t="shared" si="20"/>
        <v>36028.333503314636</v>
      </c>
      <c r="F82" s="87">
        <f t="shared" si="14"/>
        <v>0.8698491343198107</v>
      </c>
      <c r="G82" s="188">
        <f t="shared" si="21"/>
        <v>3343.9221446571723</v>
      </c>
      <c r="H82" s="188">
        <f t="shared" si="15"/>
        <v>32787.156628363577</v>
      </c>
      <c r="I82" s="188">
        <f t="shared" si="16"/>
        <v>437.93651378238934</v>
      </c>
      <c r="J82" s="88">
        <f t="shared" si="17"/>
        <v>4293.9675176363271</v>
      </c>
      <c r="K82" s="188">
        <f t="shared" si="22"/>
        <v>84.565689940384061</v>
      </c>
      <c r="L82" s="88">
        <f t="shared" si="18"/>
        <v>829.16658986546577</v>
      </c>
      <c r="M82" s="89">
        <f t="shared" si="23"/>
        <v>33616.323218229045</v>
      </c>
      <c r="N82" s="89">
        <f t="shared" si="24"/>
        <v>386874.13321822905</v>
      </c>
      <c r="O82" s="89">
        <f t="shared" si="25"/>
        <v>39456.821337912195</v>
      </c>
      <c r="P82" s="90">
        <f t="shared" si="19"/>
        <v>0.95262474132023744</v>
      </c>
      <c r="Q82" s="225">
        <v>5424.7860902789325</v>
      </c>
      <c r="R82" s="90">
        <f t="shared" si="26"/>
        <v>0.13181009576250563</v>
      </c>
      <c r="S82" s="90">
        <f t="shared" si="26"/>
        <v>0.13434959827212065</v>
      </c>
      <c r="T82" s="92">
        <v>9805</v>
      </c>
      <c r="U82" s="1">
        <v>312117.56400000001</v>
      </c>
      <c r="V82" s="1">
        <v>31761.225602930703</v>
      </c>
      <c r="W82" s="195"/>
      <c r="X82" s="89">
        <v>0</v>
      </c>
      <c r="Y82" s="89">
        <f t="shared" si="27"/>
        <v>0</v>
      </c>
      <c r="Z82" s="1"/>
      <c r="AA82" s="1"/>
    </row>
    <row r="83" spans="2:29">
      <c r="B83" s="199">
        <v>1845</v>
      </c>
      <c r="C83" t="s">
        <v>110</v>
      </c>
      <c r="D83" s="1">
        <v>80611.459000000003</v>
      </c>
      <c r="E83" s="86">
        <f t="shared" si="20"/>
        <v>43550.220961642357</v>
      </c>
      <c r="F83" s="87">
        <f t="shared" si="14"/>
        <v>1.0514536288345364</v>
      </c>
      <c r="G83" s="188">
        <f t="shared" si="21"/>
        <v>-1319.6480795060147</v>
      </c>
      <c r="H83" s="188">
        <f t="shared" si="15"/>
        <v>-2442.6685951656332</v>
      </c>
      <c r="I83" s="188">
        <f t="shared" si="16"/>
        <v>0</v>
      </c>
      <c r="J83" s="88">
        <f t="shared" si="17"/>
        <v>0</v>
      </c>
      <c r="K83" s="188">
        <f t="shared" si="22"/>
        <v>-353.37082384200528</v>
      </c>
      <c r="L83" s="88">
        <f t="shared" si="18"/>
        <v>-654.08939493155174</v>
      </c>
      <c r="M83" s="89">
        <f t="shared" si="23"/>
        <v>-3096.757990097185</v>
      </c>
      <c r="N83" s="89">
        <f t="shared" si="24"/>
        <v>77514.701009902812</v>
      </c>
      <c r="O83" s="89">
        <f t="shared" si="25"/>
        <v>41877.202058294337</v>
      </c>
      <c r="P83" s="90">
        <f t="shared" si="19"/>
        <v>1.0110611403880729</v>
      </c>
      <c r="Q83" s="225">
        <v>666.09092555398138</v>
      </c>
      <c r="R83" s="90">
        <f t="shared" si="26"/>
        <v>0.10288276104636609</v>
      </c>
      <c r="S83" s="90">
        <f t="shared" si="26"/>
        <v>0.10705357645821088</v>
      </c>
      <c r="T83" s="92">
        <v>1851</v>
      </c>
      <c r="U83" s="1">
        <v>73091.593999999997</v>
      </c>
      <c r="V83" s="1">
        <v>39338.855758880512</v>
      </c>
      <c r="W83" s="195"/>
      <c r="X83" s="89">
        <v>0</v>
      </c>
      <c r="Y83" s="89">
        <f t="shared" si="27"/>
        <v>0</v>
      </c>
      <c r="Z83" s="1"/>
      <c r="AA83" s="1"/>
    </row>
    <row r="84" spans="2:29">
      <c r="B84" s="199">
        <v>1848</v>
      </c>
      <c r="C84" t="s">
        <v>111</v>
      </c>
      <c r="D84" s="1">
        <v>95940.736000000004</v>
      </c>
      <c r="E84" s="86">
        <f t="shared" si="20"/>
        <v>36040.847483095422</v>
      </c>
      <c r="F84" s="87">
        <f t="shared" si="14"/>
        <v>0.87015126526567343</v>
      </c>
      <c r="G84" s="188">
        <f t="shared" si="21"/>
        <v>3336.1634771930853</v>
      </c>
      <c r="H84" s="188">
        <f t="shared" si="15"/>
        <v>8880.8671762879931</v>
      </c>
      <c r="I84" s="188">
        <f t="shared" si="16"/>
        <v>433.55662085911422</v>
      </c>
      <c r="J84" s="88">
        <f t="shared" si="17"/>
        <v>1154.1277247269622</v>
      </c>
      <c r="K84" s="188">
        <f t="shared" si="22"/>
        <v>80.185797017108939</v>
      </c>
      <c r="L84" s="88">
        <f t="shared" si="18"/>
        <v>213.45459165954401</v>
      </c>
      <c r="M84" s="89">
        <f t="shared" si="23"/>
        <v>9094.3217679475365</v>
      </c>
      <c r="N84" s="89">
        <f t="shared" si="24"/>
        <v>105035.05776794754</v>
      </c>
      <c r="O84" s="89">
        <f t="shared" si="25"/>
        <v>39457.19675730561</v>
      </c>
      <c r="P84" s="90">
        <f t="shared" si="19"/>
        <v>0.95263380524861307</v>
      </c>
      <c r="Q84" s="225">
        <v>2267.4655489191628</v>
      </c>
      <c r="R84" s="90">
        <f t="shared" si="26"/>
        <v>0.15985475838067817</v>
      </c>
      <c r="S84" s="90">
        <f t="shared" si="26"/>
        <v>0.1642118386150159</v>
      </c>
      <c r="T84" s="92">
        <v>2662</v>
      </c>
      <c r="U84" s="1">
        <v>82717.888000000006</v>
      </c>
      <c r="V84" s="1">
        <v>30957.293413173655</v>
      </c>
      <c r="W84" s="195"/>
      <c r="X84" s="89">
        <v>0</v>
      </c>
      <c r="Y84" s="89">
        <f t="shared" si="27"/>
        <v>0</v>
      </c>
      <c r="Z84" s="1"/>
      <c r="AA84" s="1"/>
    </row>
    <row r="85" spans="2:29">
      <c r="B85" s="199">
        <v>1851</v>
      </c>
      <c r="C85" t="s">
        <v>112</v>
      </c>
      <c r="D85" s="1">
        <v>70487.198999999993</v>
      </c>
      <c r="E85" s="86">
        <f t="shared" si="20"/>
        <v>34101.208998548624</v>
      </c>
      <c r="F85" s="87">
        <f t="shared" si="14"/>
        <v>0.82332165388436429</v>
      </c>
      <c r="G85" s="188">
        <f t="shared" si="21"/>
        <v>4538.7393376120999</v>
      </c>
      <c r="H85" s="188">
        <f t="shared" si="15"/>
        <v>9381.5742108442118</v>
      </c>
      <c r="I85" s="188">
        <f t="shared" si="16"/>
        <v>1112.4300904504935</v>
      </c>
      <c r="J85" s="88">
        <f t="shared" si="17"/>
        <v>2299.39299696117</v>
      </c>
      <c r="K85" s="188">
        <f t="shared" si="22"/>
        <v>759.0592666084882</v>
      </c>
      <c r="L85" s="88">
        <f t="shared" si="18"/>
        <v>1568.9755040797452</v>
      </c>
      <c r="M85" s="89">
        <f t="shared" si="23"/>
        <v>10950.549714923956</v>
      </c>
      <c r="N85" s="89">
        <f t="shared" si="24"/>
        <v>81437.748714923946</v>
      </c>
      <c r="O85" s="89">
        <f t="shared" si="25"/>
        <v>39399.007602769205</v>
      </c>
      <c r="P85" s="90">
        <f t="shared" si="19"/>
        <v>0.95122891690717382</v>
      </c>
      <c r="Q85" s="225">
        <v>814.39374935610067</v>
      </c>
      <c r="R85" s="90">
        <f t="shared" si="26"/>
        <v>0.12791874975487308</v>
      </c>
      <c r="S85" s="90">
        <f t="shared" si="26"/>
        <v>0.12409899588535989</v>
      </c>
      <c r="T85" s="92">
        <v>2067</v>
      </c>
      <c r="U85" s="1">
        <v>62493.152999999998</v>
      </c>
      <c r="V85" s="1">
        <v>30336.482038834951</v>
      </c>
      <c r="W85" s="195"/>
      <c r="X85" s="89">
        <v>0</v>
      </c>
      <c r="Y85" s="89">
        <f t="shared" si="27"/>
        <v>0</v>
      </c>
      <c r="Z85" s="1"/>
      <c r="AA85" s="1"/>
    </row>
    <row r="86" spans="2:29">
      <c r="B86" s="199">
        <v>1853</v>
      </c>
      <c r="C86" t="s">
        <v>113</v>
      </c>
      <c r="D86" s="1">
        <v>49127.845000000001</v>
      </c>
      <c r="E86" s="86">
        <f t="shared" si="20"/>
        <v>36070.370778267257</v>
      </c>
      <c r="F86" s="87">
        <f t="shared" si="14"/>
        <v>0.87086406017596607</v>
      </c>
      <c r="G86" s="188">
        <f t="shared" si="21"/>
        <v>3317.859034186547</v>
      </c>
      <c r="H86" s="188">
        <f t="shared" si="15"/>
        <v>4518.9240045620772</v>
      </c>
      <c r="I86" s="188">
        <f t="shared" si="16"/>
        <v>423.22346754897188</v>
      </c>
      <c r="J86" s="88">
        <f t="shared" si="17"/>
        <v>576.43036280169963</v>
      </c>
      <c r="K86" s="188">
        <f t="shared" si="22"/>
        <v>69.852643706966603</v>
      </c>
      <c r="L86" s="88">
        <f t="shared" si="18"/>
        <v>95.139300728888514</v>
      </c>
      <c r="M86" s="89">
        <f t="shared" si="23"/>
        <v>4614.0633052909661</v>
      </c>
      <c r="N86" s="89">
        <f t="shared" si="24"/>
        <v>53741.90830529097</v>
      </c>
      <c r="O86" s="89">
        <f t="shared" si="25"/>
        <v>39458.082456160773</v>
      </c>
      <c r="P86" s="90">
        <f t="shared" si="19"/>
        <v>0.95265518909592206</v>
      </c>
      <c r="Q86" s="225">
        <v>2093.3637476889207</v>
      </c>
      <c r="R86" s="90">
        <f t="shared" si="26"/>
        <v>0.10080998117471859</v>
      </c>
      <c r="S86" s="90">
        <f t="shared" si="26"/>
        <v>7.4946604230819308E-2</v>
      </c>
      <c r="T86" s="92">
        <v>1362</v>
      </c>
      <c r="U86" s="1">
        <v>44628.815000000002</v>
      </c>
      <c r="V86" s="1">
        <v>33555.5</v>
      </c>
      <c r="W86" s="195"/>
      <c r="X86" s="89">
        <v>0</v>
      </c>
      <c r="Y86" s="89">
        <f t="shared" si="27"/>
        <v>0</v>
      </c>
      <c r="Z86" s="1"/>
      <c r="AA86" s="1"/>
    </row>
    <row r="87" spans="2:29">
      <c r="B87" s="199">
        <v>1856</v>
      </c>
      <c r="C87" t="s">
        <v>114</v>
      </c>
      <c r="D87" s="1">
        <v>19583.523000000001</v>
      </c>
      <c r="E87" s="86">
        <f t="shared" si="20"/>
        <v>42758.783842794764</v>
      </c>
      <c r="F87" s="87">
        <f t="shared" si="14"/>
        <v>1.0323455873084191</v>
      </c>
      <c r="G87" s="188">
        <f t="shared" si="21"/>
        <v>-828.9570658205073</v>
      </c>
      <c r="H87" s="188">
        <f t="shared" si="15"/>
        <v>-379.66233614579232</v>
      </c>
      <c r="I87" s="188">
        <f t="shared" si="16"/>
        <v>0</v>
      </c>
      <c r="J87" s="88">
        <f t="shared" si="17"/>
        <v>0</v>
      </c>
      <c r="K87" s="188">
        <f t="shared" si="22"/>
        <v>-353.37082384200528</v>
      </c>
      <c r="L87" s="88">
        <f t="shared" si="18"/>
        <v>-161.8438373196384</v>
      </c>
      <c r="M87" s="89">
        <f t="shared" si="23"/>
        <v>-541.50617346543072</v>
      </c>
      <c r="N87" s="89">
        <f t="shared" si="24"/>
        <v>19042.016826534571</v>
      </c>
      <c r="O87" s="89">
        <f t="shared" si="25"/>
        <v>41576.455953132252</v>
      </c>
      <c r="P87" s="90">
        <f t="shared" si="19"/>
        <v>1.0038000846081483</v>
      </c>
      <c r="Q87" s="225">
        <v>-118.24098454688192</v>
      </c>
      <c r="R87" s="90">
        <f t="shared" si="26"/>
        <v>5.3166068877469518E-2</v>
      </c>
      <c r="S87" s="90">
        <f t="shared" si="26"/>
        <v>5.7765047344183404E-2</v>
      </c>
      <c r="T87" s="92">
        <v>458</v>
      </c>
      <c r="U87" s="1">
        <v>18594.904999999999</v>
      </c>
      <c r="V87" s="1">
        <v>40423.706521739128</v>
      </c>
      <c r="W87" s="195"/>
      <c r="X87" s="89">
        <v>0</v>
      </c>
      <c r="Y87" s="89">
        <f t="shared" si="27"/>
        <v>0</v>
      </c>
      <c r="Z87" s="1"/>
      <c r="AA87" s="1"/>
    </row>
    <row r="88" spans="2:29">
      <c r="B88" s="199">
        <v>1857</v>
      </c>
      <c r="C88" t="s">
        <v>115</v>
      </c>
      <c r="D88" s="1">
        <v>27773.579000000002</v>
      </c>
      <c r="E88" s="86">
        <f t="shared" si="20"/>
        <v>41024.488921713441</v>
      </c>
      <c r="F88" s="87">
        <f t="shared" si="14"/>
        <v>0.99047368291908489</v>
      </c>
      <c r="G88" s="188">
        <f t="shared" si="21"/>
        <v>246.30578524991361</v>
      </c>
      <c r="H88" s="188">
        <f t="shared" si="15"/>
        <v>166.74901661419153</v>
      </c>
      <c r="I88" s="188">
        <f t="shared" si="16"/>
        <v>0</v>
      </c>
      <c r="J88" s="88">
        <f t="shared" si="17"/>
        <v>0</v>
      </c>
      <c r="K88" s="188">
        <f t="shared" si="22"/>
        <v>-353.37082384200528</v>
      </c>
      <c r="L88" s="88">
        <f t="shared" si="18"/>
        <v>-239.23204774103755</v>
      </c>
      <c r="M88" s="89">
        <f t="shared" si="23"/>
        <v>-72.483031126846015</v>
      </c>
      <c r="N88" s="89">
        <f t="shared" si="24"/>
        <v>27701.095968873156</v>
      </c>
      <c r="O88" s="89">
        <f t="shared" si="25"/>
        <v>40917.423883121352</v>
      </c>
      <c r="P88" s="90">
        <f t="shared" si="19"/>
        <v>0.9878887609402015</v>
      </c>
      <c r="Q88" s="225">
        <v>-734.35737510532272</v>
      </c>
      <c r="R88" s="90">
        <f t="shared" si="26"/>
        <v>-1.6361254968382314E-2</v>
      </c>
      <c r="S88" s="90">
        <f t="shared" si="26"/>
        <v>-7.6436294585009853E-3</v>
      </c>
      <c r="T88" s="92">
        <v>677</v>
      </c>
      <c r="U88" s="1">
        <v>28235.547999999999</v>
      </c>
      <c r="V88" s="1">
        <v>41340.480234260613</v>
      </c>
      <c r="W88" s="195"/>
      <c r="X88" s="89">
        <v>0</v>
      </c>
      <c r="Y88" s="89">
        <f t="shared" si="27"/>
        <v>0</v>
      </c>
      <c r="Z88" s="1"/>
      <c r="AA88" s="1"/>
    </row>
    <row r="89" spans="2:29">
      <c r="B89" s="199">
        <v>1859</v>
      </c>
      <c r="C89" t="s">
        <v>116</v>
      </c>
      <c r="D89" s="1">
        <v>48334.595999999998</v>
      </c>
      <c r="E89" s="86">
        <f t="shared" si="20"/>
        <v>38178.985781990523</v>
      </c>
      <c r="F89" s="87">
        <f t="shared" si="14"/>
        <v>0.92177335175987185</v>
      </c>
      <c r="G89" s="188">
        <f t="shared" si="21"/>
        <v>2010.5177318781225</v>
      </c>
      <c r="H89" s="188">
        <f t="shared" si="15"/>
        <v>2545.3154485577033</v>
      </c>
      <c r="I89" s="188">
        <f t="shared" si="16"/>
        <v>0</v>
      </c>
      <c r="J89" s="88">
        <f t="shared" si="17"/>
        <v>0</v>
      </c>
      <c r="K89" s="188">
        <f t="shared" si="22"/>
        <v>-353.37082384200528</v>
      </c>
      <c r="L89" s="88">
        <f t="shared" si="18"/>
        <v>-447.36746298397867</v>
      </c>
      <c r="M89" s="89">
        <f t="shared" si="23"/>
        <v>2097.9479855737245</v>
      </c>
      <c r="N89" s="89">
        <f t="shared" si="24"/>
        <v>50432.54398557372</v>
      </c>
      <c r="O89" s="89">
        <f t="shared" si="25"/>
        <v>39836.132690026636</v>
      </c>
      <c r="P89" s="90">
        <f t="shared" si="19"/>
        <v>0.96178263509970041</v>
      </c>
      <c r="Q89" s="225">
        <v>-232.94461536914605</v>
      </c>
      <c r="R89" s="90">
        <f t="shared" si="26"/>
        <v>0.11371430292319085</v>
      </c>
      <c r="S89" s="90">
        <f t="shared" si="26"/>
        <v>8.1164990752449886E-2</v>
      </c>
      <c r="T89" s="92">
        <v>1266</v>
      </c>
      <c r="U89" s="1">
        <v>43399.457000000002</v>
      </c>
      <c r="V89" s="1">
        <v>35312.820992676978</v>
      </c>
      <c r="W89" s="195"/>
      <c r="X89" s="89">
        <v>0</v>
      </c>
      <c r="Y89" s="89">
        <f t="shared" si="27"/>
        <v>0</v>
      </c>
      <c r="Z89" s="1"/>
      <c r="AA89" s="1"/>
    </row>
    <row r="90" spans="2:29">
      <c r="B90" s="199">
        <v>1860</v>
      </c>
      <c r="C90" t="s">
        <v>117</v>
      </c>
      <c r="D90" s="1">
        <v>415892.32299999997</v>
      </c>
      <c r="E90" s="86">
        <f t="shared" si="20"/>
        <v>35908.506561906404</v>
      </c>
      <c r="F90" s="87">
        <f t="shared" si="14"/>
        <v>0.86695609567169918</v>
      </c>
      <c r="G90" s="188">
        <f t="shared" si="21"/>
        <v>3418.2148483302758</v>
      </c>
      <c r="H90" s="188">
        <f t="shared" si="15"/>
        <v>39589.764373361249</v>
      </c>
      <c r="I90" s="188">
        <f t="shared" si="16"/>
        <v>479.87594327527034</v>
      </c>
      <c r="J90" s="88">
        <f t="shared" si="17"/>
        <v>5557.9231750141807</v>
      </c>
      <c r="K90" s="188">
        <f t="shared" si="22"/>
        <v>126.50511943326507</v>
      </c>
      <c r="L90" s="88">
        <f t="shared" si="18"/>
        <v>1465.1822932760761</v>
      </c>
      <c r="M90" s="89">
        <f t="shared" si="23"/>
        <v>41054.946666637326</v>
      </c>
      <c r="N90" s="89">
        <f t="shared" si="24"/>
        <v>456947.26966663729</v>
      </c>
      <c r="O90" s="89">
        <f t="shared" si="25"/>
        <v>39453.226529669941</v>
      </c>
      <c r="P90" s="90">
        <f t="shared" si="19"/>
        <v>0.9525379501607939</v>
      </c>
      <c r="Q90" s="225">
        <v>5910.1137013606422</v>
      </c>
      <c r="R90" s="90">
        <f t="shared" si="26"/>
        <v>0.16879298128292283</v>
      </c>
      <c r="S90" s="90">
        <f t="shared" si="26"/>
        <v>0.17252682175153522</v>
      </c>
      <c r="T90" s="92">
        <v>11582</v>
      </c>
      <c r="U90" s="1">
        <v>355830.61300000001</v>
      </c>
      <c r="V90" s="1">
        <v>30624.891384800758</v>
      </c>
      <c r="W90" s="195"/>
      <c r="X90" s="89">
        <v>0</v>
      </c>
      <c r="Y90" s="89">
        <f t="shared" si="27"/>
        <v>0</v>
      </c>
      <c r="Z90" s="1"/>
      <c r="AA90" s="1"/>
    </row>
    <row r="91" spans="2:29">
      <c r="B91" s="199">
        <v>1865</v>
      </c>
      <c r="C91" t="s">
        <v>118</v>
      </c>
      <c r="D91" s="1">
        <v>366715.00599999999</v>
      </c>
      <c r="E91" s="86">
        <f t="shared" si="20"/>
        <v>37150.745213250935</v>
      </c>
      <c r="F91" s="87">
        <f t="shared" si="14"/>
        <v>0.89694805229082053</v>
      </c>
      <c r="G91" s="188">
        <f t="shared" si="21"/>
        <v>2648.0268844966668</v>
      </c>
      <c r="H91" s="188">
        <f t="shared" si="15"/>
        <v>26138.673376866598</v>
      </c>
      <c r="I91" s="188">
        <f t="shared" si="16"/>
        <v>45.092415304684614</v>
      </c>
      <c r="J91" s="88">
        <f t="shared" si="17"/>
        <v>445.1072314725418</v>
      </c>
      <c r="K91" s="188">
        <f t="shared" si="22"/>
        <v>-308.27840853732067</v>
      </c>
      <c r="L91" s="88">
        <f t="shared" si="18"/>
        <v>-3043.0161706718923</v>
      </c>
      <c r="M91" s="89">
        <f t="shared" si="23"/>
        <v>23095.657206194704</v>
      </c>
      <c r="N91" s="89">
        <f t="shared" si="24"/>
        <v>389810.6632061947</v>
      </c>
      <c r="O91" s="89">
        <f t="shared" si="25"/>
        <v>39490.493689210285</v>
      </c>
      <c r="P91" s="90">
        <f t="shared" si="19"/>
        <v>0.95343770885936774</v>
      </c>
      <c r="Q91" s="225">
        <v>-1890.583914458548</v>
      </c>
      <c r="R91" s="90">
        <f t="shared" si="26"/>
        <v>0.13248511456018675</v>
      </c>
      <c r="S91" s="90">
        <f t="shared" si="26"/>
        <v>0.12353629084063521</v>
      </c>
      <c r="T91" s="92">
        <v>9871</v>
      </c>
      <c r="U91" s="1">
        <v>323814.41600000003</v>
      </c>
      <c r="V91" s="1">
        <v>33065.905851118143</v>
      </c>
      <c r="W91" s="195"/>
      <c r="X91" s="89">
        <v>0</v>
      </c>
      <c r="Y91" s="89">
        <f t="shared" si="27"/>
        <v>0</v>
      </c>
      <c r="Z91" s="1"/>
      <c r="AA91" s="1"/>
    </row>
    <row r="92" spans="2:29">
      <c r="B92" s="199">
        <v>1866</v>
      </c>
      <c r="C92" t="s">
        <v>119</v>
      </c>
      <c r="D92" s="1">
        <v>324924.17300000001</v>
      </c>
      <c r="E92" s="86">
        <f t="shared" si="20"/>
        <v>38681.449166666665</v>
      </c>
      <c r="F92" s="87">
        <f t="shared" si="14"/>
        <v>0.93390456343936112</v>
      </c>
      <c r="G92" s="188">
        <f t="shared" si="21"/>
        <v>1698.9904333789141</v>
      </c>
      <c r="H92" s="188">
        <f t="shared" si="15"/>
        <v>14271.519640382878</v>
      </c>
      <c r="I92" s="188">
        <f t="shared" si="16"/>
        <v>0</v>
      </c>
      <c r="J92" s="88">
        <f t="shared" si="17"/>
        <v>0</v>
      </c>
      <c r="K92" s="188">
        <f t="shared" si="22"/>
        <v>-353.37082384200528</v>
      </c>
      <c r="L92" s="88">
        <f t="shared" si="18"/>
        <v>-2968.3149202728446</v>
      </c>
      <c r="M92" s="89">
        <f t="shared" si="23"/>
        <v>11303.204720110032</v>
      </c>
      <c r="N92" s="89">
        <f t="shared" si="24"/>
        <v>336227.37772011006</v>
      </c>
      <c r="O92" s="89">
        <f t="shared" si="25"/>
        <v>40027.068776203581</v>
      </c>
      <c r="P92" s="90">
        <f t="shared" si="19"/>
        <v>0.96639249553790663</v>
      </c>
      <c r="Q92" s="225">
        <v>4765.3727794021834</v>
      </c>
      <c r="R92" s="90">
        <f t="shared" si="26"/>
        <v>7.7983425464587697E-2</v>
      </c>
      <c r="S92" s="90">
        <f t="shared" si="26"/>
        <v>5.6937082395993252E-2</v>
      </c>
      <c r="T92" s="92">
        <v>8400</v>
      </c>
      <c r="U92" s="1">
        <v>301418.52399999998</v>
      </c>
      <c r="V92" s="1">
        <v>36597.683827100533</v>
      </c>
      <c r="W92" s="195"/>
      <c r="X92" s="89">
        <v>0</v>
      </c>
      <c r="Y92" s="89">
        <f>X92*1000/T92</f>
        <v>0</v>
      </c>
      <c r="Z92" s="1"/>
      <c r="AA92" s="1"/>
    </row>
    <row r="93" spans="2:29">
      <c r="B93" s="200">
        <v>1867</v>
      </c>
      <c r="C93" s="201" t="s">
        <v>120</v>
      </c>
      <c r="D93" s="1">
        <v>100050.962</v>
      </c>
      <c r="E93" s="212">
        <f t="shared" si="20"/>
        <v>38231.166220863583</v>
      </c>
      <c r="F93" s="213">
        <f t="shared" si="14"/>
        <v>0.92303316883073316</v>
      </c>
      <c r="G93" s="214">
        <f t="shared" si="21"/>
        <v>-957.17995604281509</v>
      </c>
      <c r="H93" s="214">
        <f t="shared" si="15"/>
        <v>-2504.9399449640468</v>
      </c>
      <c r="I93" s="214">
        <f t="shared" si="16"/>
        <v>0</v>
      </c>
      <c r="J93" s="215">
        <f t="shared" si="17"/>
        <v>0</v>
      </c>
      <c r="K93" s="214">
        <f t="shared" si="22"/>
        <v>-353.37082384200528</v>
      </c>
      <c r="L93" s="215">
        <f t="shared" si="18"/>
        <v>-924.77144599452777</v>
      </c>
      <c r="M93" s="216">
        <f t="shared" si="23"/>
        <v>-3429.7113909585746</v>
      </c>
      <c r="N93" s="216">
        <f t="shared" si="24"/>
        <v>96621.250609041424</v>
      </c>
      <c r="O93" s="216">
        <f t="shared" si="25"/>
        <v>36920.615440978763</v>
      </c>
      <c r="P93" s="217">
        <f t="shared" si="19"/>
        <v>0.8913919201101923</v>
      </c>
      <c r="Q93" s="225">
        <v>-863.71644781480973</v>
      </c>
      <c r="R93" s="217">
        <f t="shared" si="26"/>
        <v>0.1275926746603972</v>
      </c>
      <c r="S93" s="217">
        <f t="shared" si="26"/>
        <v>0.13491750288707924</v>
      </c>
      <c r="T93" s="92">
        <v>2617</v>
      </c>
      <c r="U93" s="1">
        <v>88729.702000000005</v>
      </c>
      <c r="V93" s="1">
        <v>33686.295368261199</v>
      </c>
      <c r="W93" s="218"/>
      <c r="X93" s="216">
        <f>12390</f>
        <v>12390</v>
      </c>
      <c r="Y93" s="216">
        <f t="shared" si="27"/>
        <v>4734.4287351929688</v>
      </c>
      <c r="Z93" s="1"/>
      <c r="AA93" s="233" t="s">
        <v>447</v>
      </c>
    </row>
    <row r="94" spans="2:29">
      <c r="B94" s="199">
        <v>1868</v>
      </c>
      <c r="C94" t="s">
        <v>121</v>
      </c>
      <c r="D94" s="1">
        <v>171120.10500000001</v>
      </c>
      <c r="E94" s="86">
        <f t="shared" si="20"/>
        <v>36974.957865168544</v>
      </c>
      <c r="F94" s="87">
        <f t="shared" si="14"/>
        <v>0.89270393501740364</v>
      </c>
      <c r="G94" s="188">
        <f t="shared" si="21"/>
        <v>2757.0150403077491</v>
      </c>
      <c r="H94" s="188">
        <f t="shared" si="15"/>
        <v>12759.465606544263</v>
      </c>
      <c r="I94" s="188">
        <f t="shared" si="16"/>
        <v>106.61798713352145</v>
      </c>
      <c r="J94" s="88">
        <f t="shared" si="17"/>
        <v>493.42804445393728</v>
      </c>
      <c r="K94" s="188">
        <f t="shared" si="22"/>
        <v>-246.75283670848381</v>
      </c>
      <c r="L94" s="88">
        <f t="shared" si="18"/>
        <v>-1141.9721282868629</v>
      </c>
      <c r="M94" s="89">
        <f t="shared" si="23"/>
        <v>11617.4934782574</v>
      </c>
      <c r="N94" s="89">
        <f t="shared" si="24"/>
        <v>182737.59847825742</v>
      </c>
      <c r="O94" s="89">
        <f t="shared" si="25"/>
        <v>39485.220068767812</v>
      </c>
      <c r="P94" s="90">
        <f t="shared" si="19"/>
        <v>0.95331038534116519</v>
      </c>
      <c r="Q94" s="225">
        <v>265.88033597968752</v>
      </c>
      <c r="R94" s="90">
        <f t="shared" si="26"/>
        <v>0.1435750894052365</v>
      </c>
      <c r="S94" s="90">
        <f t="shared" si="26"/>
        <v>0.12899623670970736</v>
      </c>
      <c r="T94" s="92">
        <v>4628</v>
      </c>
      <c r="U94" s="1">
        <v>149636.09</v>
      </c>
      <c r="V94" s="1">
        <v>32750.293280805428</v>
      </c>
      <c r="W94" s="195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199">
        <v>1870</v>
      </c>
      <c r="C95" t="s">
        <v>122</v>
      </c>
      <c r="D95" s="1">
        <v>390907.81400000001</v>
      </c>
      <c r="E95" s="86">
        <f t="shared" si="20"/>
        <v>36258.956868565074</v>
      </c>
      <c r="F95" s="87">
        <f t="shared" si="14"/>
        <v>0.87541718354969145</v>
      </c>
      <c r="G95" s="188">
        <f t="shared" si="21"/>
        <v>3200.9356582019009</v>
      </c>
      <c r="H95" s="188">
        <f t="shared" si="15"/>
        <v>34509.287331074695</v>
      </c>
      <c r="I95" s="188">
        <f t="shared" si="16"/>
        <v>357.21833594473605</v>
      </c>
      <c r="J95" s="88">
        <f t="shared" si="17"/>
        <v>3851.1708798201994</v>
      </c>
      <c r="K95" s="188">
        <f t="shared" si="22"/>
        <v>3.847512102730775</v>
      </c>
      <c r="L95" s="88">
        <f t="shared" si="18"/>
        <v>41.480027979540488</v>
      </c>
      <c r="M95" s="89">
        <f t="shared" si="23"/>
        <v>34550.767359054233</v>
      </c>
      <c r="N95" s="89">
        <f t="shared" si="24"/>
        <v>425458.58135905425</v>
      </c>
      <c r="O95" s="89">
        <f t="shared" si="25"/>
        <v>39463.740038869699</v>
      </c>
      <c r="P95" s="90">
        <f t="shared" si="19"/>
        <v>0.95279178279713361</v>
      </c>
      <c r="Q95" s="225">
        <v>3181.175618402558</v>
      </c>
      <c r="R95" s="90">
        <f t="shared" si="26"/>
        <v>0.17426600244291704</v>
      </c>
      <c r="S95" s="90">
        <f t="shared" si="26"/>
        <v>0.15651205026796167</v>
      </c>
      <c r="T95" s="92">
        <v>10781</v>
      </c>
      <c r="U95" s="1">
        <v>332895.45400000003</v>
      </c>
      <c r="V95" s="1">
        <v>31351.992277265024</v>
      </c>
      <c r="W95" s="195"/>
      <c r="X95" s="89">
        <v>0</v>
      </c>
      <c r="Y95" s="89">
        <f t="shared" si="27"/>
        <v>0</v>
      </c>
      <c r="Z95" s="1"/>
      <c r="AA95" s="1"/>
    </row>
    <row r="96" spans="2:29">
      <c r="B96" s="199">
        <v>1871</v>
      </c>
      <c r="C96" t="s">
        <v>123</v>
      </c>
      <c r="D96" s="1">
        <v>182074.361</v>
      </c>
      <c r="E96" s="86">
        <f t="shared" si="20"/>
        <v>40086.825407309552</v>
      </c>
      <c r="F96" s="87">
        <f t="shared" si="14"/>
        <v>0.96783522820919787</v>
      </c>
      <c r="G96" s="188">
        <f t="shared" si="21"/>
        <v>827.65716418032434</v>
      </c>
      <c r="H96" s="188">
        <f t="shared" si="15"/>
        <v>3759.2188397070331</v>
      </c>
      <c r="I96" s="188">
        <f t="shared" si="16"/>
        <v>0</v>
      </c>
      <c r="J96" s="88">
        <f t="shared" si="17"/>
        <v>0</v>
      </c>
      <c r="K96" s="188">
        <f t="shared" si="22"/>
        <v>-353.37082384200528</v>
      </c>
      <c r="L96" s="88">
        <f t="shared" si="18"/>
        <v>-1605.0102818903879</v>
      </c>
      <c r="M96" s="89">
        <f t="shared" si="23"/>
        <v>2154.2085578166452</v>
      </c>
      <c r="N96" s="89">
        <f t="shared" si="24"/>
        <v>184228.56955781666</v>
      </c>
      <c r="O96" s="89">
        <f t="shared" si="25"/>
        <v>40561.111747647876</v>
      </c>
      <c r="P96" s="90">
        <f t="shared" si="19"/>
        <v>0.97928614815044446</v>
      </c>
      <c r="Q96" s="225">
        <v>-3326.1531729517965</v>
      </c>
      <c r="R96" s="90">
        <f t="shared" si="26"/>
        <v>0.23346885787597771</v>
      </c>
      <c r="S96" s="90">
        <f t="shared" si="26"/>
        <v>0.236456122833405</v>
      </c>
      <c r="T96" s="92">
        <v>4542</v>
      </c>
      <c r="U96" s="1">
        <v>147611.64000000001</v>
      </c>
      <c r="V96" s="1">
        <v>32420.742367669674</v>
      </c>
      <c r="W96" s="195"/>
      <c r="X96" s="89">
        <v>0</v>
      </c>
      <c r="Y96" s="89">
        <f t="shared" si="27"/>
        <v>0</v>
      </c>
      <c r="Z96" s="1"/>
      <c r="AA96" s="1"/>
    </row>
    <row r="97" spans="2:27">
      <c r="B97" s="199">
        <v>1874</v>
      </c>
      <c r="C97" t="s">
        <v>124</v>
      </c>
      <c r="D97" s="1">
        <v>44570.618000000002</v>
      </c>
      <c r="E97" s="86">
        <f t="shared" si="20"/>
        <v>45996.509803921566</v>
      </c>
      <c r="F97" s="87">
        <f t="shared" si="14"/>
        <v>1.1105155399705875</v>
      </c>
      <c r="G97" s="188">
        <f t="shared" si="21"/>
        <v>-2836.3471617191244</v>
      </c>
      <c r="H97" s="188">
        <f t="shared" si="15"/>
        <v>-2748.4203997058316</v>
      </c>
      <c r="I97" s="188">
        <f t="shared" si="16"/>
        <v>0</v>
      </c>
      <c r="J97" s="88">
        <f t="shared" si="17"/>
        <v>0</v>
      </c>
      <c r="K97" s="188">
        <f t="shared" si="22"/>
        <v>-353.37082384200528</v>
      </c>
      <c r="L97" s="88">
        <f t="shared" si="18"/>
        <v>-342.41632830290308</v>
      </c>
      <c r="M97" s="89">
        <f t="shared" si="23"/>
        <v>-3090.8367280087346</v>
      </c>
      <c r="N97" s="89">
        <f t="shared" si="24"/>
        <v>41479.781271991269</v>
      </c>
      <c r="O97" s="89">
        <f t="shared" si="25"/>
        <v>42806.791818360442</v>
      </c>
      <c r="P97" s="90">
        <f t="shared" si="19"/>
        <v>1.0335046666197725</v>
      </c>
      <c r="Q97" s="225">
        <v>-1581.2433691832475</v>
      </c>
      <c r="R97" s="90">
        <f t="shared" si="26"/>
        <v>0.14284916474576909</v>
      </c>
      <c r="S97" s="90">
        <f t="shared" si="26"/>
        <v>0.12515800120481274</v>
      </c>
      <c r="T97" s="92">
        <v>969</v>
      </c>
      <c r="U97" s="1">
        <v>38999.563000000002</v>
      </c>
      <c r="V97" s="1">
        <v>40880.045073375266</v>
      </c>
      <c r="W97" s="195"/>
      <c r="X97" s="89">
        <v>0</v>
      </c>
      <c r="Y97" s="89">
        <f t="shared" si="27"/>
        <v>0</v>
      </c>
    </row>
    <row r="98" spans="2:27" ht="29.1" customHeight="1">
      <c r="B98" s="199">
        <v>1875</v>
      </c>
      <c r="C98" t="s">
        <v>125</v>
      </c>
      <c r="D98" s="1">
        <v>108597.80100000001</v>
      </c>
      <c r="E98" s="86">
        <f t="shared" si="20"/>
        <v>38979.828068916016</v>
      </c>
      <c r="F98" s="87">
        <f t="shared" si="14"/>
        <v>0.94110846671723591</v>
      </c>
      <c r="G98" s="188">
        <f t="shared" si="21"/>
        <v>1513.9955139843164</v>
      </c>
      <c r="H98" s="188">
        <f t="shared" si="15"/>
        <v>4217.9915019603059</v>
      </c>
      <c r="I98" s="188">
        <f t="shared" si="16"/>
        <v>0</v>
      </c>
      <c r="J98" s="88">
        <f t="shared" si="17"/>
        <v>0</v>
      </c>
      <c r="K98" s="188">
        <f t="shared" si="22"/>
        <v>-353.37082384200528</v>
      </c>
      <c r="L98" s="88">
        <f t="shared" si="18"/>
        <v>-984.49111522382668</v>
      </c>
      <c r="M98" s="89">
        <f t="shared" si="23"/>
        <v>3233.5003867364794</v>
      </c>
      <c r="N98" s="89">
        <f t="shared" si="24"/>
        <v>111831.30138673648</v>
      </c>
      <c r="O98" s="89">
        <f t="shared" si="25"/>
        <v>40140.452759058317</v>
      </c>
      <c r="P98" s="90">
        <f t="shared" si="19"/>
        <v>0.9691299787834986</v>
      </c>
      <c r="Q98" s="225">
        <v>-303.55265979829301</v>
      </c>
      <c r="R98" s="90">
        <f t="shared" si="26"/>
        <v>0.18134578721821518</v>
      </c>
      <c r="S98" s="90">
        <f t="shared" si="26"/>
        <v>0.15717611389752667</v>
      </c>
      <c r="T98" s="92">
        <v>2786</v>
      </c>
      <c r="U98" s="1">
        <v>91927.191999999995</v>
      </c>
      <c r="V98" s="1">
        <v>33685.303041407111</v>
      </c>
      <c r="W98" s="195"/>
      <c r="X98" s="89">
        <v>0</v>
      </c>
      <c r="Y98" s="89">
        <f t="shared" si="27"/>
        <v>0</v>
      </c>
      <c r="Z98" s="1"/>
      <c r="AA98" s="1"/>
    </row>
    <row r="99" spans="2:27">
      <c r="B99" s="199">
        <v>3101</v>
      </c>
      <c r="C99" t="s">
        <v>126</v>
      </c>
      <c r="D99" s="1">
        <v>1057052.93</v>
      </c>
      <c r="E99" s="86">
        <f t="shared" si="20"/>
        <v>32993.724015231914</v>
      </c>
      <c r="F99" s="87">
        <f t="shared" si="14"/>
        <v>0.79658311894986333</v>
      </c>
      <c r="G99" s="188">
        <f t="shared" si="21"/>
        <v>5225.3800272684603</v>
      </c>
      <c r="H99" s="188">
        <f t="shared" si="15"/>
        <v>167410.72531362693</v>
      </c>
      <c r="I99" s="188">
        <f t="shared" si="16"/>
        <v>1500.049834611342</v>
      </c>
      <c r="J99" s="88">
        <f t="shared" si="17"/>
        <v>48058.596601278179</v>
      </c>
      <c r="K99" s="188">
        <f t="shared" si="22"/>
        <v>1146.6790107693369</v>
      </c>
      <c r="L99" s="88">
        <f t="shared" si="18"/>
        <v>36737.302147028015</v>
      </c>
      <c r="M99" s="89">
        <f t="shared" si="23"/>
        <v>204148.02746065494</v>
      </c>
      <c r="N99" s="89">
        <f t="shared" si="24"/>
        <v>1261200.9574606549</v>
      </c>
      <c r="O99" s="89">
        <f t="shared" si="25"/>
        <v>39365.783053269712</v>
      </c>
      <c r="P99" s="90">
        <f t="shared" si="19"/>
        <v>0.95042676085913891</v>
      </c>
      <c r="Q99" s="225">
        <v>31949.529963919165</v>
      </c>
      <c r="R99" s="90">
        <f t="shared" si="26"/>
        <v>0.11222417278662972</v>
      </c>
      <c r="S99" s="90">
        <f t="shared" si="26"/>
        <v>0.10864844740436434</v>
      </c>
      <c r="T99" s="92">
        <v>32038</v>
      </c>
      <c r="U99" s="1">
        <v>950395.57299999997</v>
      </c>
      <c r="V99" s="1">
        <v>29760.31229059026</v>
      </c>
      <c r="W99" s="195"/>
      <c r="X99" s="89">
        <v>0</v>
      </c>
      <c r="Y99" s="89">
        <f t="shared" si="27"/>
        <v>0</v>
      </c>
      <c r="Z99" s="1"/>
      <c r="AA99" s="1"/>
    </row>
    <row r="100" spans="2:27">
      <c r="B100" s="199">
        <v>3103</v>
      </c>
      <c r="C100" t="s">
        <v>127</v>
      </c>
      <c r="D100" s="1">
        <v>1908476.1459999999</v>
      </c>
      <c r="E100" s="86">
        <f t="shared" si="20"/>
        <v>36251.113968772559</v>
      </c>
      <c r="F100" s="87">
        <f t="shared" si="14"/>
        <v>0.8752278287022226</v>
      </c>
      <c r="G100" s="188">
        <f t="shared" si="21"/>
        <v>3205.7982560732603</v>
      </c>
      <c r="H100" s="188">
        <f t="shared" si="15"/>
        <v>168772.45498923288</v>
      </c>
      <c r="I100" s="188">
        <f t="shared" si="16"/>
        <v>359.96335087211628</v>
      </c>
      <c r="J100" s="88">
        <f t="shared" si="17"/>
        <v>18950.630570013433</v>
      </c>
      <c r="K100" s="188">
        <f t="shared" si="22"/>
        <v>6.5925270301110004</v>
      </c>
      <c r="L100" s="88">
        <f t="shared" si="18"/>
        <v>347.07017802722373</v>
      </c>
      <c r="M100" s="89">
        <f t="shared" si="23"/>
        <v>169119.52516726012</v>
      </c>
      <c r="N100" s="89">
        <f t="shared" si="24"/>
        <v>2077595.67116726</v>
      </c>
      <c r="O100" s="89">
        <f t="shared" si="25"/>
        <v>39463.504751875924</v>
      </c>
      <c r="P100" s="90">
        <f t="shared" si="19"/>
        <v>0.95278610215170956</v>
      </c>
      <c r="Q100" s="225">
        <v>36974.255371021427</v>
      </c>
      <c r="R100" s="90">
        <f t="shared" si="26"/>
        <v>4.5897576734904924E-2</v>
      </c>
      <c r="S100" s="90">
        <f t="shared" si="26"/>
        <v>3.4076943483427879E-2</v>
      </c>
      <c r="T100" s="92">
        <v>52646</v>
      </c>
      <c r="U100" s="1">
        <v>1824725.66</v>
      </c>
      <c r="V100" s="1">
        <v>35056.495744558219</v>
      </c>
      <c r="W100" s="195"/>
      <c r="X100" s="89">
        <v>0</v>
      </c>
      <c r="Y100" s="89">
        <f t="shared" si="27"/>
        <v>0</v>
      </c>
      <c r="Z100" s="1"/>
      <c r="AA100" s="1"/>
    </row>
    <row r="101" spans="2:27">
      <c r="B101" s="199">
        <v>3105</v>
      </c>
      <c r="C101" t="s">
        <v>128</v>
      </c>
      <c r="D101" s="1">
        <v>1917884.7350000001</v>
      </c>
      <c r="E101" s="86">
        <f t="shared" si="20"/>
        <v>31890.865079233114</v>
      </c>
      <c r="F101" s="87">
        <f t="shared" si="14"/>
        <v>0.76995627286864887</v>
      </c>
      <c r="G101" s="188">
        <f t="shared" si="21"/>
        <v>5909.1525675877165</v>
      </c>
      <c r="H101" s="188">
        <f t="shared" si="15"/>
        <v>355370.52626215765</v>
      </c>
      <c r="I101" s="188">
        <f t="shared" si="16"/>
        <v>1886.050462210922</v>
      </c>
      <c r="J101" s="88">
        <f t="shared" si="17"/>
        <v>113425.18874690263</v>
      </c>
      <c r="K101" s="188">
        <f t="shared" si="22"/>
        <v>1532.6796383689166</v>
      </c>
      <c r="L101" s="88">
        <f t="shared" si="18"/>
        <v>92173.820771868268</v>
      </c>
      <c r="M101" s="89">
        <f t="shared" si="23"/>
        <v>447544.34703402594</v>
      </c>
      <c r="N101" s="89">
        <f t="shared" si="24"/>
        <v>2365429.0820340263</v>
      </c>
      <c r="O101" s="89">
        <f t="shared" si="25"/>
        <v>39332.697285189744</v>
      </c>
      <c r="P101" s="90">
        <f t="shared" si="19"/>
        <v>0.94962795547670242</v>
      </c>
      <c r="Q101" s="225">
        <v>86204.328972712334</v>
      </c>
      <c r="R101" s="90">
        <f t="shared" si="26"/>
        <v>8.7758779229533013E-2</v>
      </c>
      <c r="S101" s="90">
        <f t="shared" si="26"/>
        <v>8.1102612170611807E-2</v>
      </c>
      <c r="T101" s="92">
        <v>60139</v>
      </c>
      <c r="U101" s="1">
        <v>1763152.6140000001</v>
      </c>
      <c r="V101" s="1">
        <v>29498.462699302338</v>
      </c>
      <c r="W101" s="195"/>
      <c r="X101" s="89">
        <v>0</v>
      </c>
      <c r="Y101" s="89">
        <f t="shared" si="27"/>
        <v>0</v>
      </c>
      <c r="Z101" s="1"/>
      <c r="AA101" s="1"/>
    </row>
    <row r="102" spans="2:27">
      <c r="B102" s="199">
        <v>3107</v>
      </c>
      <c r="C102" t="s">
        <v>129</v>
      </c>
      <c r="D102" s="1">
        <v>2945655.0359999998</v>
      </c>
      <c r="E102" s="86">
        <f t="shared" si="20"/>
        <v>34306.853276187365</v>
      </c>
      <c r="F102" s="87">
        <f t="shared" si="14"/>
        <v>0.82828662116117235</v>
      </c>
      <c r="G102" s="188">
        <f t="shared" si="21"/>
        <v>4411.2398854760804</v>
      </c>
      <c r="H102" s="188">
        <f t="shared" si="15"/>
        <v>378757.87904674723</v>
      </c>
      <c r="I102" s="188">
        <f t="shared" si="16"/>
        <v>1040.4545932769342</v>
      </c>
      <c r="J102" s="88">
        <f t="shared" si="17"/>
        <v>89335.512287944119</v>
      </c>
      <c r="K102" s="188">
        <f t="shared" si="22"/>
        <v>687.08376943492897</v>
      </c>
      <c r="L102" s="88">
        <f t="shared" si="18"/>
        <v>58994.386611221875</v>
      </c>
      <c r="M102" s="89">
        <f t="shared" si="23"/>
        <v>437752.26565796911</v>
      </c>
      <c r="N102" s="89">
        <f t="shared" si="24"/>
        <v>3383407.3016579691</v>
      </c>
      <c r="O102" s="89">
        <f t="shared" si="25"/>
        <v>39405.17693109838</v>
      </c>
      <c r="P102" s="90">
        <f t="shared" si="19"/>
        <v>0.95137786592547835</v>
      </c>
      <c r="Q102" s="225">
        <v>78096.881047655828</v>
      </c>
      <c r="R102" s="90">
        <f t="shared" si="26"/>
        <v>8.7435058957407816E-2</v>
      </c>
      <c r="S102" s="90">
        <f t="shared" si="26"/>
        <v>7.9430831740931421E-2</v>
      </c>
      <c r="T102" s="92">
        <v>85862</v>
      </c>
      <c r="U102" s="1">
        <v>2708810.068</v>
      </c>
      <c r="V102" s="1">
        <v>31782.354429191601</v>
      </c>
      <c r="W102" s="195"/>
      <c r="X102" s="89">
        <v>0</v>
      </c>
      <c r="Y102" s="89">
        <f t="shared" si="27"/>
        <v>0</v>
      </c>
      <c r="Z102" s="1"/>
      <c r="AA102" s="1"/>
    </row>
    <row r="103" spans="2:27">
      <c r="B103" s="199">
        <v>3110</v>
      </c>
      <c r="C103" t="s">
        <v>130</v>
      </c>
      <c r="D103" s="1">
        <v>197447.47399999999</v>
      </c>
      <c r="E103" s="86">
        <f t="shared" si="20"/>
        <v>41332.944107180236</v>
      </c>
      <c r="F103" s="87">
        <f t="shared" si="14"/>
        <v>0.99792086267914959</v>
      </c>
      <c r="G103" s="188">
        <f t="shared" si="21"/>
        <v>55.063570260500562</v>
      </c>
      <c r="H103" s="188">
        <f t="shared" si="15"/>
        <v>263.03867513441122</v>
      </c>
      <c r="I103" s="188">
        <f t="shared" si="16"/>
        <v>0</v>
      </c>
      <c r="J103" s="88">
        <f t="shared" si="17"/>
        <v>0</v>
      </c>
      <c r="K103" s="188">
        <f t="shared" si="22"/>
        <v>-353.37082384200528</v>
      </c>
      <c r="L103" s="88">
        <f t="shared" si="18"/>
        <v>-1688.0524254932593</v>
      </c>
      <c r="M103" s="89">
        <f t="shared" si="23"/>
        <v>-1425.013750358848</v>
      </c>
      <c r="N103" s="89">
        <f t="shared" si="24"/>
        <v>196022.46024964115</v>
      </c>
      <c r="O103" s="89">
        <f t="shared" si="25"/>
        <v>41034.636853598735</v>
      </c>
      <c r="P103" s="90">
        <f t="shared" si="19"/>
        <v>0.99071868924902617</v>
      </c>
      <c r="Q103" s="225">
        <v>1143.4994017457625</v>
      </c>
      <c r="R103" s="90">
        <f t="shared" si="26"/>
        <v>2.5990818166254759E-2</v>
      </c>
      <c r="S103" s="90">
        <f t="shared" si="26"/>
        <v>2.813859044627607E-2</v>
      </c>
      <c r="T103" s="92">
        <v>4777</v>
      </c>
      <c r="U103" s="1">
        <v>192445.65400000001</v>
      </c>
      <c r="V103" s="1">
        <v>40201.724253185719</v>
      </c>
      <c r="W103" s="195"/>
      <c r="X103" s="89">
        <v>0</v>
      </c>
      <c r="Y103" s="89">
        <f t="shared" si="27"/>
        <v>0</v>
      </c>
      <c r="Z103" s="1"/>
      <c r="AA103" s="1"/>
    </row>
    <row r="104" spans="2:27">
      <c r="B104" s="199">
        <v>3112</v>
      </c>
      <c r="C104" t="s">
        <v>131</v>
      </c>
      <c r="D104" s="1">
        <v>285989.973</v>
      </c>
      <c r="E104" s="86">
        <f t="shared" si="20"/>
        <v>36431.843694267511</v>
      </c>
      <c r="F104" s="87">
        <f t="shared" si="14"/>
        <v>0.87959127213635135</v>
      </c>
      <c r="G104" s="188">
        <f t="shared" si="21"/>
        <v>3093.7458262663899</v>
      </c>
      <c r="H104" s="188">
        <f t="shared" si="15"/>
        <v>24285.904736191162</v>
      </c>
      <c r="I104" s="188">
        <f t="shared" si="16"/>
        <v>296.70794694888315</v>
      </c>
      <c r="J104" s="88">
        <f t="shared" si="17"/>
        <v>2329.1573835487329</v>
      </c>
      <c r="K104" s="188">
        <f t="shared" si="22"/>
        <v>-56.662876893122132</v>
      </c>
      <c r="L104" s="88">
        <f t="shared" si="18"/>
        <v>-444.80358361100872</v>
      </c>
      <c r="M104" s="89">
        <f t="shared" si="23"/>
        <v>23841.101152580151</v>
      </c>
      <c r="N104" s="89">
        <f t="shared" si="24"/>
        <v>309831.07415258017</v>
      </c>
      <c r="O104" s="89">
        <f t="shared" si="25"/>
        <v>39468.926643640785</v>
      </c>
      <c r="P104" s="90">
        <f t="shared" si="19"/>
        <v>0.95291700545473368</v>
      </c>
      <c r="Q104" s="225">
        <v>5725.2060674289023</v>
      </c>
      <c r="R104" s="90">
        <f t="shared" si="26"/>
        <v>0.10868093298306312</v>
      </c>
      <c r="S104" s="90">
        <f t="shared" si="26"/>
        <v>0.11334162989878784</v>
      </c>
      <c r="T104" s="92">
        <v>7850</v>
      </c>
      <c r="U104" s="1">
        <v>257955.16500000001</v>
      </c>
      <c r="V104" s="1">
        <v>32722.969047317016</v>
      </c>
      <c r="W104" s="195"/>
      <c r="X104" s="89">
        <v>0</v>
      </c>
      <c r="Y104" s="89">
        <f t="shared" si="27"/>
        <v>0</v>
      </c>
      <c r="Z104" s="1"/>
      <c r="AA104" s="1"/>
    </row>
    <row r="105" spans="2:27">
      <c r="B105" s="199">
        <v>3114</v>
      </c>
      <c r="C105" t="s">
        <v>132</v>
      </c>
      <c r="D105" s="1">
        <v>208942.71400000001</v>
      </c>
      <c r="E105" s="86">
        <f t="shared" si="20"/>
        <v>33908.262577085363</v>
      </c>
      <c r="F105" s="87">
        <f t="shared" si="14"/>
        <v>0.81866325696837927</v>
      </c>
      <c r="G105" s="188">
        <f t="shared" si="21"/>
        <v>4658.3661189193217</v>
      </c>
      <c r="H105" s="188">
        <f t="shared" si="15"/>
        <v>28704.852024780863</v>
      </c>
      <c r="I105" s="188">
        <f t="shared" si="16"/>
        <v>1179.9613379626348</v>
      </c>
      <c r="J105" s="88">
        <f t="shared" si="17"/>
        <v>7270.9217645257559</v>
      </c>
      <c r="K105" s="188">
        <f t="shared" si="22"/>
        <v>826.59051412062956</v>
      </c>
      <c r="L105" s="88">
        <f t="shared" si="18"/>
        <v>5093.4507480113189</v>
      </c>
      <c r="M105" s="89">
        <f t="shared" si="23"/>
        <v>33798.30277279218</v>
      </c>
      <c r="N105" s="89">
        <f t="shared" si="24"/>
        <v>242741.01677279218</v>
      </c>
      <c r="O105" s="89">
        <f t="shared" si="25"/>
        <v>39393.219210125317</v>
      </c>
      <c r="P105" s="90">
        <f t="shared" si="19"/>
        <v>0.95108916499969443</v>
      </c>
      <c r="Q105" s="225">
        <v>5442.7660522313818</v>
      </c>
      <c r="R105" s="90">
        <f t="shared" si="26"/>
        <v>0.13664533686427566</v>
      </c>
      <c r="S105" s="90">
        <f t="shared" si="26"/>
        <v>0.13350950909298503</v>
      </c>
      <c r="T105" s="92">
        <v>6162</v>
      </c>
      <c r="U105" s="1">
        <v>183824.019</v>
      </c>
      <c r="V105" s="1">
        <v>29914.405044751831</v>
      </c>
      <c r="W105" s="195"/>
      <c r="X105" s="89">
        <v>0</v>
      </c>
      <c r="Y105" s="89">
        <f t="shared" si="27"/>
        <v>0</v>
      </c>
      <c r="Z105" s="1"/>
      <c r="AA105" s="1"/>
    </row>
    <row r="106" spans="2:27">
      <c r="B106" s="199">
        <v>3116</v>
      </c>
      <c r="C106" t="s">
        <v>133</v>
      </c>
      <c r="D106" s="1">
        <v>145435.90400000001</v>
      </c>
      <c r="E106" s="86">
        <f t="shared" si="20"/>
        <v>36763.373104145605</v>
      </c>
      <c r="F106" s="87">
        <f t="shared" si="14"/>
        <v>0.8875955438342773</v>
      </c>
      <c r="G106" s="188">
        <f t="shared" si="21"/>
        <v>2888.1975921419717</v>
      </c>
      <c r="H106" s="188">
        <f t="shared" si="15"/>
        <v>11425.70967451364</v>
      </c>
      <c r="I106" s="188">
        <f t="shared" si="16"/>
        <v>180.67265349155022</v>
      </c>
      <c r="J106" s="88">
        <f t="shared" si="17"/>
        <v>714.74101721257261</v>
      </c>
      <c r="K106" s="188">
        <f t="shared" si="22"/>
        <v>-172.69817035045506</v>
      </c>
      <c r="L106" s="88">
        <f t="shared" si="18"/>
        <v>-683.1939619064002</v>
      </c>
      <c r="M106" s="89">
        <f t="shared" si="23"/>
        <v>10742.515712607241</v>
      </c>
      <c r="N106" s="89">
        <f t="shared" si="24"/>
        <v>156178.41971260725</v>
      </c>
      <c r="O106" s="89">
        <f t="shared" si="25"/>
        <v>39478.87252593712</v>
      </c>
      <c r="P106" s="90">
        <f t="shared" si="19"/>
        <v>0.95315713360567134</v>
      </c>
      <c r="Q106" s="225">
        <v>-9742.5214730562511</v>
      </c>
      <c r="R106" s="90">
        <f t="shared" si="26"/>
        <v>0.26852701252759797</v>
      </c>
      <c r="S106" s="90">
        <f t="shared" si="26"/>
        <v>0.25666262944784052</v>
      </c>
      <c r="T106" s="92">
        <v>3956</v>
      </c>
      <c r="U106" s="1">
        <v>114649.43399999999</v>
      </c>
      <c r="V106" s="1">
        <v>29254.76754274049</v>
      </c>
      <c r="W106" s="195"/>
      <c r="X106" s="89">
        <v>0</v>
      </c>
      <c r="Y106" s="89">
        <f t="shared" si="27"/>
        <v>0</v>
      </c>
      <c r="Z106" s="1"/>
      <c r="AA106" s="1"/>
    </row>
    <row r="107" spans="2:27">
      <c r="B107" s="199">
        <v>3118</v>
      </c>
      <c r="C107" t="s">
        <v>134</v>
      </c>
      <c r="D107" s="1">
        <v>1616160.5</v>
      </c>
      <c r="E107" s="86">
        <f t="shared" si="20"/>
        <v>34061.002339353836</v>
      </c>
      <c r="F107" s="87">
        <f t="shared" si="14"/>
        <v>0.82235092545221911</v>
      </c>
      <c r="G107" s="188">
        <f t="shared" si="21"/>
        <v>4563.6674663128688</v>
      </c>
      <c r="H107" s="188">
        <f t="shared" si="15"/>
        <v>216541.45760907931</v>
      </c>
      <c r="I107" s="188">
        <f t="shared" si="16"/>
        <v>1126.5024211686693</v>
      </c>
      <c r="J107" s="88">
        <f t="shared" si="17"/>
        <v>53451.413382032195</v>
      </c>
      <c r="K107" s="188">
        <f t="shared" si="22"/>
        <v>773.13159732666406</v>
      </c>
      <c r="L107" s="88">
        <f t="shared" si="18"/>
        <v>36684.321161552885</v>
      </c>
      <c r="M107" s="89">
        <f t="shared" si="23"/>
        <v>253225.7787706322</v>
      </c>
      <c r="N107" s="89">
        <f t="shared" si="24"/>
        <v>1869386.2787706321</v>
      </c>
      <c r="O107" s="89">
        <f t="shared" si="25"/>
        <v>39397.801402993369</v>
      </c>
      <c r="P107" s="90">
        <f t="shared" si="19"/>
        <v>0.9511997950542096</v>
      </c>
      <c r="Q107" s="225">
        <v>51425.698602703254</v>
      </c>
      <c r="R107" s="90">
        <f t="shared" si="26"/>
        <v>0.13900003930780841</v>
      </c>
      <c r="S107" s="90">
        <f t="shared" si="26"/>
        <v>0.12836594760064179</v>
      </c>
      <c r="T107" s="92">
        <v>47449</v>
      </c>
      <c r="U107" s="1">
        <v>1418929.2749999999</v>
      </c>
      <c r="V107" s="1">
        <v>30186.131025826486</v>
      </c>
      <c r="W107" s="195"/>
      <c r="X107" s="89">
        <v>0</v>
      </c>
      <c r="Y107" s="89">
        <f t="shared" si="27"/>
        <v>0</v>
      </c>
      <c r="Z107" s="1"/>
      <c r="AA107" s="1"/>
    </row>
    <row r="108" spans="2:27">
      <c r="B108" s="199">
        <v>3120</v>
      </c>
      <c r="C108" t="s">
        <v>135</v>
      </c>
      <c r="D108" s="1">
        <v>280730.76699999999</v>
      </c>
      <c r="E108" s="86">
        <f t="shared" si="20"/>
        <v>32922.571478831946</v>
      </c>
      <c r="F108" s="87">
        <f t="shared" si="14"/>
        <v>0.79486524953504634</v>
      </c>
      <c r="G108" s="188">
        <f t="shared" si="21"/>
        <v>5269.4945998364401</v>
      </c>
      <c r="H108" s="188">
        <f t="shared" si="15"/>
        <v>44932.980452805328</v>
      </c>
      <c r="I108" s="188">
        <f t="shared" si="16"/>
        <v>1524.9532223513309</v>
      </c>
      <c r="J108" s="88">
        <f t="shared" si="17"/>
        <v>13003.276126989798</v>
      </c>
      <c r="K108" s="188">
        <f t="shared" si="22"/>
        <v>1171.5823985093257</v>
      </c>
      <c r="L108" s="88">
        <f t="shared" si="18"/>
        <v>9990.0831120890198</v>
      </c>
      <c r="M108" s="89">
        <f t="shared" si="23"/>
        <v>54923.06356489435</v>
      </c>
      <c r="N108" s="89">
        <f t="shared" si="24"/>
        <v>335653.83056489436</v>
      </c>
      <c r="O108" s="89">
        <f t="shared" si="25"/>
        <v>39363.64847717771</v>
      </c>
      <c r="P108" s="90">
        <f t="shared" si="19"/>
        <v>0.95037522477669434</v>
      </c>
      <c r="Q108" s="225">
        <v>14026.846407469537</v>
      </c>
      <c r="R108" s="90">
        <f t="shared" si="26"/>
        <v>8.3452014030597696E-2</v>
      </c>
      <c r="S108" s="90">
        <f t="shared" si="26"/>
        <v>6.9856451054020455E-2</v>
      </c>
      <c r="T108" s="92">
        <v>8527</v>
      </c>
      <c r="U108" s="1">
        <v>259107.70699999999</v>
      </c>
      <c r="V108" s="1">
        <v>30772.886817102139</v>
      </c>
      <c r="W108" s="195"/>
      <c r="X108" s="89">
        <v>0</v>
      </c>
      <c r="Y108" s="89">
        <f t="shared" si="27"/>
        <v>0</v>
      </c>
      <c r="Z108" s="1"/>
      <c r="AA108" s="1"/>
    </row>
    <row r="109" spans="2:27">
      <c r="B109" s="199">
        <v>3122</v>
      </c>
      <c r="C109" t="s">
        <v>136</v>
      </c>
      <c r="D109" s="1">
        <v>126388.601</v>
      </c>
      <c r="E109" s="86">
        <f t="shared" si="20"/>
        <v>34579.644596443221</v>
      </c>
      <c r="F109" s="87">
        <f t="shared" si="14"/>
        <v>0.83487275131766936</v>
      </c>
      <c r="G109" s="188">
        <f t="shared" si="21"/>
        <v>4242.1092669174495</v>
      </c>
      <c r="H109" s="188">
        <f t="shared" si="15"/>
        <v>15504.909370583277</v>
      </c>
      <c r="I109" s="188">
        <f t="shared" si="16"/>
        <v>944.97763118738465</v>
      </c>
      <c r="J109" s="88">
        <f t="shared" si="17"/>
        <v>3453.8932419898911</v>
      </c>
      <c r="K109" s="188">
        <f t="shared" si="22"/>
        <v>591.60680734537937</v>
      </c>
      <c r="L109" s="88">
        <f t="shared" si="18"/>
        <v>2162.3228808473614</v>
      </c>
      <c r="M109" s="89">
        <f t="shared" si="23"/>
        <v>17667.232251430636</v>
      </c>
      <c r="N109" s="89">
        <f t="shared" si="24"/>
        <v>144055.83325143062</v>
      </c>
      <c r="O109" s="89">
        <f t="shared" si="25"/>
        <v>39413.360670706053</v>
      </c>
      <c r="P109" s="90">
        <f t="shared" si="19"/>
        <v>0.95157544983017317</v>
      </c>
      <c r="Q109" s="225">
        <v>3664.7672644589347</v>
      </c>
      <c r="R109" s="90">
        <f t="shared" si="26"/>
        <v>0.16876026167425393</v>
      </c>
      <c r="S109" s="90">
        <f t="shared" si="26"/>
        <v>0.16971957242254995</v>
      </c>
      <c r="T109" s="92">
        <v>3655</v>
      </c>
      <c r="U109" s="1">
        <v>108139.03</v>
      </c>
      <c r="V109" s="1">
        <v>29562.337342810279</v>
      </c>
      <c r="W109" s="195"/>
      <c r="X109" s="89">
        <v>0</v>
      </c>
      <c r="Y109" s="89">
        <f t="shared" si="27"/>
        <v>0</v>
      </c>
      <c r="Z109" s="1"/>
      <c r="AA109" s="1"/>
    </row>
    <row r="110" spans="2:27">
      <c r="B110" s="199">
        <v>3124</v>
      </c>
      <c r="C110" t="s">
        <v>137</v>
      </c>
      <c r="D110" s="1">
        <v>47309.561000000002</v>
      </c>
      <c r="E110" s="86">
        <f t="shared" si="20"/>
        <v>35148.262258543837</v>
      </c>
      <c r="F110" s="87">
        <f t="shared" si="14"/>
        <v>0.84860115707620032</v>
      </c>
      <c r="G110" s="188">
        <f t="shared" si="21"/>
        <v>3889.5663164150678</v>
      </c>
      <c r="H110" s="188">
        <f t="shared" si="15"/>
        <v>5235.3562618946817</v>
      </c>
      <c r="I110" s="188">
        <f t="shared" si="16"/>
        <v>745.96144945216906</v>
      </c>
      <c r="J110" s="88">
        <f t="shared" si="17"/>
        <v>1004.0641109626196</v>
      </c>
      <c r="K110" s="188">
        <f t="shared" si="22"/>
        <v>392.59062561016378</v>
      </c>
      <c r="L110" s="88">
        <f t="shared" si="18"/>
        <v>528.42698207128046</v>
      </c>
      <c r="M110" s="89">
        <f t="shared" si="23"/>
        <v>5763.7832439659624</v>
      </c>
      <c r="N110" s="89">
        <f t="shared" si="24"/>
        <v>53073.344243965963</v>
      </c>
      <c r="O110" s="89">
        <f t="shared" si="25"/>
        <v>39430.419200569071</v>
      </c>
      <c r="P110" s="90">
        <f t="shared" si="19"/>
        <v>0.95198730200292914</v>
      </c>
      <c r="Q110" s="225">
        <v>485.44179247378361</v>
      </c>
      <c r="R110" s="90">
        <f t="shared" si="26"/>
        <v>0.16285458944817774</v>
      </c>
      <c r="S110" s="90">
        <f t="shared" si="26"/>
        <v>0.16371852302131915</v>
      </c>
      <c r="T110" s="92">
        <v>1346</v>
      </c>
      <c r="U110" s="1">
        <v>40683.987000000001</v>
      </c>
      <c r="V110" s="1">
        <v>30203.40534521158</v>
      </c>
      <c r="W110" s="195"/>
      <c r="X110" s="89">
        <v>0</v>
      </c>
      <c r="Y110" s="89">
        <f t="shared" si="27"/>
        <v>0</v>
      </c>
      <c r="Z110" s="1"/>
      <c r="AA110" s="1"/>
    </row>
    <row r="111" spans="2:27">
      <c r="B111" s="199">
        <v>3201</v>
      </c>
      <c r="C111" t="s">
        <v>138</v>
      </c>
      <c r="D111" s="1">
        <v>8418099.5370000005</v>
      </c>
      <c r="E111" s="86">
        <f t="shared" si="20"/>
        <v>63600.987752912559</v>
      </c>
      <c r="F111" s="87">
        <f t="shared" si="14"/>
        <v>1.5355487961625005</v>
      </c>
      <c r="G111" s="188">
        <f t="shared" si="21"/>
        <v>-13751.12349009354</v>
      </c>
      <c r="H111" s="188">
        <f t="shared" si="15"/>
        <v>-1820071.2029018006</v>
      </c>
      <c r="I111" s="188">
        <f t="shared" si="16"/>
        <v>0</v>
      </c>
      <c r="J111" s="88">
        <f t="shared" si="17"/>
        <v>0</v>
      </c>
      <c r="K111" s="188">
        <f t="shared" si="22"/>
        <v>-353.37082384200528</v>
      </c>
      <c r="L111" s="88">
        <f t="shared" si="18"/>
        <v>-46771.455502080134</v>
      </c>
      <c r="M111" s="89">
        <f t="shared" si="23"/>
        <v>-1866842.6584038807</v>
      </c>
      <c r="N111" s="89">
        <f t="shared" si="24"/>
        <v>6551256.8785961196</v>
      </c>
      <c r="O111" s="89">
        <f t="shared" si="25"/>
        <v>49496.493438977013</v>
      </c>
      <c r="P111" s="90">
        <f t="shared" si="19"/>
        <v>1.1950173039726992</v>
      </c>
      <c r="Q111" s="225">
        <v>-263591.09876536205</v>
      </c>
      <c r="R111" s="90">
        <f t="shared" si="26"/>
        <v>4.9655179875259449E-2</v>
      </c>
      <c r="S111" s="90">
        <f t="shared" si="26"/>
        <v>3.8259159283525253E-2</v>
      </c>
      <c r="T111" s="92">
        <v>132358</v>
      </c>
      <c r="U111" s="1">
        <v>8019871.3810000001</v>
      </c>
      <c r="V111" s="1">
        <v>61257.333666867809</v>
      </c>
      <c r="W111" s="195"/>
      <c r="X111" s="89">
        <v>0</v>
      </c>
      <c r="Y111" s="89">
        <f t="shared" si="27"/>
        <v>0</v>
      </c>
      <c r="Z111" s="1"/>
      <c r="AA111" s="1"/>
    </row>
    <row r="112" spans="2:27">
      <c r="B112" s="199">
        <v>3203</v>
      </c>
      <c r="C112" t="s">
        <v>139</v>
      </c>
      <c r="D112" s="1">
        <v>4979899.2439999999</v>
      </c>
      <c r="E112" s="86">
        <f t="shared" si="20"/>
        <v>49555.180949727343</v>
      </c>
      <c r="F112" s="87">
        <f t="shared" si="14"/>
        <v>1.1964342243644481</v>
      </c>
      <c r="G112" s="188">
        <f t="shared" si="21"/>
        <v>-5042.7232721187056</v>
      </c>
      <c r="H112" s="188">
        <f t="shared" si="15"/>
        <v>-506753.34706175298</v>
      </c>
      <c r="I112" s="188">
        <f t="shared" si="16"/>
        <v>0</v>
      </c>
      <c r="J112" s="88">
        <f t="shared" si="17"/>
        <v>0</v>
      </c>
      <c r="K112" s="188">
        <f t="shared" si="22"/>
        <v>-353.37082384200528</v>
      </c>
      <c r="L112" s="88">
        <f t="shared" si="18"/>
        <v>-35510.940829530795</v>
      </c>
      <c r="M112" s="89">
        <f t="shared" si="23"/>
        <v>-542264.28789128375</v>
      </c>
      <c r="N112" s="89">
        <f t="shared" si="24"/>
        <v>4437634.9561087163</v>
      </c>
      <c r="O112" s="89">
        <f t="shared" si="25"/>
        <v>44159.086853766632</v>
      </c>
      <c r="P112" s="90">
        <f t="shared" si="19"/>
        <v>1.0661537666894394</v>
      </c>
      <c r="Q112" s="225">
        <v>-10053.56441835186</v>
      </c>
      <c r="R112" s="90">
        <f t="shared" si="26"/>
        <v>9.5778586315442543E-3</v>
      </c>
      <c r="S112" s="90">
        <f t="shared" si="26"/>
        <v>-7.2698712268035731E-3</v>
      </c>
      <c r="T112" s="92">
        <v>100492</v>
      </c>
      <c r="U112" s="1">
        <v>4932654.9720000001</v>
      </c>
      <c r="V112" s="1">
        <v>49918.078955624143</v>
      </c>
      <c r="W112" s="195"/>
      <c r="X112" s="89">
        <v>0</v>
      </c>
      <c r="Y112" s="89">
        <f t="shared" si="27"/>
        <v>0</v>
      </c>
      <c r="Z112" s="1"/>
      <c r="AA112" s="1"/>
    </row>
    <row r="113" spans="2:27">
      <c r="B113" s="199">
        <v>3205</v>
      </c>
      <c r="C113" t="s">
        <v>140</v>
      </c>
      <c r="D113" s="1">
        <v>3809407.0449999999</v>
      </c>
      <c r="E113" s="86">
        <f t="shared" si="20"/>
        <v>39779.944497817502</v>
      </c>
      <c r="F113" s="87">
        <f t="shared" si="14"/>
        <v>0.96042605694024707</v>
      </c>
      <c r="G113" s="188">
        <f t="shared" si="21"/>
        <v>1017.9233280653957</v>
      </c>
      <c r="H113" s="188">
        <f t="shared" si="15"/>
        <v>97478.373742198426</v>
      </c>
      <c r="I113" s="188">
        <f t="shared" si="16"/>
        <v>0</v>
      </c>
      <c r="J113" s="88">
        <f t="shared" si="17"/>
        <v>0</v>
      </c>
      <c r="K113" s="188">
        <f t="shared" si="22"/>
        <v>-353.37082384200528</v>
      </c>
      <c r="L113" s="88">
        <f t="shared" si="18"/>
        <v>-33839.496832758108</v>
      </c>
      <c r="M113" s="89">
        <f t="shared" si="23"/>
        <v>63638.876909440318</v>
      </c>
      <c r="N113" s="89">
        <f t="shared" si="24"/>
        <v>3873045.9219094403</v>
      </c>
      <c r="O113" s="89">
        <f t="shared" si="25"/>
        <v>40444.497002040895</v>
      </c>
      <c r="P113" s="90">
        <f t="shared" si="19"/>
        <v>0.97647066306824315</v>
      </c>
      <c r="Q113" s="225">
        <v>29724.455062842731</v>
      </c>
      <c r="R113" s="90">
        <f t="shared" si="26"/>
        <v>0.12668612193336609</v>
      </c>
      <c r="S113" s="90">
        <f t="shared" si="26"/>
        <v>0.10832020396655268</v>
      </c>
      <c r="T113" s="92">
        <v>95762</v>
      </c>
      <c r="U113" s="1">
        <v>3381072.1290000002</v>
      </c>
      <c r="V113" s="1">
        <v>35892.10442564304</v>
      </c>
      <c r="W113" s="195"/>
      <c r="X113" s="89">
        <v>0</v>
      </c>
      <c r="Y113" s="89">
        <f t="shared" si="27"/>
        <v>0</v>
      </c>
      <c r="Z113" s="1"/>
      <c r="AA113" s="1"/>
    </row>
    <row r="114" spans="2:27">
      <c r="B114" s="199">
        <v>3207</v>
      </c>
      <c r="C114" t="s">
        <v>141</v>
      </c>
      <c r="D114" s="1">
        <v>2854972.9449999998</v>
      </c>
      <c r="E114" s="86">
        <f t="shared" si="20"/>
        <v>44148.155888538378</v>
      </c>
      <c r="F114" s="87">
        <f t="shared" si="14"/>
        <v>1.065889855214317</v>
      </c>
      <c r="G114" s="188">
        <f t="shared" si="21"/>
        <v>-1690.3677341815478</v>
      </c>
      <c r="H114" s="188">
        <f t="shared" si="15"/>
        <v>-109312.70063405234</v>
      </c>
      <c r="I114" s="188">
        <f t="shared" si="16"/>
        <v>0</v>
      </c>
      <c r="J114" s="88">
        <f t="shared" si="17"/>
        <v>0</v>
      </c>
      <c r="K114" s="188">
        <f t="shared" si="22"/>
        <v>-353.37082384200528</v>
      </c>
      <c r="L114" s="88">
        <f t="shared" si="18"/>
        <v>-22851.784436214799</v>
      </c>
      <c r="M114" s="89">
        <f t="shared" si="23"/>
        <v>-132164.48507026714</v>
      </c>
      <c r="N114" s="89">
        <f t="shared" si="24"/>
        <v>2722808.4599297326</v>
      </c>
      <c r="O114" s="89">
        <f t="shared" si="25"/>
        <v>42104.417330514822</v>
      </c>
      <c r="P114" s="90">
        <f t="shared" si="19"/>
        <v>1.0165469064123895</v>
      </c>
      <c r="Q114" s="225">
        <v>-18584.290806544974</v>
      </c>
      <c r="R114" s="93">
        <f t="shared" si="26"/>
        <v>0.11132425578107448</v>
      </c>
      <c r="S114" s="94">
        <f t="shared" si="26"/>
        <v>9.2283195667796913E-2</v>
      </c>
      <c r="T114" s="92">
        <v>64668</v>
      </c>
      <c r="U114" s="1">
        <v>2568982.8420000002</v>
      </c>
      <c r="V114" s="1">
        <v>40418.232252989306</v>
      </c>
      <c r="W114" s="195"/>
      <c r="X114" s="89">
        <v>0</v>
      </c>
      <c r="Y114" s="89">
        <f t="shared" si="27"/>
        <v>0</v>
      </c>
      <c r="Z114" s="1"/>
      <c r="AA114" s="1"/>
    </row>
    <row r="115" spans="2:27">
      <c r="B115" s="199">
        <v>3209</v>
      </c>
      <c r="C115" t="s">
        <v>142</v>
      </c>
      <c r="D115" s="1">
        <v>1618607.121</v>
      </c>
      <c r="E115" s="86">
        <f t="shared" si="20"/>
        <v>35916.369790973244</v>
      </c>
      <c r="F115" s="87">
        <f t="shared" si="14"/>
        <v>0.86714594133847478</v>
      </c>
      <c r="G115" s="188">
        <f t="shared" si="21"/>
        <v>3413.3396463088357</v>
      </c>
      <c r="H115" s="188">
        <f t="shared" si="15"/>
        <v>153825.564500554</v>
      </c>
      <c r="I115" s="188">
        <f t="shared" si="16"/>
        <v>477.12381310187664</v>
      </c>
      <c r="J115" s="88">
        <f t="shared" si="17"/>
        <v>21502.061761249173</v>
      </c>
      <c r="K115" s="188">
        <f t="shared" si="22"/>
        <v>123.75298925987136</v>
      </c>
      <c r="L115" s="88">
        <f t="shared" si="18"/>
        <v>5577.052213985362</v>
      </c>
      <c r="M115" s="89">
        <f t="shared" si="23"/>
        <v>159402.61671453936</v>
      </c>
      <c r="N115" s="89">
        <f t="shared" si="24"/>
        <v>1778009.7377145393</v>
      </c>
      <c r="O115" s="89">
        <f t="shared" si="25"/>
        <v>39453.462426541948</v>
      </c>
      <c r="P115" s="90">
        <f t="shared" si="19"/>
        <v>0.95254364553079718</v>
      </c>
      <c r="Q115" s="225">
        <v>33100.55141784795</v>
      </c>
      <c r="R115" s="93">
        <f t="shared" si="26"/>
        <v>0.14454918351999321</v>
      </c>
      <c r="S115" s="94">
        <f t="shared" si="26"/>
        <v>0.11275191778158657</v>
      </c>
      <c r="T115" s="92">
        <v>45066</v>
      </c>
      <c r="U115" s="1">
        <v>1414187.476</v>
      </c>
      <c r="V115" s="1">
        <v>32277.068425617388</v>
      </c>
      <c r="W115" s="195"/>
      <c r="X115" s="89">
        <v>0</v>
      </c>
      <c r="Y115" s="89">
        <f t="shared" si="27"/>
        <v>0</v>
      </c>
      <c r="Z115" s="1"/>
      <c r="AA115" s="1"/>
    </row>
    <row r="116" spans="2:27">
      <c r="B116" s="199">
        <v>3212</v>
      </c>
      <c r="C116" t="s">
        <v>143</v>
      </c>
      <c r="D116" s="1">
        <v>844553.57</v>
      </c>
      <c r="E116" s="86">
        <f t="shared" si="20"/>
        <v>40803.631751860084</v>
      </c>
      <c r="F116" s="87">
        <f t="shared" si="14"/>
        <v>0.98514142357415591</v>
      </c>
      <c r="G116" s="188">
        <f t="shared" si="21"/>
        <v>383.23723055899433</v>
      </c>
      <c r="H116" s="188">
        <f t="shared" si="15"/>
        <v>7932.2441981100646</v>
      </c>
      <c r="I116" s="188">
        <f t="shared" si="16"/>
        <v>0</v>
      </c>
      <c r="J116" s="88">
        <f t="shared" si="17"/>
        <v>0</v>
      </c>
      <c r="K116" s="188">
        <f t="shared" si="22"/>
        <v>-353.37082384200528</v>
      </c>
      <c r="L116" s="88">
        <f t="shared" si="18"/>
        <v>-7314.0693118818253</v>
      </c>
      <c r="M116" s="89">
        <f t="shared" si="23"/>
        <v>618.1748862282393</v>
      </c>
      <c r="N116" s="89">
        <f t="shared" si="24"/>
        <v>845171.74488622823</v>
      </c>
      <c r="O116" s="89">
        <f t="shared" si="25"/>
        <v>40833.498158577073</v>
      </c>
      <c r="P116" s="90">
        <f t="shared" si="19"/>
        <v>0.98586250238912843</v>
      </c>
      <c r="Q116" s="225">
        <v>7171.1825642984168</v>
      </c>
      <c r="R116" s="93">
        <f t="shared" si="26"/>
        <v>8.9810289509489369E-2</v>
      </c>
      <c r="S116" s="93">
        <f t="shared" si="26"/>
        <v>8.0490721375216526E-2</v>
      </c>
      <c r="T116" s="92">
        <v>20698</v>
      </c>
      <c r="U116" s="1">
        <v>774954.66700000002</v>
      </c>
      <c r="V116" s="1">
        <v>37763.98162857561</v>
      </c>
      <c r="W116" s="195"/>
      <c r="X116" s="89">
        <v>0</v>
      </c>
      <c r="Y116" s="89">
        <f t="shared" si="27"/>
        <v>0</v>
      </c>
      <c r="Z116" s="1"/>
      <c r="AA116" s="1"/>
    </row>
    <row r="117" spans="2:27">
      <c r="B117" s="199">
        <v>3214</v>
      </c>
      <c r="C117" t="s">
        <v>144</v>
      </c>
      <c r="D117" s="1">
        <v>760012.29500000004</v>
      </c>
      <c r="E117" s="86">
        <f t="shared" si="20"/>
        <v>46520.921527820283</v>
      </c>
      <c r="F117" s="87">
        <f t="shared" si="14"/>
        <v>1.123176660808122</v>
      </c>
      <c r="G117" s="188">
        <f t="shared" si="21"/>
        <v>-3161.4824305363286</v>
      </c>
      <c r="H117" s="188">
        <f t="shared" si="15"/>
        <v>-51649.138467671997</v>
      </c>
      <c r="I117" s="188">
        <f t="shared" si="16"/>
        <v>0</v>
      </c>
      <c r="J117" s="88">
        <f t="shared" si="17"/>
        <v>0</v>
      </c>
      <c r="K117" s="188">
        <f t="shared" si="22"/>
        <v>-353.37082384200528</v>
      </c>
      <c r="L117" s="88">
        <f t="shared" si="18"/>
        <v>-5773.0191491068408</v>
      </c>
      <c r="M117" s="89">
        <f t="shared" si="23"/>
        <v>-57422.157616778837</v>
      </c>
      <c r="N117" s="89">
        <f t="shared" si="24"/>
        <v>702590.13738322118</v>
      </c>
      <c r="O117" s="89">
        <f t="shared" si="25"/>
        <v>43006.068273441953</v>
      </c>
      <c r="P117" s="90">
        <f t="shared" si="19"/>
        <v>1.0383158925380356</v>
      </c>
      <c r="Q117" s="225">
        <v>-2184.0727407911763</v>
      </c>
      <c r="R117" s="93">
        <f t="shared" si="26"/>
        <v>6.1532688312276353E-2</v>
      </c>
      <c r="S117" s="93">
        <f t="shared" si="26"/>
        <v>5.5489807733648533E-2</v>
      </c>
      <c r="T117" s="92">
        <v>16337</v>
      </c>
      <c r="U117" s="1">
        <v>715957.505</v>
      </c>
      <c r="V117" s="1">
        <v>44075.197303619796</v>
      </c>
      <c r="W117" s="195"/>
      <c r="X117" s="89">
        <v>0</v>
      </c>
      <c r="Y117" s="89">
        <f t="shared" si="27"/>
        <v>0</v>
      </c>
      <c r="Z117" s="1"/>
      <c r="AA117" s="1"/>
    </row>
    <row r="118" spans="2:27">
      <c r="B118" s="199">
        <v>3216</v>
      </c>
      <c r="C118" t="s">
        <v>145</v>
      </c>
      <c r="D118" s="1">
        <v>770749.33700000006</v>
      </c>
      <c r="E118" s="86">
        <f t="shared" si="20"/>
        <v>38818.903903298917</v>
      </c>
      <c r="F118" s="87">
        <f t="shared" si="14"/>
        <v>0.93722319830368872</v>
      </c>
      <c r="G118" s="188">
        <f t="shared" si="21"/>
        <v>1613.7684966669183</v>
      </c>
      <c r="H118" s="188">
        <f t="shared" si="15"/>
        <v>32041.373501321661</v>
      </c>
      <c r="I118" s="188">
        <f t="shared" si="16"/>
        <v>0</v>
      </c>
      <c r="J118" s="88">
        <f t="shared" si="17"/>
        <v>0</v>
      </c>
      <c r="K118" s="188">
        <f t="shared" si="22"/>
        <v>-353.37082384200528</v>
      </c>
      <c r="L118" s="88">
        <f t="shared" si="18"/>
        <v>-7016.1777073830153</v>
      </c>
      <c r="M118" s="89">
        <f t="shared" si="23"/>
        <v>25025.195793938645</v>
      </c>
      <c r="N118" s="89">
        <f t="shared" si="24"/>
        <v>795774.53279393865</v>
      </c>
      <c r="O118" s="89">
        <f t="shared" si="25"/>
        <v>40079.301576123835</v>
      </c>
      <c r="P118" s="90">
        <f t="shared" si="19"/>
        <v>0.967653576786351</v>
      </c>
      <c r="Q118" s="225">
        <v>2897.561929872656</v>
      </c>
      <c r="R118" s="93">
        <f t="shared" si="26"/>
        <v>0.12538174310266056</v>
      </c>
      <c r="S118" s="93">
        <f t="shared" si="26"/>
        <v>0.10486357684715002</v>
      </c>
      <c r="T118" s="92">
        <v>19855</v>
      </c>
      <c r="U118" s="1">
        <v>684878.12399999995</v>
      </c>
      <c r="V118" s="1">
        <v>35134.567485764113</v>
      </c>
      <c r="W118" s="195"/>
      <c r="X118" s="89">
        <v>0</v>
      </c>
      <c r="Y118" s="89">
        <f t="shared" si="27"/>
        <v>0</v>
      </c>
      <c r="Z118" s="1"/>
      <c r="AA118" s="1"/>
    </row>
    <row r="119" spans="2:27">
      <c r="B119" s="199">
        <v>3218</v>
      </c>
      <c r="C119" t="s">
        <v>146</v>
      </c>
      <c r="D119" s="1">
        <v>840181.26300000004</v>
      </c>
      <c r="E119" s="86">
        <f t="shared" si="20"/>
        <v>37602.097341568209</v>
      </c>
      <c r="F119" s="87">
        <f t="shared" si="14"/>
        <v>0.90784526067971438</v>
      </c>
      <c r="G119" s="188">
        <f t="shared" si="21"/>
        <v>2368.1885649399569</v>
      </c>
      <c r="H119" s="188">
        <f t="shared" si="15"/>
        <v>52914.805295018399</v>
      </c>
      <c r="I119" s="188">
        <f t="shared" si="16"/>
        <v>0</v>
      </c>
      <c r="J119" s="88">
        <f t="shared" si="17"/>
        <v>0</v>
      </c>
      <c r="K119" s="188">
        <f t="shared" si="22"/>
        <v>-353.37082384200528</v>
      </c>
      <c r="L119" s="88">
        <f t="shared" si="18"/>
        <v>-7895.7176879257659</v>
      </c>
      <c r="M119" s="89">
        <f t="shared" si="23"/>
        <v>45019.087607092632</v>
      </c>
      <c r="N119" s="89">
        <f t="shared" si="24"/>
        <v>885200.35060709273</v>
      </c>
      <c r="O119" s="89">
        <f t="shared" si="25"/>
        <v>39616.915082666157</v>
      </c>
      <c r="P119" s="90">
        <f t="shared" si="19"/>
        <v>0.95648996048924051</v>
      </c>
      <c r="Q119" s="225">
        <v>9439.0415600097622</v>
      </c>
      <c r="R119" s="93">
        <f t="shared" si="26"/>
        <v>0.1538695029362116</v>
      </c>
      <c r="S119" s="93">
        <f t="shared" si="26"/>
        <v>0.13636315843677671</v>
      </c>
      <c r="T119" s="92">
        <v>22344</v>
      </c>
      <c r="U119" s="1">
        <v>728142.36</v>
      </c>
      <c r="V119" s="1">
        <v>33089.859577368778</v>
      </c>
      <c r="W119" s="195"/>
      <c r="X119" s="89">
        <v>0</v>
      </c>
      <c r="Y119" s="89">
        <f t="shared" si="27"/>
        <v>0</v>
      </c>
      <c r="Z119" s="1"/>
      <c r="AA119" s="1"/>
    </row>
    <row r="120" spans="2:27">
      <c r="B120" s="199">
        <v>3220</v>
      </c>
      <c r="C120" t="s">
        <v>147</v>
      </c>
      <c r="D120" s="1">
        <v>403700.93300000002</v>
      </c>
      <c r="E120" s="86">
        <f t="shared" si="20"/>
        <v>34955.48818079487</v>
      </c>
      <c r="F120" s="87">
        <f t="shared" si="14"/>
        <v>0.84394692113620562</v>
      </c>
      <c r="G120" s="188">
        <f t="shared" si="21"/>
        <v>4009.0862446194274</v>
      </c>
      <c r="H120" s="188">
        <f t="shared" si="15"/>
        <v>46300.937039109769</v>
      </c>
      <c r="I120" s="188">
        <f t="shared" si="16"/>
        <v>813.43237666430753</v>
      </c>
      <c r="J120" s="88">
        <f t="shared" si="17"/>
        <v>9394.330518096087</v>
      </c>
      <c r="K120" s="188">
        <f t="shared" si="22"/>
        <v>460.06155282230225</v>
      </c>
      <c r="L120" s="88">
        <f t="shared" si="18"/>
        <v>5313.2508735447682</v>
      </c>
      <c r="M120" s="89">
        <f t="shared" si="23"/>
        <v>51614.187912654539</v>
      </c>
      <c r="N120" s="89">
        <f t="shared" si="24"/>
        <v>455315.12091265456</v>
      </c>
      <c r="O120" s="89">
        <f t="shared" si="25"/>
        <v>39424.635978236605</v>
      </c>
      <c r="P120" s="90">
        <f t="shared" si="19"/>
        <v>0.95184767492472933</v>
      </c>
      <c r="Q120" s="225">
        <v>6106.6820487294244</v>
      </c>
      <c r="R120" s="93">
        <f t="shared" si="26"/>
        <v>0.12425050580434141</v>
      </c>
      <c r="S120" s="93">
        <f t="shared" si="26"/>
        <v>0.11772831480175304</v>
      </c>
      <c r="T120" s="92">
        <v>11549</v>
      </c>
      <c r="U120" s="1">
        <v>359084.50199999998</v>
      </c>
      <c r="V120" s="1">
        <v>31273.689426929104</v>
      </c>
      <c r="W120" s="195"/>
      <c r="X120" s="89">
        <v>0</v>
      </c>
      <c r="Y120" s="89">
        <f t="shared" si="27"/>
        <v>0</v>
      </c>
      <c r="Z120" s="1"/>
      <c r="AA120" s="1"/>
    </row>
    <row r="121" spans="2:27">
      <c r="B121" s="199">
        <v>3222</v>
      </c>
      <c r="C121" t="s">
        <v>148</v>
      </c>
      <c r="D121" s="1">
        <v>2008841.351</v>
      </c>
      <c r="E121" s="86">
        <f t="shared" si="20"/>
        <v>40166.383760222343</v>
      </c>
      <c r="F121" s="87">
        <f t="shared" si="14"/>
        <v>0.96975604323670206</v>
      </c>
      <c r="G121" s="188">
        <f t="shared" si="21"/>
        <v>778.33098537439412</v>
      </c>
      <c r="H121" s="188">
        <f t="shared" si="15"/>
        <v>38926.667571529571</v>
      </c>
      <c r="I121" s="188">
        <f t="shared" si="16"/>
        <v>0</v>
      </c>
      <c r="J121" s="88">
        <f t="shared" si="17"/>
        <v>0</v>
      </c>
      <c r="K121" s="188">
        <f t="shared" si="22"/>
        <v>-353.37082384200528</v>
      </c>
      <c r="L121" s="88">
        <f t="shared" si="18"/>
        <v>-17673.135012810213</v>
      </c>
      <c r="M121" s="89">
        <f t="shared" si="23"/>
        <v>21253.532558719358</v>
      </c>
      <c r="N121" s="89">
        <f t="shared" si="24"/>
        <v>2030094.8835587194</v>
      </c>
      <c r="O121" s="89">
        <f t="shared" si="25"/>
        <v>40591.343921754735</v>
      </c>
      <c r="P121" s="90">
        <f t="shared" si="19"/>
        <v>0.98001605786089607</v>
      </c>
      <c r="Q121" s="225">
        <v>5236.2407517834654</v>
      </c>
      <c r="R121" s="93">
        <f t="shared" si="26"/>
        <v>0.14168301332262384</v>
      </c>
      <c r="S121" s="93">
        <f t="shared" si="26"/>
        <v>0.10002241509188824</v>
      </c>
      <c r="T121" s="92">
        <v>50013</v>
      </c>
      <c r="U121" s="1">
        <v>1759543.8729999999</v>
      </c>
      <c r="V121" s="1">
        <v>36514.150265626289</v>
      </c>
      <c r="W121" s="195"/>
      <c r="X121" s="89">
        <v>0</v>
      </c>
      <c r="Y121" s="89">
        <f t="shared" si="27"/>
        <v>0</v>
      </c>
      <c r="Z121" s="1"/>
      <c r="AA121" s="1"/>
    </row>
    <row r="122" spans="2:27">
      <c r="B122" s="199">
        <v>3224</v>
      </c>
      <c r="C122" t="s">
        <v>149</v>
      </c>
      <c r="D122" s="1">
        <v>792521.64599999995</v>
      </c>
      <c r="E122" s="86">
        <f t="shared" si="20"/>
        <v>38642.627431859182</v>
      </c>
      <c r="F122" s="87">
        <f t="shared" si="14"/>
        <v>0.93296727189319584</v>
      </c>
      <c r="G122" s="188">
        <f t="shared" si="21"/>
        <v>1723.0599089595537</v>
      </c>
      <c r="H122" s="188">
        <f t="shared" si="15"/>
        <v>35338.235672851486</v>
      </c>
      <c r="I122" s="188">
        <f t="shared" si="16"/>
        <v>0</v>
      </c>
      <c r="J122" s="88">
        <f t="shared" si="17"/>
        <v>0</v>
      </c>
      <c r="K122" s="188">
        <f t="shared" si="22"/>
        <v>-353.37082384200528</v>
      </c>
      <c r="L122" s="88">
        <f t="shared" si="18"/>
        <v>-7247.2822261756864</v>
      </c>
      <c r="M122" s="89">
        <f t="shared" si="23"/>
        <v>28090.953446675798</v>
      </c>
      <c r="N122" s="89">
        <f t="shared" si="24"/>
        <v>820612.59944667574</v>
      </c>
      <c r="O122" s="89">
        <f t="shared" si="25"/>
        <v>40012.316516976731</v>
      </c>
      <c r="P122" s="90">
        <f t="shared" si="19"/>
        <v>0.96603632475036361</v>
      </c>
      <c r="Q122" s="225">
        <v>10880.300979711847</v>
      </c>
      <c r="R122" s="93">
        <f t="shared" si="26"/>
        <v>0.10998011451757514</v>
      </c>
      <c r="S122" s="93">
        <f t="shared" si="26"/>
        <v>8.7790254117155728E-2</v>
      </c>
      <c r="T122" s="92">
        <v>20509</v>
      </c>
      <c r="U122" s="1">
        <v>713996.25600000005</v>
      </c>
      <c r="V122" s="1">
        <v>35523.969152694161</v>
      </c>
      <c r="W122" s="195"/>
      <c r="X122" s="89">
        <v>0</v>
      </c>
      <c r="Y122" s="89">
        <f t="shared" si="27"/>
        <v>0</v>
      </c>
      <c r="Z122" s="1"/>
      <c r="AA122" s="1"/>
    </row>
    <row r="123" spans="2:27">
      <c r="B123" s="199">
        <v>3226</v>
      </c>
      <c r="C123" t="s">
        <v>150</v>
      </c>
      <c r="D123" s="1">
        <v>602838.81799999997</v>
      </c>
      <c r="E123" s="86">
        <f t="shared" si="20"/>
        <v>32916.829638527903</v>
      </c>
      <c r="F123" s="87">
        <f t="shared" si="14"/>
        <v>0.79472662156277518</v>
      </c>
      <c r="G123" s="188">
        <f t="shared" si="21"/>
        <v>5273.0545408249473</v>
      </c>
      <c r="H123" s="188">
        <f t="shared" si="15"/>
        <v>96570.72086066808</v>
      </c>
      <c r="I123" s="188">
        <f t="shared" si="16"/>
        <v>1526.9628664577458</v>
      </c>
      <c r="J123" s="88">
        <f t="shared" si="17"/>
        <v>27964.797936307157</v>
      </c>
      <c r="K123" s="188">
        <f t="shared" si="22"/>
        <v>1173.5920426157404</v>
      </c>
      <c r="L123" s="88">
        <f t="shared" si="18"/>
        <v>21493.164668464669</v>
      </c>
      <c r="M123" s="89">
        <f t="shared" si="23"/>
        <v>118063.88552913275</v>
      </c>
      <c r="N123" s="89">
        <f t="shared" si="24"/>
        <v>720902.70352913276</v>
      </c>
      <c r="O123" s="89">
        <f t="shared" si="25"/>
        <v>39363.476221968587</v>
      </c>
      <c r="P123" s="90">
        <f t="shared" si="19"/>
        <v>0.95037106593752618</v>
      </c>
      <c r="Q123" s="225">
        <v>21746.651588131455</v>
      </c>
      <c r="R123" s="93">
        <f t="shared" si="26"/>
        <v>0.13181776434345768</v>
      </c>
      <c r="S123" s="93">
        <f t="shared" si="26"/>
        <v>0.1159967887143256</v>
      </c>
      <c r="T123" s="92">
        <v>18314</v>
      </c>
      <c r="U123" s="1">
        <v>532628.87100000004</v>
      </c>
      <c r="V123" s="1">
        <v>29495.451932661428</v>
      </c>
      <c r="W123" s="195"/>
      <c r="X123" s="89">
        <v>0</v>
      </c>
      <c r="Y123" s="89">
        <f t="shared" si="27"/>
        <v>0</v>
      </c>
      <c r="Z123" s="1"/>
      <c r="AA123" s="1"/>
    </row>
    <row r="124" spans="2:27">
      <c r="B124" s="202">
        <v>3228</v>
      </c>
      <c r="C124" s="203" t="s">
        <v>151</v>
      </c>
      <c r="D124" s="1">
        <v>859994.68200000003</v>
      </c>
      <c r="E124" s="86">
        <f t="shared" si="20"/>
        <v>34542.100735028318</v>
      </c>
      <c r="F124" s="87">
        <f t="shared" si="14"/>
        <v>0.83396631207457284</v>
      </c>
      <c r="G124" s="188">
        <f t="shared" si="21"/>
        <v>4265.3864609946895</v>
      </c>
      <c r="H124" s="188">
        <f t="shared" si="15"/>
        <v>106195.32671938479</v>
      </c>
      <c r="I124" s="188">
        <f t="shared" si="16"/>
        <v>958.11798268260054</v>
      </c>
      <c r="J124" s="88">
        <f t="shared" si="17"/>
        <v>23854.263414848705</v>
      </c>
      <c r="K124" s="188">
        <f t="shared" si="22"/>
        <v>604.74715884059526</v>
      </c>
      <c r="L124" s="88">
        <f t="shared" si="18"/>
        <v>15056.390013654302</v>
      </c>
      <c r="M124" s="89">
        <f t="shared" si="23"/>
        <v>121251.71673303909</v>
      </c>
      <c r="N124" s="89">
        <f t="shared" si="24"/>
        <v>981246.39873303915</v>
      </c>
      <c r="O124" s="89">
        <f t="shared" si="25"/>
        <v>39412.234354863605</v>
      </c>
      <c r="P124" s="90">
        <f t="shared" si="19"/>
        <v>0.95154825665288023</v>
      </c>
      <c r="Q124" s="225">
        <v>23160.173536961214</v>
      </c>
      <c r="R124" s="93">
        <f t="shared" si="26"/>
        <v>0.13739853890969839</v>
      </c>
      <c r="S124" s="93">
        <f t="shared" si="26"/>
        <v>0.12588613051490213</v>
      </c>
      <c r="T124" s="92">
        <v>24897</v>
      </c>
      <c r="U124" s="1">
        <v>756106.723</v>
      </c>
      <c r="V124" s="1">
        <v>30679.923838506795</v>
      </c>
      <c r="W124" s="195"/>
      <c r="X124" s="89">
        <v>0</v>
      </c>
      <c r="Y124" s="89">
        <f t="shared" si="27"/>
        <v>0</v>
      </c>
      <c r="Z124" s="1"/>
      <c r="AA124" s="1"/>
    </row>
    <row r="125" spans="2:27">
      <c r="B125" s="199">
        <v>3230</v>
      </c>
      <c r="C125" t="s">
        <v>152</v>
      </c>
      <c r="D125" s="1">
        <v>310825.587</v>
      </c>
      <c r="E125" s="86">
        <f t="shared" si="20"/>
        <v>41704.761438346977</v>
      </c>
      <c r="F125" s="87">
        <f t="shared" si="14"/>
        <v>1.0068978247584737</v>
      </c>
      <c r="G125" s="188">
        <f t="shared" si="21"/>
        <v>-175.46317506287917</v>
      </c>
      <c r="H125" s="188">
        <f t="shared" si="15"/>
        <v>-1307.7270437436387</v>
      </c>
      <c r="I125" s="188">
        <f t="shared" si="16"/>
        <v>0</v>
      </c>
      <c r="J125" s="88">
        <f t="shared" si="17"/>
        <v>0</v>
      </c>
      <c r="K125" s="188">
        <f t="shared" si="22"/>
        <v>-353.37082384200528</v>
      </c>
      <c r="L125" s="88">
        <f t="shared" si="18"/>
        <v>-2633.6727500944653</v>
      </c>
      <c r="M125" s="89">
        <f t="shared" si="23"/>
        <v>-3941.399793838104</v>
      </c>
      <c r="N125" s="89">
        <f t="shared" si="24"/>
        <v>306884.18720616191</v>
      </c>
      <c r="O125" s="89">
        <f t="shared" si="25"/>
        <v>41175.927439442094</v>
      </c>
      <c r="P125" s="90">
        <f t="shared" si="19"/>
        <v>0.99412993483916912</v>
      </c>
      <c r="Q125" s="225">
        <v>4722.661530812431</v>
      </c>
      <c r="R125" s="93">
        <f t="shared" si="26"/>
        <v>5.8180900845325956E-2</v>
      </c>
      <c r="S125" s="93">
        <f t="shared" si="26"/>
        <v>5.0371971615956225E-2</v>
      </c>
      <c r="T125" s="92">
        <v>7453</v>
      </c>
      <c r="U125" s="1">
        <v>293735.77500000002</v>
      </c>
      <c r="V125" s="1">
        <v>39704.754663422551</v>
      </c>
      <c r="W125" s="195"/>
      <c r="X125" s="89">
        <v>0</v>
      </c>
      <c r="Y125" s="89">
        <f t="shared" si="27"/>
        <v>0</v>
      </c>
      <c r="Z125" s="1"/>
    </row>
    <row r="126" spans="2:27">
      <c r="B126" s="199">
        <v>3232</v>
      </c>
      <c r="C126" t="s">
        <v>153</v>
      </c>
      <c r="D126" s="1">
        <v>1108085.8319999999</v>
      </c>
      <c r="E126" s="86">
        <f t="shared" si="20"/>
        <v>42581.01802251854</v>
      </c>
      <c r="F126" s="87">
        <f t="shared" si="14"/>
        <v>1.028053702842969</v>
      </c>
      <c r="G126" s="188">
        <f t="shared" si="21"/>
        <v>-718.74225724924781</v>
      </c>
      <c r="H126" s="188">
        <f t="shared" si="15"/>
        <v>-18703.829760397177</v>
      </c>
      <c r="I126" s="188">
        <f t="shared" si="16"/>
        <v>0</v>
      </c>
      <c r="J126" s="88">
        <f t="shared" si="17"/>
        <v>0</v>
      </c>
      <c r="K126" s="188">
        <f t="shared" si="22"/>
        <v>-353.37082384200528</v>
      </c>
      <c r="L126" s="88">
        <f t="shared" si="18"/>
        <v>-9195.7689488405031</v>
      </c>
      <c r="M126" s="89">
        <f t="shared" si="23"/>
        <v>-27899.598709237682</v>
      </c>
      <c r="N126" s="89">
        <f t="shared" si="24"/>
        <v>1080186.2332907622</v>
      </c>
      <c r="O126" s="89">
        <f t="shared" si="25"/>
        <v>41508.904941427281</v>
      </c>
      <c r="P126" s="90">
        <f t="shared" si="19"/>
        <v>1.0021691685112772</v>
      </c>
      <c r="Q126" s="225">
        <v>-4212.5230839377327</v>
      </c>
      <c r="R126" s="93">
        <f t="shared" si="26"/>
        <v>0.12531903979585218</v>
      </c>
      <c r="S126" s="93">
        <f t="shared" si="26"/>
        <v>0.11922174184360948</v>
      </c>
      <c r="T126" s="92">
        <v>26023</v>
      </c>
      <c r="U126" s="1">
        <v>984685.93599999999</v>
      </c>
      <c r="V126" s="1">
        <v>38045.202689127575</v>
      </c>
      <c r="W126" s="195"/>
      <c r="X126" s="89">
        <v>0</v>
      </c>
      <c r="Y126" s="89">
        <f t="shared" si="27"/>
        <v>0</v>
      </c>
      <c r="Z126" s="1"/>
    </row>
    <row r="127" spans="2:27">
      <c r="B127" s="199">
        <v>3234</v>
      </c>
      <c r="C127" t="s">
        <v>154</v>
      </c>
      <c r="D127" s="1">
        <v>334940.95</v>
      </c>
      <c r="E127" s="86">
        <f t="shared" si="20"/>
        <v>35556.364118895974</v>
      </c>
      <c r="F127" s="87">
        <f t="shared" si="14"/>
        <v>0.8584541537436412</v>
      </c>
      <c r="G127" s="188">
        <f t="shared" si="21"/>
        <v>3636.5431629967429</v>
      </c>
      <c r="H127" s="188">
        <f t="shared" si="15"/>
        <v>34256.236595429313</v>
      </c>
      <c r="I127" s="188">
        <f t="shared" si="16"/>
        <v>603.12579832892106</v>
      </c>
      <c r="J127" s="88">
        <f t="shared" si="17"/>
        <v>5681.4450202584358</v>
      </c>
      <c r="K127" s="188">
        <f t="shared" si="22"/>
        <v>249.75497448691578</v>
      </c>
      <c r="L127" s="88">
        <f t="shared" si="18"/>
        <v>2352.6918596667465</v>
      </c>
      <c r="M127" s="89">
        <f t="shared" si="23"/>
        <v>36608.928455096058</v>
      </c>
      <c r="N127" s="89">
        <f t="shared" si="24"/>
        <v>371549.87845509604</v>
      </c>
      <c r="O127" s="89">
        <f t="shared" si="25"/>
        <v>39442.662256379619</v>
      </c>
      <c r="P127" s="90">
        <f t="shared" si="19"/>
        <v>0.9522828919029519</v>
      </c>
      <c r="Q127" s="225">
        <v>4933.9212529145771</v>
      </c>
      <c r="R127" s="93">
        <f t="shared" si="26"/>
        <v>0.11884966012591097</v>
      </c>
      <c r="S127" s="93">
        <f t="shared" si="26"/>
        <v>0.11136690762188438</v>
      </c>
      <c r="T127" s="92">
        <v>9420</v>
      </c>
      <c r="U127" s="1">
        <v>299361.891</v>
      </c>
      <c r="V127" s="1">
        <v>31993.362295607567</v>
      </c>
      <c r="W127" s="195"/>
      <c r="X127" s="89">
        <v>0</v>
      </c>
      <c r="Y127" s="89">
        <f t="shared" si="27"/>
        <v>0</v>
      </c>
      <c r="Z127" s="1"/>
    </row>
    <row r="128" spans="2:27">
      <c r="B128" s="202">
        <v>3236</v>
      </c>
      <c r="C128" s="203" t="s">
        <v>155</v>
      </c>
      <c r="D128" s="1">
        <v>233589.74900000001</v>
      </c>
      <c r="E128" s="86">
        <f t="shared" si="20"/>
        <v>33166.228737753801</v>
      </c>
      <c r="F128" s="87">
        <f t="shared" si="14"/>
        <v>0.80074798223830657</v>
      </c>
      <c r="G128" s="188">
        <f t="shared" si="21"/>
        <v>5118.4270993048895</v>
      </c>
      <c r="H128" s="188">
        <f t="shared" si="15"/>
        <v>36049.08206040434</v>
      </c>
      <c r="I128" s="188">
        <f t="shared" si="16"/>
        <v>1439.6731817286814</v>
      </c>
      <c r="J128" s="88">
        <f t="shared" si="17"/>
        <v>10139.618218915102</v>
      </c>
      <c r="K128" s="188">
        <f t="shared" si="22"/>
        <v>1086.302357886676</v>
      </c>
      <c r="L128" s="88">
        <f t="shared" si="18"/>
        <v>7650.8275065958587</v>
      </c>
      <c r="M128" s="89">
        <f t="shared" si="23"/>
        <v>43699.909567000199</v>
      </c>
      <c r="N128" s="89">
        <f t="shared" si="24"/>
        <v>277289.65856700018</v>
      </c>
      <c r="O128" s="89">
        <f t="shared" si="25"/>
        <v>39370.958194945357</v>
      </c>
      <c r="P128" s="90">
        <f t="shared" si="19"/>
        <v>0.95055170675779199</v>
      </c>
      <c r="Q128" s="225">
        <v>9525.2688112651158</v>
      </c>
      <c r="R128" s="93">
        <f t="shared" si="26"/>
        <v>6.1885541162460506E-2</v>
      </c>
      <c r="S128" s="94">
        <f t="shared" si="26"/>
        <v>6.0980910572232726E-2</v>
      </c>
      <c r="T128" s="92">
        <v>7043</v>
      </c>
      <c r="U128" s="1">
        <v>219976.391</v>
      </c>
      <c r="V128" s="1">
        <v>31259.967457723462</v>
      </c>
      <c r="W128" s="195"/>
      <c r="X128" s="89">
        <v>0</v>
      </c>
      <c r="Y128" s="89">
        <f t="shared" si="27"/>
        <v>0</v>
      </c>
      <c r="Z128" s="1"/>
    </row>
    <row r="129" spans="2:25">
      <c r="B129" s="199">
        <v>3238</v>
      </c>
      <c r="C129" t="s">
        <v>156</v>
      </c>
      <c r="D129" s="1">
        <v>550238.52099999995</v>
      </c>
      <c r="E129" s="86">
        <f t="shared" si="20"/>
        <v>33337.686822175092</v>
      </c>
      <c r="F129" s="87">
        <f t="shared" si="14"/>
        <v>0.80488757604694805</v>
      </c>
      <c r="G129" s="188">
        <f t="shared" si="21"/>
        <v>5012.1230869636893</v>
      </c>
      <c r="H129" s="188">
        <f t="shared" si="15"/>
        <v>82725.091550335696</v>
      </c>
      <c r="I129" s="188">
        <f t="shared" si="16"/>
        <v>1379.6628521812297</v>
      </c>
      <c r="J129" s="88">
        <f t="shared" si="17"/>
        <v>22771.335375251198</v>
      </c>
      <c r="K129" s="188">
        <f t="shared" si="22"/>
        <v>1026.2920283392245</v>
      </c>
      <c r="L129" s="88">
        <f t="shared" si="18"/>
        <v>16938.9499277389</v>
      </c>
      <c r="M129" s="89">
        <f t="shared" si="23"/>
        <v>99664.041478074592</v>
      </c>
      <c r="N129" s="89">
        <f t="shared" si="24"/>
        <v>649902.56247807457</v>
      </c>
      <c r="O129" s="89">
        <f t="shared" si="25"/>
        <v>39376.101937478015</v>
      </c>
      <c r="P129" s="90">
        <f t="shared" si="19"/>
        <v>0.95067589457205171</v>
      </c>
      <c r="Q129" s="225">
        <v>20969.248246619652</v>
      </c>
      <c r="R129" s="90">
        <f t="shared" si="26"/>
        <v>0.13026524817092908</v>
      </c>
      <c r="S129" s="90">
        <f t="shared" si="26"/>
        <v>0.10431126276912457</v>
      </c>
      <c r="T129" s="92">
        <v>16505</v>
      </c>
      <c r="U129" s="1">
        <v>486822.47100000002</v>
      </c>
      <c r="V129" s="1">
        <v>30188.668671710282</v>
      </c>
      <c r="W129" s="195"/>
      <c r="X129" s="89">
        <v>0</v>
      </c>
      <c r="Y129" s="89">
        <f t="shared" si="27"/>
        <v>0</v>
      </c>
    </row>
    <row r="130" spans="2:25">
      <c r="B130" s="199">
        <v>3240</v>
      </c>
      <c r="C130" t="s">
        <v>157</v>
      </c>
      <c r="D130" s="1">
        <v>931962.19900000002</v>
      </c>
      <c r="E130" s="86">
        <f t="shared" si="20"/>
        <v>32871.127222065457</v>
      </c>
      <c r="F130" s="87">
        <f t="shared" si="14"/>
        <v>0.79362320645775719</v>
      </c>
      <c r="G130" s="188">
        <f t="shared" si="21"/>
        <v>5301.390039031663</v>
      </c>
      <c r="H130" s="188">
        <f t="shared" si="15"/>
        <v>150305.01038662571</v>
      </c>
      <c r="I130" s="188">
        <f t="shared" si="16"/>
        <v>1542.9587122196017</v>
      </c>
      <c r="J130" s="88">
        <f t="shared" si="17"/>
        <v>43745.965408850148</v>
      </c>
      <c r="K130" s="188">
        <f t="shared" si="22"/>
        <v>1189.5878883775963</v>
      </c>
      <c r="L130" s="88">
        <f t="shared" si="18"/>
        <v>33727.195811281614</v>
      </c>
      <c r="M130" s="89">
        <f t="shared" si="23"/>
        <v>184032.20619790733</v>
      </c>
      <c r="N130" s="89">
        <f t="shared" si="24"/>
        <v>1115994.4051979072</v>
      </c>
      <c r="O130" s="89">
        <f t="shared" si="25"/>
        <v>39362.105149474723</v>
      </c>
      <c r="P130" s="90">
        <f t="shared" si="19"/>
        <v>0.95033796348437583</v>
      </c>
      <c r="Q130" s="225">
        <v>35322.833621231053</v>
      </c>
      <c r="R130" s="90">
        <f t="shared" si="26"/>
        <v>0.11616474678303845</v>
      </c>
      <c r="S130" s="90">
        <f t="shared" si="26"/>
        <v>9.9000249407283303E-2</v>
      </c>
      <c r="T130" s="92">
        <v>28352</v>
      </c>
      <c r="U130" s="1">
        <v>834968.31599999999</v>
      </c>
      <c r="V130" s="1">
        <v>29910.02708124373</v>
      </c>
      <c r="W130" s="195"/>
      <c r="X130" s="89">
        <v>0</v>
      </c>
      <c r="Y130" s="89">
        <f t="shared" si="27"/>
        <v>0</v>
      </c>
    </row>
    <row r="131" spans="2:25">
      <c r="B131" s="199">
        <v>3242</v>
      </c>
      <c r="C131" t="s">
        <v>158</v>
      </c>
      <c r="D131" s="1">
        <v>92595.039000000004</v>
      </c>
      <c r="E131" s="86">
        <f t="shared" si="20"/>
        <v>30640.31733951026</v>
      </c>
      <c r="F131" s="87">
        <f t="shared" si="14"/>
        <v>0.7397637059900436</v>
      </c>
      <c r="G131" s="188">
        <f t="shared" si="21"/>
        <v>6684.4921662158849</v>
      </c>
      <c r="H131" s="188">
        <f t="shared" si="15"/>
        <v>20200.535326304405</v>
      </c>
      <c r="I131" s="188">
        <f t="shared" si="16"/>
        <v>2323.7421711139204</v>
      </c>
      <c r="J131" s="88">
        <f t="shared" si="17"/>
        <v>7022.3488411062681</v>
      </c>
      <c r="K131" s="188">
        <f t="shared" si="22"/>
        <v>1970.3713472719151</v>
      </c>
      <c r="L131" s="88">
        <f t="shared" si="18"/>
        <v>5954.4622114557269</v>
      </c>
      <c r="M131" s="89">
        <f t="shared" si="23"/>
        <v>26154.997537760133</v>
      </c>
      <c r="N131" s="89">
        <f t="shared" si="24"/>
        <v>118750.03653776014</v>
      </c>
      <c r="O131" s="89">
        <f t="shared" si="25"/>
        <v>39295.180852998055</v>
      </c>
      <c r="P131" s="90">
        <f t="shared" si="19"/>
        <v>0.94872217847034424</v>
      </c>
      <c r="Q131" s="225">
        <v>5135.5108712598631</v>
      </c>
      <c r="R131" s="90">
        <f t="shared" si="26"/>
        <v>0.11101949575322437</v>
      </c>
      <c r="S131" s="90">
        <f t="shared" si="26"/>
        <v>0.11800472752665622</v>
      </c>
      <c r="T131" s="92">
        <v>3022</v>
      </c>
      <c r="U131" s="1">
        <v>83342.407000000007</v>
      </c>
      <c r="V131" s="1">
        <v>27406.250246629403</v>
      </c>
      <c r="W131" s="195"/>
      <c r="X131" s="89">
        <v>0</v>
      </c>
      <c r="Y131" s="89">
        <f t="shared" si="27"/>
        <v>0</v>
      </c>
    </row>
    <row r="132" spans="2:25">
      <c r="B132" s="199">
        <v>3301</v>
      </c>
      <c r="C132" t="s">
        <v>159</v>
      </c>
      <c r="D132" s="1">
        <v>3922507.0419999999</v>
      </c>
      <c r="E132" s="86">
        <f t="shared" si="20"/>
        <v>37197.085327921704</v>
      </c>
      <c r="F132" s="87">
        <f t="shared" si="14"/>
        <v>0.89806686364597088</v>
      </c>
      <c r="G132" s="188">
        <f t="shared" si="21"/>
        <v>2619.2960134007899</v>
      </c>
      <c r="H132" s="188">
        <f t="shared" si="15"/>
        <v>276210.00320514012</v>
      </c>
      <c r="I132" s="188">
        <f t="shared" si="16"/>
        <v>28.873375169915377</v>
      </c>
      <c r="J132" s="88">
        <f t="shared" si="17"/>
        <v>3044.7551584179164</v>
      </c>
      <c r="K132" s="188">
        <f t="shared" si="22"/>
        <v>-324.49744867208989</v>
      </c>
      <c r="L132" s="88">
        <f t="shared" si="18"/>
        <v>-34218.904957369225</v>
      </c>
      <c r="M132" s="89">
        <f t="shared" si="23"/>
        <v>241991.09824777089</v>
      </c>
      <c r="N132" s="89">
        <f t="shared" si="24"/>
        <v>4164498.1402477706</v>
      </c>
      <c r="O132" s="89">
        <f t="shared" si="25"/>
        <v>39491.883892650403</v>
      </c>
      <c r="P132" s="90">
        <f t="shared" si="19"/>
        <v>0.95347127320002212</v>
      </c>
      <c r="Q132" s="225">
        <v>52062.045769427961</v>
      </c>
      <c r="R132" s="90">
        <f t="shared" si="26"/>
        <v>0.11553307939587719</v>
      </c>
      <c r="S132" s="90">
        <f t="shared" si="26"/>
        <v>0.10532474364485267</v>
      </c>
      <c r="T132" s="92">
        <v>105452</v>
      </c>
      <c r="U132" s="1">
        <v>3516262.4169999999</v>
      </c>
      <c r="V132" s="1">
        <v>33652.630633475936</v>
      </c>
      <c r="W132" s="195"/>
      <c r="X132" s="89">
        <v>0</v>
      </c>
      <c r="Y132" s="89">
        <f t="shared" si="27"/>
        <v>0</v>
      </c>
    </row>
    <row r="133" spans="2:25">
      <c r="B133" s="199">
        <v>3303</v>
      </c>
      <c r="C133" t="s">
        <v>160</v>
      </c>
      <c r="D133" s="1">
        <v>1327621.06</v>
      </c>
      <c r="E133" s="86">
        <f t="shared" si="20"/>
        <v>45762.67829444004</v>
      </c>
      <c r="F133" s="87">
        <f t="shared" si="14"/>
        <v>1.1048700349937757</v>
      </c>
      <c r="G133" s="188">
        <f t="shared" si="21"/>
        <v>-2691.371625840578</v>
      </c>
      <c r="H133" s="188">
        <f t="shared" si="15"/>
        <v>-78079.382237261016</v>
      </c>
      <c r="I133" s="188">
        <f t="shared" si="16"/>
        <v>0</v>
      </c>
      <c r="J133" s="88">
        <f t="shared" si="17"/>
        <v>0</v>
      </c>
      <c r="K133" s="188">
        <f t="shared" si="22"/>
        <v>-353.37082384200528</v>
      </c>
      <c r="L133" s="88">
        <f t="shared" si="18"/>
        <v>-10251.640970480415</v>
      </c>
      <c r="M133" s="89">
        <f t="shared" si="23"/>
        <v>-88331.023207741426</v>
      </c>
      <c r="N133" s="89">
        <f t="shared" si="24"/>
        <v>1239290.0367922587</v>
      </c>
      <c r="O133" s="89">
        <f t="shared" si="25"/>
        <v>42717.935844757463</v>
      </c>
      <c r="P133" s="90">
        <f t="shared" si="19"/>
        <v>1.0313593747285841</v>
      </c>
      <c r="Q133" s="225">
        <v>-33250.535592378808</v>
      </c>
      <c r="R133" s="90">
        <f t="shared" si="26"/>
        <v>0.20455084939366744</v>
      </c>
      <c r="S133" s="90">
        <f t="shared" si="26"/>
        <v>0.19778301000684267</v>
      </c>
      <c r="T133" s="92">
        <v>29011</v>
      </c>
      <c r="U133" s="1">
        <v>1102171.0379999999</v>
      </c>
      <c r="V133" s="1">
        <v>38206.15079034942</v>
      </c>
      <c r="W133" s="195"/>
      <c r="X133" s="89">
        <v>0</v>
      </c>
      <c r="Y133" s="89">
        <f t="shared" si="27"/>
        <v>0</v>
      </c>
    </row>
    <row r="134" spans="2:25">
      <c r="B134" s="199">
        <v>3305</v>
      </c>
      <c r="C134" t="s">
        <v>161</v>
      </c>
      <c r="D134" s="1">
        <v>1119080.7590000001</v>
      </c>
      <c r="E134" s="86">
        <f t="shared" si="20"/>
        <v>35198.967036769107</v>
      </c>
      <c r="F134" s="87">
        <f t="shared" si="14"/>
        <v>0.84982534657253295</v>
      </c>
      <c r="G134" s="188">
        <f t="shared" si="21"/>
        <v>3858.1293539154003</v>
      </c>
      <c r="H134" s="188">
        <f t="shared" si="15"/>
        <v>122661.50654903232</v>
      </c>
      <c r="I134" s="188">
        <f t="shared" si="16"/>
        <v>728.21477707332451</v>
      </c>
      <c r="J134" s="88">
        <f t="shared" si="17"/>
        <v>23152.132407492205</v>
      </c>
      <c r="K134" s="188">
        <f t="shared" si="22"/>
        <v>374.84395323131923</v>
      </c>
      <c r="L134" s="88">
        <f t="shared" si="18"/>
        <v>11917.413805083332</v>
      </c>
      <c r="M134" s="89">
        <f t="shared" si="23"/>
        <v>134578.92035411566</v>
      </c>
      <c r="N134" s="89">
        <f t="shared" si="24"/>
        <v>1253659.6793541159</v>
      </c>
      <c r="O134" s="89">
        <f t="shared" si="25"/>
        <v>39431.940343915827</v>
      </c>
      <c r="P134" s="90">
        <f t="shared" si="19"/>
        <v>0.95202402768781902</v>
      </c>
      <c r="Q134" s="225">
        <v>26479.450094687185</v>
      </c>
      <c r="R134" s="90">
        <f t="shared" si="26"/>
        <v>9.8718502353718734E-2</v>
      </c>
      <c r="S134" s="90">
        <f t="shared" si="26"/>
        <v>9.1392099607863181E-2</v>
      </c>
      <c r="T134" s="92">
        <v>31793</v>
      </c>
      <c r="U134" s="1">
        <v>1018532.733</v>
      </c>
      <c r="V134" s="1">
        <v>32251.440201386911</v>
      </c>
      <c r="W134" s="195"/>
      <c r="X134" s="89">
        <v>0</v>
      </c>
      <c r="Y134" s="89">
        <f t="shared" si="27"/>
        <v>0</v>
      </c>
    </row>
    <row r="135" spans="2:25">
      <c r="B135" s="199">
        <v>3310</v>
      </c>
      <c r="C135" t="s">
        <v>162</v>
      </c>
      <c r="D135" s="1">
        <v>306053.402</v>
      </c>
      <c r="E135" s="86">
        <f t="shared" si="20"/>
        <v>43319.660580325544</v>
      </c>
      <c r="F135" s="87">
        <f t="shared" ref="F135:F198" si="28">E135/E$365</f>
        <v>1.0458871002556216</v>
      </c>
      <c r="G135" s="188">
        <f t="shared" si="21"/>
        <v>-1176.7006430895908</v>
      </c>
      <c r="H135" s="188">
        <f t="shared" ref="H135:H198" si="29">G135*T135/1000</f>
        <v>-8313.3900434279585</v>
      </c>
      <c r="I135" s="188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8">
        <f t="shared" si="22"/>
        <v>-353.37082384200528</v>
      </c>
      <c r="L135" s="88">
        <f t="shared" ref="L135:L198" si="32">K135*T135/1000</f>
        <v>-2496.5648704437672</v>
      </c>
      <c r="M135" s="89">
        <f t="shared" si="23"/>
        <v>-10809.954913871727</v>
      </c>
      <c r="N135" s="89">
        <f t="shared" si="24"/>
        <v>295243.44708612829</v>
      </c>
      <c r="O135" s="89">
        <f t="shared" si="25"/>
        <v>41789.589113393951</v>
      </c>
      <c r="P135" s="90">
        <f t="shared" ref="P135:P198" si="33">O135/O$365</f>
        <v>1.0089458595280854</v>
      </c>
      <c r="Q135" s="225">
        <v>-1431.0318266456215</v>
      </c>
      <c r="R135" s="90">
        <f t="shared" si="26"/>
        <v>-9.9359241728753309E-3</v>
      </c>
      <c r="S135" s="90">
        <f t="shared" si="26"/>
        <v>-2.0586294981489998E-2</v>
      </c>
      <c r="T135" s="92">
        <v>7065</v>
      </c>
      <c r="U135" s="1">
        <v>309124.84299999999</v>
      </c>
      <c r="V135" s="1">
        <v>44230.19645156675</v>
      </c>
      <c r="W135" s="195"/>
      <c r="X135" s="89">
        <v>0</v>
      </c>
      <c r="Y135" s="89">
        <f t="shared" si="27"/>
        <v>0</v>
      </c>
    </row>
    <row r="136" spans="2:25">
      <c r="B136" s="199">
        <v>3312</v>
      </c>
      <c r="C136" t="s">
        <v>163</v>
      </c>
      <c r="D136" s="1">
        <v>1248924.67</v>
      </c>
      <c r="E136" s="86">
        <f t="shared" ref="E136:E199" si="34">D136/T136*1000</f>
        <v>43604.659939948324</v>
      </c>
      <c r="F136" s="87">
        <f t="shared" si="28"/>
        <v>1.0527679748935441</v>
      </c>
      <c r="G136" s="188">
        <f t="shared" ref="G136:G199" si="35">($E$365+$Y$365-E136-Y136)*0.62</f>
        <v>-1353.400246055714</v>
      </c>
      <c r="H136" s="188">
        <f t="shared" si="29"/>
        <v>-38764.089847527757</v>
      </c>
      <c r="I136" s="188">
        <f t="shared" si="30"/>
        <v>0</v>
      </c>
      <c r="J136" s="88">
        <f t="shared" si="31"/>
        <v>0</v>
      </c>
      <c r="K136" s="188">
        <f t="shared" ref="K136:K199" si="36">I136+J$367</f>
        <v>-353.37082384200528</v>
      </c>
      <c r="L136" s="88">
        <f t="shared" si="32"/>
        <v>-10121.247136482716</v>
      </c>
      <c r="M136" s="89">
        <f t="shared" ref="M136:M199" si="37">+H136+L136</f>
        <v>-48885.336984010471</v>
      </c>
      <c r="N136" s="89">
        <f t="shared" ref="N136:N199" si="38">D136+M136</f>
        <v>1200039.3330159895</v>
      </c>
      <c r="O136" s="89">
        <f t="shared" ref="O136:O199" si="39">N136/T136*1000</f>
        <v>41897.888870050607</v>
      </c>
      <c r="P136" s="90">
        <f t="shared" si="33"/>
        <v>1.011560591890496</v>
      </c>
      <c r="Q136" s="225">
        <v>-2481.526886095482</v>
      </c>
      <c r="R136" s="90">
        <f t="shared" ref="R136:S199" si="40">(D136-U136)/U136</f>
        <v>9.452336513737998E-2</v>
      </c>
      <c r="S136" s="90">
        <f t="shared" si="40"/>
        <v>8.7950569285008343E-2</v>
      </c>
      <c r="T136" s="92">
        <v>28642</v>
      </c>
      <c r="U136" s="1">
        <v>1141067.162</v>
      </c>
      <c r="V136" s="1">
        <v>40079.633368458024</v>
      </c>
      <c r="W136" s="195"/>
      <c r="X136" s="89">
        <v>0</v>
      </c>
      <c r="Y136" s="89">
        <f t="shared" ref="Y136:Y199" si="41">X136*1000/T136</f>
        <v>0</v>
      </c>
    </row>
    <row r="137" spans="2:25">
      <c r="B137" s="199">
        <v>3314</v>
      </c>
      <c r="C137" t="s">
        <v>164</v>
      </c>
      <c r="D137" s="1">
        <v>789574.83700000006</v>
      </c>
      <c r="E137" s="86">
        <f t="shared" si="34"/>
        <v>37849.328268060017</v>
      </c>
      <c r="F137" s="87">
        <f t="shared" si="28"/>
        <v>0.91381427413314542</v>
      </c>
      <c r="G137" s="188">
        <f t="shared" si="35"/>
        <v>2214.9053905150363</v>
      </c>
      <c r="H137" s="188">
        <f t="shared" si="29"/>
        <v>46205.14135153417</v>
      </c>
      <c r="I137" s="188">
        <f t="shared" si="30"/>
        <v>0</v>
      </c>
      <c r="J137" s="88">
        <f t="shared" si="31"/>
        <v>0</v>
      </c>
      <c r="K137" s="188">
        <f t="shared" si="36"/>
        <v>-353.37082384200528</v>
      </c>
      <c r="L137" s="88">
        <f t="shared" si="32"/>
        <v>-7371.6687561680719</v>
      </c>
      <c r="M137" s="89">
        <f t="shared" si="37"/>
        <v>38833.472595366096</v>
      </c>
      <c r="N137" s="89">
        <f t="shared" si="38"/>
        <v>828408.30959536612</v>
      </c>
      <c r="O137" s="89">
        <f t="shared" si="39"/>
        <v>39710.862834733052</v>
      </c>
      <c r="P137" s="90">
        <f t="shared" si="33"/>
        <v>0.95875818560154458</v>
      </c>
      <c r="Q137" s="225">
        <v>5457.8359953439212</v>
      </c>
      <c r="R137" s="90">
        <f t="shared" si="40"/>
        <v>0.178225721327223</v>
      </c>
      <c r="S137" s="90">
        <f t="shared" si="40"/>
        <v>0.17359437531558253</v>
      </c>
      <c r="T137" s="92">
        <v>20861</v>
      </c>
      <c r="U137" s="1">
        <v>670138.85600000003</v>
      </c>
      <c r="V137" s="1">
        <v>32250.775109485538</v>
      </c>
      <c r="W137" s="195"/>
      <c r="X137" s="89">
        <v>0</v>
      </c>
      <c r="Y137" s="89">
        <f t="shared" si="41"/>
        <v>0</v>
      </c>
    </row>
    <row r="138" spans="2:25">
      <c r="B138" s="199">
        <v>3316</v>
      </c>
      <c r="C138" t="s">
        <v>165</v>
      </c>
      <c r="D138" s="1">
        <v>512034.87400000001</v>
      </c>
      <c r="E138" s="86">
        <f t="shared" si="34"/>
        <v>34917.81737588653</v>
      </c>
      <c r="F138" s="87">
        <f t="shared" si="28"/>
        <v>0.84303741703617185</v>
      </c>
      <c r="G138" s="188">
        <f t="shared" si="35"/>
        <v>4032.4421436625976</v>
      </c>
      <c r="H138" s="188">
        <f t="shared" si="29"/>
        <v>59131.73159466833</v>
      </c>
      <c r="I138" s="188">
        <f t="shared" si="30"/>
        <v>826.61715838222619</v>
      </c>
      <c r="J138" s="88">
        <f t="shared" si="31"/>
        <v>12121.514010516967</v>
      </c>
      <c r="K138" s="188">
        <f t="shared" si="36"/>
        <v>473.24633454022091</v>
      </c>
      <c r="L138" s="88">
        <f t="shared" si="32"/>
        <v>6939.6842496977997</v>
      </c>
      <c r="M138" s="89">
        <f t="shared" si="37"/>
        <v>66071.415844366129</v>
      </c>
      <c r="N138" s="89">
        <f t="shared" si="38"/>
        <v>578106.28984436614</v>
      </c>
      <c r="O138" s="89">
        <f t="shared" si="39"/>
        <v>39423.505854089344</v>
      </c>
      <c r="P138" s="90">
        <f t="shared" si="33"/>
        <v>0.95182038980172801</v>
      </c>
      <c r="Q138" s="225">
        <v>2268.3866646772512</v>
      </c>
      <c r="R138" s="90">
        <f t="shared" si="40"/>
        <v>0.19131998233011221</v>
      </c>
      <c r="S138" s="90">
        <f t="shared" si="40"/>
        <v>0.19140122346365918</v>
      </c>
      <c r="T138" s="92">
        <v>14664</v>
      </c>
      <c r="U138" s="1">
        <v>429804.65500000003</v>
      </c>
      <c r="V138" s="1">
        <v>29308.193317422436</v>
      </c>
      <c r="W138" s="195"/>
      <c r="X138" s="89">
        <v>0</v>
      </c>
      <c r="Y138" s="89">
        <f t="shared" si="41"/>
        <v>0</v>
      </c>
    </row>
    <row r="139" spans="2:25">
      <c r="B139" s="199">
        <v>3318</v>
      </c>
      <c r="C139" t="s">
        <v>166</v>
      </c>
      <c r="D139" s="1">
        <v>98524.865999999995</v>
      </c>
      <c r="E139" s="86">
        <f t="shared" si="34"/>
        <v>44082.71409395973</v>
      </c>
      <c r="F139" s="87">
        <f t="shared" si="28"/>
        <v>1.0643098629463612</v>
      </c>
      <c r="G139" s="188">
        <f t="shared" si="35"/>
        <v>-1649.793821542786</v>
      </c>
      <c r="H139" s="188">
        <f t="shared" si="29"/>
        <v>-3687.2891911481265</v>
      </c>
      <c r="I139" s="188">
        <f t="shared" si="30"/>
        <v>0</v>
      </c>
      <c r="J139" s="88">
        <f t="shared" si="31"/>
        <v>0</v>
      </c>
      <c r="K139" s="188">
        <f t="shared" si="36"/>
        <v>-353.37082384200528</v>
      </c>
      <c r="L139" s="88">
        <f t="shared" si="32"/>
        <v>-789.78379128688175</v>
      </c>
      <c r="M139" s="89">
        <f t="shared" si="37"/>
        <v>-4477.0729824350083</v>
      </c>
      <c r="N139" s="89">
        <f t="shared" si="38"/>
        <v>94047.793017564982</v>
      </c>
      <c r="O139" s="89">
        <f t="shared" si="39"/>
        <v>42079.549448574937</v>
      </c>
      <c r="P139" s="90">
        <f t="shared" si="33"/>
        <v>1.0159465093505664</v>
      </c>
      <c r="Q139" s="225">
        <v>-2489.310368301919</v>
      </c>
      <c r="R139" s="90">
        <f t="shared" si="40"/>
        <v>0.16691297121022508</v>
      </c>
      <c r="S139" s="90">
        <f t="shared" si="40"/>
        <v>0.17004562348193039</v>
      </c>
      <c r="T139" s="92">
        <v>2235</v>
      </c>
      <c r="U139" s="1">
        <v>84432.06</v>
      </c>
      <c r="V139" s="1">
        <v>37676.064257028112</v>
      </c>
      <c r="W139" s="195"/>
      <c r="X139" s="89">
        <v>0</v>
      </c>
      <c r="Y139" s="89">
        <f t="shared" si="41"/>
        <v>0</v>
      </c>
    </row>
    <row r="140" spans="2:25">
      <c r="B140" s="199">
        <v>3320</v>
      </c>
      <c r="C140" t="s">
        <v>167</v>
      </c>
      <c r="D140" s="1">
        <v>49748.254999999997</v>
      </c>
      <c r="E140" s="86">
        <f t="shared" si="34"/>
        <v>44537.381378692924</v>
      </c>
      <c r="F140" s="87">
        <f t="shared" si="28"/>
        <v>1.0752871107280917</v>
      </c>
      <c r="G140" s="188">
        <f t="shared" si="35"/>
        <v>-1931.6875380773661</v>
      </c>
      <c r="H140" s="188">
        <f t="shared" si="29"/>
        <v>-2157.6949800324178</v>
      </c>
      <c r="I140" s="188">
        <f t="shared" si="30"/>
        <v>0</v>
      </c>
      <c r="J140" s="88">
        <f t="shared" si="31"/>
        <v>0</v>
      </c>
      <c r="K140" s="188">
        <f t="shared" si="36"/>
        <v>-353.37082384200528</v>
      </c>
      <c r="L140" s="88">
        <f t="shared" si="32"/>
        <v>-394.7152102315199</v>
      </c>
      <c r="M140" s="89">
        <f t="shared" si="37"/>
        <v>-2552.4101902639377</v>
      </c>
      <c r="N140" s="89">
        <f t="shared" si="38"/>
        <v>47195.84480973606</v>
      </c>
      <c r="O140" s="89">
        <f t="shared" si="39"/>
        <v>42252.323016773553</v>
      </c>
      <c r="P140" s="90">
        <f t="shared" si="33"/>
        <v>1.020117863507624</v>
      </c>
      <c r="Q140" s="225">
        <v>-1900.3317505652076</v>
      </c>
      <c r="R140" s="90">
        <f t="shared" si="40"/>
        <v>2.4163404651849432E-2</v>
      </c>
      <c r="S140" s="90">
        <f t="shared" si="40"/>
        <v>2.232962953161341E-2</v>
      </c>
      <c r="T140" s="92">
        <v>1117</v>
      </c>
      <c r="U140" s="1">
        <v>48574.529000000002</v>
      </c>
      <c r="V140" s="1">
        <v>43564.6</v>
      </c>
      <c r="W140" s="195"/>
      <c r="X140" s="89">
        <v>0</v>
      </c>
      <c r="Y140" s="89">
        <f t="shared" si="41"/>
        <v>0</v>
      </c>
    </row>
    <row r="141" spans="2:25">
      <c r="B141" s="199">
        <v>3322</v>
      </c>
      <c r="C141" t="s">
        <v>168</v>
      </c>
      <c r="D141" s="1">
        <v>129451.76300000001</v>
      </c>
      <c r="E141" s="86">
        <f t="shared" si="34"/>
        <v>39636.179730557262</v>
      </c>
      <c r="F141" s="87">
        <f t="shared" si="28"/>
        <v>0.95695507601531737</v>
      </c>
      <c r="G141" s="188">
        <f t="shared" si="35"/>
        <v>1107.0574837667443</v>
      </c>
      <c r="H141" s="188">
        <f t="shared" si="29"/>
        <v>3615.6497419821872</v>
      </c>
      <c r="I141" s="188">
        <f t="shared" si="30"/>
        <v>0</v>
      </c>
      <c r="J141" s="88">
        <f t="shared" si="31"/>
        <v>0</v>
      </c>
      <c r="K141" s="188">
        <f t="shared" si="36"/>
        <v>-353.37082384200528</v>
      </c>
      <c r="L141" s="88">
        <f t="shared" si="32"/>
        <v>-1154.1091106679894</v>
      </c>
      <c r="M141" s="89">
        <f t="shared" si="37"/>
        <v>2461.5406313141975</v>
      </c>
      <c r="N141" s="89">
        <f t="shared" si="38"/>
        <v>131913.30363131419</v>
      </c>
      <c r="O141" s="89">
        <f t="shared" si="39"/>
        <v>40389.866390481991</v>
      </c>
      <c r="P141" s="90">
        <f t="shared" si="33"/>
        <v>0.97515169031676951</v>
      </c>
      <c r="Q141" s="225">
        <v>1563.9462978818356</v>
      </c>
      <c r="R141" s="90">
        <f t="shared" si="40"/>
        <v>-3.4653311551172926E-2</v>
      </c>
      <c r="S141" s="90">
        <f t="shared" si="40"/>
        <v>-2.4308200070551622E-2</v>
      </c>
      <c r="T141" s="92">
        <v>3266</v>
      </c>
      <c r="U141" s="1">
        <v>134098.728</v>
      </c>
      <c r="V141" s="1">
        <v>40623.667979400183</v>
      </c>
      <c r="W141" s="195"/>
      <c r="X141" s="89">
        <v>0</v>
      </c>
      <c r="Y141" s="89">
        <f t="shared" si="41"/>
        <v>0</v>
      </c>
    </row>
    <row r="142" spans="2:25">
      <c r="B142" s="199">
        <v>3324</v>
      </c>
      <c r="C142" t="s">
        <v>169</v>
      </c>
      <c r="D142" s="1">
        <v>200755.557</v>
      </c>
      <c r="E142" s="86">
        <f t="shared" si="34"/>
        <v>41071.104132569562</v>
      </c>
      <c r="F142" s="87">
        <f t="shared" si="28"/>
        <v>0.99159913605184224</v>
      </c>
      <c r="G142" s="188">
        <f t="shared" si="35"/>
        <v>217.40435451911807</v>
      </c>
      <c r="H142" s="188">
        <f t="shared" si="29"/>
        <v>1062.6724848894492</v>
      </c>
      <c r="I142" s="188">
        <f t="shared" si="30"/>
        <v>0</v>
      </c>
      <c r="J142" s="88">
        <f t="shared" si="31"/>
        <v>0</v>
      </c>
      <c r="K142" s="188">
        <f t="shared" si="36"/>
        <v>-353.37082384200528</v>
      </c>
      <c r="L142" s="88">
        <f t="shared" si="32"/>
        <v>-1727.2765869397219</v>
      </c>
      <c r="M142" s="89">
        <f t="shared" si="37"/>
        <v>-664.60410205027279</v>
      </c>
      <c r="N142" s="89">
        <f t="shared" si="38"/>
        <v>200090.95289794973</v>
      </c>
      <c r="O142" s="89">
        <f t="shared" si="39"/>
        <v>40935.137663246671</v>
      </c>
      <c r="P142" s="90">
        <f t="shared" si="33"/>
        <v>0.9883164331306491</v>
      </c>
      <c r="Q142" s="225">
        <v>1394.6021857092671</v>
      </c>
      <c r="R142" s="90">
        <f t="shared" si="40"/>
        <v>8.2456492357658867E-2</v>
      </c>
      <c r="S142" s="90">
        <f t="shared" si="40"/>
        <v>0.10415877064142552</v>
      </c>
      <c r="T142" s="92">
        <v>4888</v>
      </c>
      <c r="U142" s="1">
        <v>185462.93400000001</v>
      </c>
      <c r="V142" s="1">
        <v>37196.737665463297</v>
      </c>
      <c r="W142" s="195"/>
      <c r="X142" s="89">
        <v>0</v>
      </c>
      <c r="Y142" s="89">
        <f t="shared" si="41"/>
        <v>0</v>
      </c>
    </row>
    <row r="143" spans="2:25">
      <c r="B143" s="199">
        <v>3326</v>
      </c>
      <c r="C143" t="s">
        <v>170</v>
      </c>
      <c r="D143" s="1">
        <v>128878.38499999999</v>
      </c>
      <c r="E143" s="86">
        <f t="shared" si="34"/>
        <v>47999.398510242077</v>
      </c>
      <c r="F143" s="87">
        <f t="shared" si="28"/>
        <v>1.1588722314387494</v>
      </c>
      <c r="G143" s="188">
        <f t="shared" si="35"/>
        <v>-4078.1381596378415</v>
      </c>
      <c r="H143" s="188">
        <f t="shared" si="29"/>
        <v>-10949.800958627604</v>
      </c>
      <c r="I143" s="188">
        <f t="shared" si="30"/>
        <v>0</v>
      </c>
      <c r="J143" s="88">
        <f t="shared" si="31"/>
        <v>0</v>
      </c>
      <c r="K143" s="188">
        <f t="shared" si="36"/>
        <v>-353.37082384200528</v>
      </c>
      <c r="L143" s="88">
        <f t="shared" si="32"/>
        <v>-948.80066201578416</v>
      </c>
      <c r="M143" s="89">
        <f t="shared" si="37"/>
        <v>-11898.601620643389</v>
      </c>
      <c r="N143" s="89">
        <f t="shared" si="38"/>
        <v>116979.78337935661</v>
      </c>
      <c r="O143" s="89">
        <f t="shared" si="39"/>
        <v>43567.889526762236</v>
      </c>
      <c r="P143" s="90">
        <f t="shared" si="33"/>
        <v>1.051880209377674</v>
      </c>
      <c r="Q143" s="225">
        <v>-1764.5501154767881</v>
      </c>
      <c r="R143" s="90">
        <f t="shared" si="40"/>
        <v>4.8770899237511718E-2</v>
      </c>
      <c r="S143" s="90">
        <f t="shared" si="40"/>
        <v>4.1349429187041299E-2</v>
      </c>
      <c r="T143" s="92">
        <v>2685</v>
      </c>
      <c r="U143" s="1">
        <v>122885.16499999999</v>
      </c>
      <c r="V143" s="1">
        <v>46093.460240060012</v>
      </c>
      <c r="W143" s="195"/>
      <c r="X143" s="89">
        <v>0</v>
      </c>
      <c r="Y143" s="89">
        <f t="shared" si="41"/>
        <v>0</v>
      </c>
    </row>
    <row r="144" spans="2:25">
      <c r="B144" s="199">
        <v>3328</v>
      </c>
      <c r="C144" t="s">
        <v>171</v>
      </c>
      <c r="D144" s="1">
        <v>196996.51199999999</v>
      </c>
      <c r="E144" s="86">
        <f t="shared" si="34"/>
        <v>40743.849431230607</v>
      </c>
      <c r="F144" s="87">
        <f t="shared" si="28"/>
        <v>0.98369807066852133</v>
      </c>
      <c r="G144" s="188">
        <f t="shared" si="35"/>
        <v>420.30226934927066</v>
      </c>
      <c r="H144" s="188">
        <f t="shared" si="29"/>
        <v>2032.1614723037237</v>
      </c>
      <c r="I144" s="188">
        <f t="shared" si="30"/>
        <v>0</v>
      </c>
      <c r="J144" s="88">
        <f t="shared" si="31"/>
        <v>0</v>
      </c>
      <c r="K144" s="188">
        <f t="shared" si="36"/>
        <v>-353.37082384200528</v>
      </c>
      <c r="L144" s="88">
        <f t="shared" si="32"/>
        <v>-1708.5479332760954</v>
      </c>
      <c r="M144" s="89">
        <f t="shared" si="37"/>
        <v>323.61353902762835</v>
      </c>
      <c r="N144" s="89">
        <f t="shared" si="38"/>
        <v>197320.12553902762</v>
      </c>
      <c r="O144" s="89">
        <f t="shared" si="39"/>
        <v>40810.780876737874</v>
      </c>
      <c r="P144" s="90">
        <f t="shared" si="33"/>
        <v>0.98531402828498738</v>
      </c>
      <c r="Q144" s="225">
        <v>3280.1368857987818</v>
      </c>
      <c r="R144" s="90">
        <f t="shared" si="40"/>
        <v>8.5736418752516669E-2</v>
      </c>
      <c r="S144" s="90">
        <f t="shared" si="40"/>
        <v>0.12436034099148939</v>
      </c>
      <c r="T144" s="92">
        <v>4835</v>
      </c>
      <c r="U144" s="1">
        <v>181440.45699999999</v>
      </c>
      <c r="V144" s="1">
        <v>36237.359097263827</v>
      </c>
      <c r="W144" s="195"/>
      <c r="X144" s="89">
        <v>0</v>
      </c>
      <c r="Y144" s="89">
        <f t="shared" si="41"/>
        <v>0</v>
      </c>
    </row>
    <row r="145" spans="2:25">
      <c r="B145" s="199">
        <v>3330</v>
      </c>
      <c r="C145" t="s">
        <v>172</v>
      </c>
      <c r="D145" s="1">
        <v>240602.41800000001</v>
      </c>
      <c r="E145" s="86">
        <f t="shared" si="34"/>
        <v>53148.314115308152</v>
      </c>
      <c r="F145" s="87">
        <f t="shared" si="28"/>
        <v>1.2831849416378052</v>
      </c>
      <c r="G145" s="188">
        <f t="shared" si="35"/>
        <v>-7270.4658347788081</v>
      </c>
      <c r="H145" s="188">
        <f t="shared" si="29"/>
        <v>-32913.398834043663</v>
      </c>
      <c r="I145" s="188">
        <f t="shared" si="30"/>
        <v>0</v>
      </c>
      <c r="J145" s="88">
        <f t="shared" si="31"/>
        <v>0</v>
      </c>
      <c r="K145" s="188">
        <f t="shared" si="36"/>
        <v>-353.37082384200528</v>
      </c>
      <c r="L145" s="88">
        <f t="shared" si="32"/>
        <v>-1599.7097195327581</v>
      </c>
      <c r="M145" s="89">
        <f t="shared" si="37"/>
        <v>-34513.108553576421</v>
      </c>
      <c r="N145" s="89">
        <f t="shared" si="38"/>
        <v>206089.30944642358</v>
      </c>
      <c r="O145" s="89">
        <f t="shared" si="39"/>
        <v>45524.477456687338</v>
      </c>
      <c r="P145" s="90">
        <f t="shared" si="33"/>
        <v>1.099119039253315</v>
      </c>
      <c r="Q145" s="225">
        <v>-4827.0426453793298</v>
      </c>
      <c r="R145" s="90">
        <f t="shared" si="40"/>
        <v>-7.935087115494734E-3</v>
      </c>
      <c r="S145" s="90">
        <f t="shared" si="40"/>
        <v>-1.4728551285898941E-2</v>
      </c>
      <c r="T145" s="92">
        <v>4527</v>
      </c>
      <c r="U145" s="1">
        <v>242526.89</v>
      </c>
      <c r="V145" s="1">
        <v>53942.81361209965</v>
      </c>
      <c r="W145" s="195"/>
      <c r="X145" s="89">
        <v>0</v>
      </c>
      <c r="Y145" s="89">
        <f t="shared" si="41"/>
        <v>0</v>
      </c>
    </row>
    <row r="146" spans="2:25">
      <c r="B146" s="199">
        <v>3332</v>
      </c>
      <c r="C146" t="s">
        <v>173</v>
      </c>
      <c r="D146" s="1">
        <v>134588.83900000001</v>
      </c>
      <c r="E146" s="86">
        <f t="shared" si="34"/>
        <v>38127.149858356941</v>
      </c>
      <c r="F146" s="87">
        <f t="shared" si="28"/>
        <v>0.92052185248374829</v>
      </c>
      <c r="G146" s="188">
        <f t="shared" si="35"/>
        <v>2042.6560045309434</v>
      </c>
      <c r="H146" s="188">
        <f t="shared" si="29"/>
        <v>7210.57569599423</v>
      </c>
      <c r="I146" s="188">
        <f t="shared" si="30"/>
        <v>0</v>
      </c>
      <c r="J146" s="88">
        <f t="shared" si="31"/>
        <v>0</v>
      </c>
      <c r="K146" s="188">
        <f t="shared" si="36"/>
        <v>-353.37082384200528</v>
      </c>
      <c r="L146" s="88">
        <f t="shared" si="32"/>
        <v>-1247.3990081622787</v>
      </c>
      <c r="M146" s="89">
        <f t="shared" si="37"/>
        <v>5963.1766878319513</v>
      </c>
      <c r="N146" s="89">
        <f t="shared" si="38"/>
        <v>140552.01568783197</v>
      </c>
      <c r="O146" s="89">
        <f t="shared" si="39"/>
        <v>39816.435039045886</v>
      </c>
      <c r="P146" s="90">
        <f t="shared" si="33"/>
        <v>0.96130706537477373</v>
      </c>
      <c r="Q146" s="225">
        <v>2908.7078846059248</v>
      </c>
      <c r="R146" s="90">
        <f t="shared" si="40"/>
        <v>7.5327178846461298E-2</v>
      </c>
      <c r="S146" s="90">
        <f t="shared" si="40"/>
        <v>7.4108677793944006E-2</v>
      </c>
      <c r="T146" s="92">
        <v>3530</v>
      </c>
      <c r="U146" s="1">
        <v>125160.827</v>
      </c>
      <c r="V146" s="1">
        <v>35496.547646057857</v>
      </c>
      <c r="W146" s="195"/>
      <c r="X146" s="89">
        <v>0</v>
      </c>
      <c r="Y146" s="89">
        <f t="shared" si="41"/>
        <v>0</v>
      </c>
    </row>
    <row r="147" spans="2:25">
      <c r="B147" s="199">
        <v>3334</v>
      </c>
      <c r="C147" t="s">
        <v>174</v>
      </c>
      <c r="D147" s="1">
        <v>107541.57799999999</v>
      </c>
      <c r="E147" s="86">
        <f t="shared" si="34"/>
        <v>38448.901680371826</v>
      </c>
      <c r="F147" s="87">
        <f t="shared" si="28"/>
        <v>0.92829005924301233</v>
      </c>
      <c r="G147" s="188">
        <f t="shared" si="35"/>
        <v>1843.1698748817146</v>
      </c>
      <c r="H147" s="188">
        <f t="shared" si="29"/>
        <v>5155.3461400441556</v>
      </c>
      <c r="I147" s="188">
        <f t="shared" si="30"/>
        <v>0</v>
      </c>
      <c r="J147" s="88">
        <f t="shared" si="31"/>
        <v>0</v>
      </c>
      <c r="K147" s="188">
        <f t="shared" si="36"/>
        <v>-353.37082384200528</v>
      </c>
      <c r="L147" s="88">
        <f t="shared" si="32"/>
        <v>-988.37819428608884</v>
      </c>
      <c r="M147" s="89">
        <f t="shared" si="37"/>
        <v>4166.9679457580669</v>
      </c>
      <c r="N147" s="89">
        <f t="shared" si="38"/>
        <v>111708.54594575806</v>
      </c>
      <c r="O147" s="89">
        <f t="shared" si="39"/>
        <v>39938.70073141154</v>
      </c>
      <c r="P147" s="90">
        <f t="shared" si="33"/>
        <v>0.96425898394329401</v>
      </c>
      <c r="Q147" s="225">
        <v>174.75730131522823</v>
      </c>
      <c r="R147" s="90">
        <f t="shared" si="40"/>
        <v>0.12624782689408087</v>
      </c>
      <c r="S147" s="90">
        <f t="shared" si="40"/>
        <v>0.11980522223540908</v>
      </c>
      <c r="T147" s="92">
        <v>2797</v>
      </c>
      <c r="U147" s="1">
        <v>95486.601999999999</v>
      </c>
      <c r="V147" s="1">
        <v>34335.347716648685</v>
      </c>
      <c r="W147" s="195"/>
      <c r="X147" s="89">
        <v>0</v>
      </c>
      <c r="Y147" s="89">
        <f t="shared" si="41"/>
        <v>0</v>
      </c>
    </row>
    <row r="148" spans="2:25">
      <c r="B148" s="199">
        <v>3336</v>
      </c>
      <c r="C148" t="s">
        <v>175</v>
      </c>
      <c r="D148" s="1">
        <v>55872.421999999999</v>
      </c>
      <c r="E148" s="86">
        <f t="shared" si="34"/>
        <v>39513.735502121643</v>
      </c>
      <c r="F148" s="87">
        <f t="shared" si="28"/>
        <v>0.95399884696582826</v>
      </c>
      <c r="G148" s="188">
        <f t="shared" si="35"/>
        <v>1182.9729053968283</v>
      </c>
      <c r="H148" s="188">
        <f t="shared" si="29"/>
        <v>1672.7236882311151</v>
      </c>
      <c r="I148" s="188">
        <f t="shared" si="30"/>
        <v>0</v>
      </c>
      <c r="J148" s="88">
        <f t="shared" si="31"/>
        <v>0</v>
      </c>
      <c r="K148" s="188">
        <f t="shared" si="36"/>
        <v>-353.37082384200528</v>
      </c>
      <c r="L148" s="88">
        <f t="shared" si="32"/>
        <v>-499.66634491259549</v>
      </c>
      <c r="M148" s="89">
        <f t="shared" si="37"/>
        <v>1173.0573433185195</v>
      </c>
      <c r="N148" s="89">
        <f t="shared" si="38"/>
        <v>57045.479343318519</v>
      </c>
      <c r="O148" s="89">
        <f t="shared" si="39"/>
        <v>40343.337583676468</v>
      </c>
      <c r="P148" s="90">
        <f t="shared" si="33"/>
        <v>0.97402832327796396</v>
      </c>
      <c r="Q148" s="225">
        <v>508.81237949936792</v>
      </c>
      <c r="R148" s="90">
        <f t="shared" si="40"/>
        <v>0.24827282455161087</v>
      </c>
      <c r="S148" s="90">
        <f t="shared" si="40"/>
        <v>0.23149971021888061</v>
      </c>
      <c r="T148" s="92">
        <v>1414</v>
      </c>
      <c r="U148" s="1">
        <v>44759.784</v>
      </c>
      <c r="V148" s="1">
        <v>32085.866666666669</v>
      </c>
      <c r="W148" s="195"/>
      <c r="X148" s="89">
        <v>0</v>
      </c>
      <c r="Y148" s="89">
        <f t="shared" si="41"/>
        <v>0</v>
      </c>
    </row>
    <row r="149" spans="2:25" ht="30" customHeight="1">
      <c r="B149" s="199">
        <v>3338</v>
      </c>
      <c r="C149" t="s">
        <v>176</v>
      </c>
      <c r="D149" s="1">
        <v>115729.746</v>
      </c>
      <c r="E149" s="86">
        <f t="shared" si="34"/>
        <v>46930.148418491481</v>
      </c>
      <c r="F149" s="87">
        <f t="shared" si="28"/>
        <v>1.1330568196158555</v>
      </c>
      <c r="G149" s="188">
        <f t="shared" si="35"/>
        <v>-3415.2031027524713</v>
      </c>
      <c r="H149" s="188">
        <f t="shared" si="29"/>
        <v>-8421.890851387594</v>
      </c>
      <c r="I149" s="188">
        <f t="shared" si="30"/>
        <v>0</v>
      </c>
      <c r="J149" s="88">
        <f t="shared" si="31"/>
        <v>0</v>
      </c>
      <c r="K149" s="188">
        <f t="shared" si="36"/>
        <v>-353.37082384200528</v>
      </c>
      <c r="L149" s="88">
        <f t="shared" si="32"/>
        <v>-871.41245159438495</v>
      </c>
      <c r="M149" s="89">
        <f t="shared" si="37"/>
        <v>-9293.303302981978</v>
      </c>
      <c r="N149" s="89">
        <f t="shared" si="38"/>
        <v>106436.44269701802</v>
      </c>
      <c r="O149" s="89">
        <f t="shared" si="39"/>
        <v>43161.574491897009</v>
      </c>
      <c r="P149" s="90">
        <f t="shared" si="33"/>
        <v>1.0420703528849744</v>
      </c>
      <c r="Q149" s="225">
        <v>416.45557508164711</v>
      </c>
      <c r="R149" s="90">
        <f t="shared" si="40"/>
        <v>9.6664845647519246E-2</v>
      </c>
      <c r="S149" s="90">
        <f t="shared" si="40"/>
        <v>0.10555912663411701</v>
      </c>
      <c r="T149" s="92">
        <v>2466</v>
      </c>
      <c r="U149" s="1">
        <v>105528.819</v>
      </c>
      <c r="V149" s="1">
        <v>42449.243362831861</v>
      </c>
      <c r="W149" s="195"/>
      <c r="X149" s="89">
        <v>0</v>
      </c>
      <c r="Y149" s="89">
        <f t="shared" si="41"/>
        <v>0</v>
      </c>
    </row>
    <row r="150" spans="2:25">
      <c r="B150" s="199">
        <v>3401</v>
      </c>
      <c r="C150" t="s">
        <v>177</v>
      </c>
      <c r="D150" s="1">
        <v>616732.64599999995</v>
      </c>
      <c r="E150" s="86">
        <f t="shared" si="34"/>
        <v>34056.692583798111</v>
      </c>
      <c r="F150" s="87">
        <f t="shared" si="28"/>
        <v>0.82224687298087928</v>
      </c>
      <c r="G150" s="188">
        <f t="shared" si="35"/>
        <v>4566.3395147574183</v>
      </c>
      <c r="H150" s="188">
        <f t="shared" si="29"/>
        <v>82691.842272742098</v>
      </c>
      <c r="I150" s="188">
        <f t="shared" si="30"/>
        <v>1128.0108356131732</v>
      </c>
      <c r="J150" s="88">
        <f t="shared" si="31"/>
        <v>20427.148222118951</v>
      </c>
      <c r="K150" s="188">
        <f t="shared" si="36"/>
        <v>774.64001177116791</v>
      </c>
      <c r="L150" s="88">
        <f t="shared" si="32"/>
        <v>14027.95597316408</v>
      </c>
      <c r="M150" s="89">
        <f t="shared" si="37"/>
        <v>96719.798245906175</v>
      </c>
      <c r="N150" s="89">
        <f t="shared" si="38"/>
        <v>713452.44424590608</v>
      </c>
      <c r="O150" s="89">
        <f t="shared" si="39"/>
        <v>39397.672110326697</v>
      </c>
      <c r="P150" s="90">
        <f t="shared" si="33"/>
        <v>0.95119667348006942</v>
      </c>
      <c r="Q150" s="225">
        <v>18042.865816937498</v>
      </c>
      <c r="R150" s="90">
        <f t="shared" si="40"/>
        <v>9.6971603329327902E-2</v>
      </c>
      <c r="S150" s="90">
        <f t="shared" si="40"/>
        <v>9.3882225021867854E-2</v>
      </c>
      <c r="T150" s="92">
        <v>18109</v>
      </c>
      <c r="U150" s="1">
        <v>562213.86600000004</v>
      </c>
      <c r="V150" s="1">
        <v>31133.78369697641</v>
      </c>
      <c r="W150" s="195"/>
      <c r="X150" s="89">
        <v>0</v>
      </c>
      <c r="Y150" s="89">
        <f t="shared" si="41"/>
        <v>0</v>
      </c>
    </row>
    <row r="151" spans="2:25">
      <c r="B151" s="199">
        <v>3403</v>
      </c>
      <c r="C151" t="s">
        <v>178</v>
      </c>
      <c r="D151" s="1">
        <v>1255473.4720000001</v>
      </c>
      <c r="E151" s="86">
        <f t="shared" si="34"/>
        <v>37542.940462306753</v>
      </c>
      <c r="F151" s="87">
        <f t="shared" si="28"/>
        <v>0.9064170081015066</v>
      </c>
      <c r="G151" s="188">
        <f t="shared" si="35"/>
        <v>2404.8658300820598</v>
      </c>
      <c r="H151" s="188">
        <f t="shared" si="29"/>
        <v>80421.11822377416</v>
      </c>
      <c r="I151" s="188">
        <f t="shared" si="30"/>
        <v>0</v>
      </c>
      <c r="J151" s="88">
        <f t="shared" si="31"/>
        <v>0</v>
      </c>
      <c r="K151" s="188">
        <f t="shared" si="36"/>
        <v>-353.37082384200528</v>
      </c>
      <c r="L151" s="88">
        <f t="shared" si="32"/>
        <v>-11817.073720100498</v>
      </c>
      <c r="M151" s="89">
        <f t="shared" si="37"/>
        <v>68604.044503673664</v>
      </c>
      <c r="N151" s="89">
        <f t="shared" si="38"/>
        <v>1324077.5165036737</v>
      </c>
      <c r="O151" s="89">
        <f t="shared" si="39"/>
        <v>39594.435468546806</v>
      </c>
      <c r="P151" s="90">
        <f t="shared" si="33"/>
        <v>0.95594722450952163</v>
      </c>
      <c r="Q151" s="225">
        <v>14326.753857877164</v>
      </c>
      <c r="R151" s="90">
        <f t="shared" si="40"/>
        <v>9.1990909124063672E-2</v>
      </c>
      <c r="S151" s="90">
        <f t="shared" si="40"/>
        <v>7.3639218357408345E-2</v>
      </c>
      <c r="T151" s="92">
        <v>33441</v>
      </c>
      <c r="U151" s="1">
        <v>1149710.5530000001</v>
      </c>
      <c r="V151" s="1">
        <v>34967.929468657807</v>
      </c>
      <c r="W151" s="195"/>
      <c r="X151" s="89">
        <v>0</v>
      </c>
      <c r="Y151" s="89">
        <f t="shared" si="41"/>
        <v>0</v>
      </c>
    </row>
    <row r="152" spans="2:25">
      <c r="B152" s="199">
        <v>3405</v>
      </c>
      <c r="C152" t="s">
        <v>179</v>
      </c>
      <c r="D152" s="1">
        <v>1123633.024</v>
      </c>
      <c r="E152" s="86">
        <f t="shared" si="34"/>
        <v>38731.275171486683</v>
      </c>
      <c r="F152" s="87">
        <f t="shared" si="28"/>
        <v>0.93510753629280496</v>
      </c>
      <c r="G152" s="188">
        <f t="shared" si="35"/>
        <v>1668.0983103905035</v>
      </c>
      <c r="H152" s="188">
        <f t="shared" si="29"/>
        <v>48393.200082738898</v>
      </c>
      <c r="I152" s="188">
        <f t="shared" si="30"/>
        <v>0</v>
      </c>
      <c r="J152" s="88">
        <f t="shared" si="31"/>
        <v>0</v>
      </c>
      <c r="K152" s="188">
        <f t="shared" si="36"/>
        <v>-353.37082384200528</v>
      </c>
      <c r="L152" s="88">
        <f t="shared" si="32"/>
        <v>-10251.640970480415</v>
      </c>
      <c r="M152" s="89">
        <f t="shared" si="37"/>
        <v>38141.559112258481</v>
      </c>
      <c r="N152" s="89">
        <f t="shared" si="38"/>
        <v>1161774.5831122585</v>
      </c>
      <c r="O152" s="89">
        <f t="shared" si="39"/>
        <v>40046.002658035177</v>
      </c>
      <c r="P152" s="90">
        <f t="shared" si="33"/>
        <v>0.96684962522221496</v>
      </c>
      <c r="Q152" s="225">
        <v>4310.1983876209633</v>
      </c>
      <c r="R152" s="90">
        <f t="shared" si="40"/>
        <v>0.10534354219059608</v>
      </c>
      <c r="S152" s="90">
        <f t="shared" si="40"/>
        <v>9.6085037459552353E-2</v>
      </c>
      <c r="T152" s="92">
        <v>29011</v>
      </c>
      <c r="U152" s="1">
        <v>1016546.423</v>
      </c>
      <c r="V152" s="1">
        <v>35336.013035317017</v>
      </c>
      <c r="W152" s="195"/>
      <c r="X152" s="89">
        <v>0</v>
      </c>
      <c r="Y152" s="89">
        <f t="shared" si="41"/>
        <v>0</v>
      </c>
    </row>
    <row r="153" spans="2:25">
      <c r="B153" s="199">
        <v>3407</v>
      </c>
      <c r="C153" t="s">
        <v>180</v>
      </c>
      <c r="D153" s="1">
        <v>1091008.355</v>
      </c>
      <c r="E153" s="86">
        <f t="shared" si="34"/>
        <v>34996.258380112267</v>
      </c>
      <c r="F153" s="87">
        <f t="shared" si="28"/>
        <v>0.84493125538466662</v>
      </c>
      <c r="G153" s="188">
        <f t="shared" si="35"/>
        <v>3983.8087210426411</v>
      </c>
      <c r="H153" s="188">
        <f t="shared" si="29"/>
        <v>124195.23687850434</v>
      </c>
      <c r="I153" s="188">
        <f t="shared" si="30"/>
        <v>799.16280690321832</v>
      </c>
      <c r="J153" s="88">
        <f t="shared" si="31"/>
        <v>24913.900505207832</v>
      </c>
      <c r="K153" s="188">
        <f t="shared" si="36"/>
        <v>445.79198306121305</v>
      </c>
      <c r="L153" s="88">
        <f t="shared" si="32"/>
        <v>13897.565071933315</v>
      </c>
      <c r="M153" s="89">
        <f t="shared" si="37"/>
        <v>138092.80195043766</v>
      </c>
      <c r="N153" s="89">
        <f t="shared" si="38"/>
        <v>1229101.1569504377</v>
      </c>
      <c r="O153" s="89">
        <f t="shared" si="39"/>
        <v>39425.859084216128</v>
      </c>
      <c r="P153" s="90">
        <f t="shared" si="33"/>
        <v>0.9518772049521832</v>
      </c>
      <c r="Q153" s="225">
        <v>18647.001574502443</v>
      </c>
      <c r="R153" s="90">
        <f t="shared" si="40"/>
        <v>0.13479496218260265</v>
      </c>
      <c r="S153" s="90">
        <f t="shared" si="40"/>
        <v>0.12489394438906073</v>
      </c>
      <c r="T153" s="92">
        <v>31175</v>
      </c>
      <c r="U153" s="1">
        <v>961414.52099999995</v>
      </c>
      <c r="V153" s="1">
        <v>31110.718085622753</v>
      </c>
      <c r="W153" s="195"/>
      <c r="X153" s="89">
        <v>0</v>
      </c>
      <c r="Y153" s="89">
        <f t="shared" si="41"/>
        <v>0</v>
      </c>
    </row>
    <row r="154" spans="2:25">
      <c r="B154" s="199">
        <v>3411</v>
      </c>
      <c r="C154" t="s">
        <v>181</v>
      </c>
      <c r="D154" s="1">
        <v>1225799.4939999999</v>
      </c>
      <c r="E154" s="86">
        <f t="shared" si="34"/>
        <v>34134.373701651304</v>
      </c>
      <c r="F154" s="87">
        <f t="shared" si="28"/>
        <v>0.82412236503247183</v>
      </c>
      <c r="G154" s="188">
        <f t="shared" si="35"/>
        <v>4518.1772216884383</v>
      </c>
      <c r="H154" s="188">
        <f t="shared" si="29"/>
        <v>162252.26220805349</v>
      </c>
      <c r="I154" s="188">
        <f t="shared" si="30"/>
        <v>1100.8224443645554</v>
      </c>
      <c r="J154" s="88">
        <f t="shared" si="31"/>
        <v>39531.63479957555</v>
      </c>
      <c r="K154" s="188">
        <f t="shared" si="36"/>
        <v>747.45162052255012</v>
      </c>
      <c r="L154" s="88">
        <f t="shared" si="32"/>
        <v>26841.735144585298</v>
      </c>
      <c r="M154" s="89">
        <f t="shared" si="37"/>
        <v>189093.99735263881</v>
      </c>
      <c r="N154" s="89">
        <f t="shared" si="38"/>
        <v>1414893.4913526387</v>
      </c>
      <c r="O154" s="89">
        <f t="shared" si="39"/>
        <v>39400.002543862291</v>
      </c>
      <c r="P154" s="90">
        <f t="shared" si="33"/>
        <v>0.95125293824161716</v>
      </c>
      <c r="Q154" s="225">
        <v>31153.190298184461</v>
      </c>
      <c r="R154" s="90">
        <f t="shared" si="40"/>
        <v>0.1169632230458202</v>
      </c>
      <c r="S154" s="90">
        <f t="shared" si="40"/>
        <v>0.10766323129703294</v>
      </c>
      <c r="T154" s="92">
        <v>35911</v>
      </c>
      <c r="U154" s="1">
        <v>1097439.44</v>
      </c>
      <c r="V154" s="1">
        <v>30816.562956306861</v>
      </c>
      <c r="W154" s="195"/>
      <c r="X154" s="89">
        <v>0</v>
      </c>
      <c r="Y154" s="89">
        <f t="shared" si="41"/>
        <v>0</v>
      </c>
    </row>
    <row r="155" spans="2:25">
      <c r="B155" s="199">
        <v>3412</v>
      </c>
      <c r="C155" t="s">
        <v>182</v>
      </c>
      <c r="D155" s="1">
        <v>243496.88500000001</v>
      </c>
      <c r="E155" s="86">
        <f t="shared" si="34"/>
        <v>30701.914638759303</v>
      </c>
      <c r="F155" s="87">
        <f t="shared" si="28"/>
        <v>0.74125087878484663</v>
      </c>
      <c r="G155" s="188">
        <f t="shared" si="35"/>
        <v>6646.301840681479</v>
      </c>
      <c r="H155" s="188">
        <f t="shared" si="29"/>
        <v>52711.81989844481</v>
      </c>
      <c r="I155" s="188">
        <f t="shared" si="30"/>
        <v>2302.1831163767556</v>
      </c>
      <c r="J155" s="88">
        <f t="shared" si="31"/>
        <v>18258.614295984047</v>
      </c>
      <c r="K155" s="188">
        <f t="shared" si="36"/>
        <v>1948.8122925347502</v>
      </c>
      <c r="L155" s="88">
        <f t="shared" si="32"/>
        <v>15456.030292093104</v>
      </c>
      <c r="M155" s="89">
        <f t="shared" si="37"/>
        <v>68167.850190537909</v>
      </c>
      <c r="N155" s="89">
        <f t="shared" si="38"/>
        <v>311664.73519053793</v>
      </c>
      <c r="O155" s="89">
        <f t="shared" si="39"/>
        <v>39297.028771975536</v>
      </c>
      <c r="P155" s="90">
        <f t="shared" si="33"/>
        <v>0.94876679365418848</v>
      </c>
      <c r="Q155" s="225">
        <v>11541.72737570545</v>
      </c>
      <c r="R155" s="90">
        <f t="shared" si="40"/>
        <v>0.15183689232228451</v>
      </c>
      <c r="S155" s="90">
        <f t="shared" si="40"/>
        <v>0.15154642784307093</v>
      </c>
      <c r="T155" s="92">
        <v>7931</v>
      </c>
      <c r="U155" s="1">
        <v>211398.755</v>
      </c>
      <c r="V155" s="1">
        <v>26661.464875772479</v>
      </c>
      <c r="W155" s="195"/>
      <c r="X155" s="89">
        <v>0</v>
      </c>
      <c r="Y155" s="89">
        <f t="shared" si="41"/>
        <v>0</v>
      </c>
    </row>
    <row r="156" spans="2:25">
      <c r="B156" s="199">
        <v>3413</v>
      </c>
      <c r="C156" t="s">
        <v>183</v>
      </c>
      <c r="D156" s="1">
        <v>728095.08400000003</v>
      </c>
      <c r="E156" s="86">
        <f t="shared" si="34"/>
        <v>33566.690516804207</v>
      </c>
      <c r="F156" s="87">
        <f t="shared" si="28"/>
        <v>0.81041652080124393</v>
      </c>
      <c r="G156" s="188">
        <f t="shared" si="35"/>
        <v>4870.1407962936382</v>
      </c>
      <c r="H156" s="188">
        <f t="shared" si="29"/>
        <v>105638.22401240531</v>
      </c>
      <c r="I156" s="188">
        <f t="shared" si="30"/>
        <v>1299.5115590610394</v>
      </c>
      <c r="J156" s="88">
        <f t="shared" si="31"/>
        <v>28187.705227593004</v>
      </c>
      <c r="K156" s="188">
        <f t="shared" si="36"/>
        <v>946.14073521903413</v>
      </c>
      <c r="L156" s="88">
        <f t="shared" si="32"/>
        <v>20522.738687636069</v>
      </c>
      <c r="M156" s="89">
        <f t="shared" si="37"/>
        <v>126160.96270004137</v>
      </c>
      <c r="N156" s="89">
        <f t="shared" si="38"/>
        <v>854256.04670004139</v>
      </c>
      <c r="O156" s="89">
        <f t="shared" si="39"/>
        <v>39382.972048316878</v>
      </c>
      <c r="P156" s="90">
        <f t="shared" si="33"/>
        <v>0.95084176291468026</v>
      </c>
      <c r="Q156" s="225">
        <v>20596.5970507272</v>
      </c>
      <c r="R156" s="90">
        <f t="shared" si="40"/>
        <v>0.12618135903599409</v>
      </c>
      <c r="S156" s="90">
        <f t="shared" si="40"/>
        <v>0.12171629993880653</v>
      </c>
      <c r="T156" s="92">
        <v>21691</v>
      </c>
      <c r="U156" s="1">
        <v>646516.72499999998</v>
      </c>
      <c r="V156" s="1">
        <v>29924.402915991668</v>
      </c>
      <c r="W156" s="195"/>
      <c r="X156" s="89">
        <v>0</v>
      </c>
      <c r="Y156" s="89">
        <f t="shared" si="41"/>
        <v>0</v>
      </c>
    </row>
    <row r="157" spans="2:25">
      <c r="B157" s="199">
        <v>3414</v>
      </c>
      <c r="C157" t="s">
        <v>184</v>
      </c>
      <c r="D157" s="1">
        <v>164233.75700000001</v>
      </c>
      <c r="E157" s="86">
        <f t="shared" si="34"/>
        <v>32807.382540950864</v>
      </c>
      <c r="F157" s="87">
        <f t="shared" si="28"/>
        <v>0.79208418840464856</v>
      </c>
      <c r="G157" s="188">
        <f t="shared" si="35"/>
        <v>5340.9117413227104</v>
      </c>
      <c r="H157" s="188">
        <f t="shared" si="29"/>
        <v>26736.604177061487</v>
      </c>
      <c r="I157" s="188">
        <f t="shared" si="30"/>
        <v>1565.2693506097094</v>
      </c>
      <c r="J157" s="88">
        <f t="shared" si="31"/>
        <v>7835.7383691522055</v>
      </c>
      <c r="K157" s="188">
        <f t="shared" si="36"/>
        <v>1211.898526767704</v>
      </c>
      <c r="L157" s="88">
        <f t="shared" si="32"/>
        <v>6066.7640249991255</v>
      </c>
      <c r="M157" s="89">
        <f t="shared" si="37"/>
        <v>32803.368202060614</v>
      </c>
      <c r="N157" s="89">
        <f t="shared" si="38"/>
        <v>197037.12520206062</v>
      </c>
      <c r="O157" s="89">
        <f t="shared" si="39"/>
        <v>39360.192809041269</v>
      </c>
      <c r="P157" s="90">
        <f t="shared" si="33"/>
        <v>0.95029179294278221</v>
      </c>
      <c r="Q157" s="225">
        <v>2157.8999579374104</v>
      </c>
      <c r="R157" s="90">
        <f t="shared" si="40"/>
        <v>0.17491289207081304</v>
      </c>
      <c r="S157" s="90">
        <f t="shared" si="40"/>
        <v>0.17162707894876142</v>
      </c>
      <c r="T157" s="92">
        <v>5006</v>
      </c>
      <c r="U157" s="1">
        <v>139783.77299999999</v>
      </c>
      <c r="V157" s="1">
        <v>28001.557091346149</v>
      </c>
      <c r="W157" s="195"/>
      <c r="X157" s="89">
        <v>0</v>
      </c>
      <c r="Y157" s="89">
        <f t="shared" si="41"/>
        <v>0</v>
      </c>
    </row>
    <row r="158" spans="2:25">
      <c r="B158" s="199">
        <v>3415</v>
      </c>
      <c r="C158" t="s">
        <v>185</v>
      </c>
      <c r="D158" s="1">
        <v>275808.66200000001</v>
      </c>
      <c r="E158" s="86">
        <f t="shared" si="34"/>
        <v>33841.553619631901</v>
      </c>
      <c r="F158" s="87">
        <f t="shared" si="28"/>
        <v>0.81705267098646217</v>
      </c>
      <c r="G158" s="188">
        <f t="shared" si="35"/>
        <v>4699.7256725404686</v>
      </c>
      <c r="H158" s="188">
        <f t="shared" si="29"/>
        <v>38302.764231204819</v>
      </c>
      <c r="I158" s="188">
        <f t="shared" si="30"/>
        <v>1203.3094730713465</v>
      </c>
      <c r="J158" s="88">
        <f t="shared" si="31"/>
        <v>9806.9722055314742</v>
      </c>
      <c r="K158" s="188">
        <f t="shared" si="36"/>
        <v>849.93864922934119</v>
      </c>
      <c r="L158" s="88">
        <f t="shared" si="32"/>
        <v>6926.9999912191306</v>
      </c>
      <c r="M158" s="89">
        <f t="shared" si="37"/>
        <v>45229.764222423953</v>
      </c>
      <c r="N158" s="89">
        <f t="shared" si="38"/>
        <v>321038.42622242396</v>
      </c>
      <c r="O158" s="89">
        <f t="shared" si="39"/>
        <v>39391.217941401716</v>
      </c>
      <c r="P158" s="90">
        <f t="shared" si="33"/>
        <v>0.95104084742023698</v>
      </c>
      <c r="Q158" s="225">
        <v>9370.4317577127586</v>
      </c>
      <c r="R158" s="90">
        <f t="shared" si="40"/>
        <v>0.10621702680373528</v>
      </c>
      <c r="S158" s="90">
        <f t="shared" si="40"/>
        <v>0.10105920508366863</v>
      </c>
      <c r="T158" s="92">
        <v>8150</v>
      </c>
      <c r="U158" s="1">
        <v>249325.99600000001</v>
      </c>
      <c r="V158" s="1">
        <v>30735.453155818544</v>
      </c>
      <c r="W158" s="195"/>
      <c r="X158" s="89">
        <v>0</v>
      </c>
      <c r="Y158" s="89">
        <f t="shared" si="41"/>
        <v>0</v>
      </c>
    </row>
    <row r="159" spans="2:25">
      <c r="B159" s="199">
        <v>3416</v>
      </c>
      <c r="C159" t="s">
        <v>186</v>
      </c>
      <c r="D159" s="1">
        <v>196310.34</v>
      </c>
      <c r="E159" s="86">
        <f t="shared" si="34"/>
        <v>32399.792044891896</v>
      </c>
      <c r="F159" s="87">
        <f t="shared" si="28"/>
        <v>0.78224353784774014</v>
      </c>
      <c r="G159" s="188">
        <f t="shared" si="35"/>
        <v>5593.6178488792712</v>
      </c>
      <c r="H159" s="188">
        <f t="shared" si="29"/>
        <v>33891.730546359504</v>
      </c>
      <c r="I159" s="188">
        <f t="shared" si="30"/>
        <v>1707.9260242303483</v>
      </c>
      <c r="J159" s="88">
        <f t="shared" si="31"/>
        <v>10348.323780811681</v>
      </c>
      <c r="K159" s="188">
        <f t="shared" si="36"/>
        <v>1354.5552003883431</v>
      </c>
      <c r="L159" s="88">
        <f t="shared" si="32"/>
        <v>8207.2499591529704</v>
      </c>
      <c r="M159" s="89">
        <f t="shared" si="37"/>
        <v>42098.980505512474</v>
      </c>
      <c r="N159" s="89">
        <f t="shared" si="38"/>
        <v>238409.32050551247</v>
      </c>
      <c r="O159" s="89">
        <f t="shared" si="39"/>
        <v>39347.96509415951</v>
      </c>
      <c r="P159" s="90">
        <f t="shared" si="33"/>
        <v>0.94999657342607524</v>
      </c>
      <c r="Q159" s="225">
        <v>4352.3128755339349</v>
      </c>
      <c r="R159" s="90">
        <f t="shared" si="40"/>
        <v>0.14731434579595909</v>
      </c>
      <c r="S159" s="90">
        <f t="shared" si="40"/>
        <v>0.14371656190915874</v>
      </c>
      <c r="T159" s="92">
        <v>6059</v>
      </c>
      <c r="U159" s="1">
        <v>171104.23199999999</v>
      </c>
      <c r="V159" s="1">
        <v>28328.515231788078</v>
      </c>
      <c r="W159" s="195"/>
      <c r="X159" s="89">
        <v>0</v>
      </c>
      <c r="Y159" s="89">
        <f t="shared" si="41"/>
        <v>0</v>
      </c>
    </row>
    <row r="160" spans="2:25">
      <c r="B160" s="199">
        <v>3417</v>
      </c>
      <c r="C160" t="s">
        <v>187</v>
      </c>
      <c r="D160" s="1">
        <v>147359.99600000001</v>
      </c>
      <c r="E160" s="86">
        <f t="shared" si="34"/>
        <v>32652.336804786173</v>
      </c>
      <c r="F160" s="87">
        <f t="shared" si="28"/>
        <v>0.78834084569992902</v>
      </c>
      <c r="G160" s="188">
        <f t="shared" si="35"/>
        <v>5437.0400977448189</v>
      </c>
      <c r="H160" s="188">
        <f t="shared" si="29"/>
        <v>24537.361961122366</v>
      </c>
      <c r="I160" s="188">
        <f t="shared" si="30"/>
        <v>1619.5353582673513</v>
      </c>
      <c r="J160" s="88">
        <f t="shared" si="31"/>
        <v>7308.9630718605567</v>
      </c>
      <c r="K160" s="188">
        <f t="shared" si="36"/>
        <v>1266.1645344253461</v>
      </c>
      <c r="L160" s="88">
        <f t="shared" si="32"/>
        <v>5714.200543861587</v>
      </c>
      <c r="M160" s="89">
        <f t="shared" si="37"/>
        <v>30251.562504983951</v>
      </c>
      <c r="N160" s="89">
        <f t="shared" si="38"/>
        <v>177611.55850498396</v>
      </c>
      <c r="O160" s="89">
        <f t="shared" si="39"/>
        <v>39355.541436956337</v>
      </c>
      <c r="P160" s="90">
        <f t="shared" si="33"/>
        <v>0.95017949266164081</v>
      </c>
      <c r="Q160" s="225">
        <v>3925.8550828708831</v>
      </c>
      <c r="R160" s="90">
        <f t="shared" si="40"/>
        <v>2.0942810504044111E-2</v>
      </c>
      <c r="S160" s="90">
        <f t="shared" si="40"/>
        <v>2.5241040816380983E-2</v>
      </c>
      <c r="T160" s="92">
        <v>4513</v>
      </c>
      <c r="U160" s="1">
        <v>144337.17000000001</v>
      </c>
      <c r="V160" s="1">
        <v>31848.448808473084</v>
      </c>
      <c r="W160" s="195"/>
      <c r="X160" s="89">
        <v>0</v>
      </c>
      <c r="Y160" s="89">
        <f t="shared" si="41"/>
        <v>0</v>
      </c>
    </row>
    <row r="161" spans="2:25">
      <c r="B161" s="199">
        <v>3418</v>
      </c>
      <c r="C161" t="s">
        <v>188</v>
      </c>
      <c r="D161" s="1">
        <v>233297.65599999999</v>
      </c>
      <c r="E161" s="86">
        <f t="shared" si="34"/>
        <v>32192.307989512898</v>
      </c>
      <c r="F161" s="87">
        <f t="shared" si="28"/>
        <v>0.77723415194483736</v>
      </c>
      <c r="G161" s="188">
        <f t="shared" si="35"/>
        <v>5722.2579632142506</v>
      </c>
      <c r="H161" s="188">
        <f t="shared" si="29"/>
        <v>41469.203459413679</v>
      </c>
      <c r="I161" s="188">
        <f t="shared" si="30"/>
        <v>1780.5454436129976</v>
      </c>
      <c r="J161" s="88">
        <f t="shared" si="31"/>
        <v>12903.612829863394</v>
      </c>
      <c r="K161" s="188">
        <f t="shared" si="36"/>
        <v>1427.1746197709922</v>
      </c>
      <c r="L161" s="88">
        <f t="shared" si="32"/>
        <v>10342.73446948038</v>
      </c>
      <c r="M161" s="89">
        <f t="shared" si="37"/>
        <v>51811.937928894054</v>
      </c>
      <c r="N161" s="89">
        <f t="shared" si="38"/>
        <v>285109.59392889403</v>
      </c>
      <c r="O161" s="89">
        <f t="shared" si="39"/>
        <v>39341.740572498136</v>
      </c>
      <c r="P161" s="90">
        <f t="shared" si="33"/>
        <v>0.94984629184898806</v>
      </c>
      <c r="Q161" s="225">
        <v>6688.1814102582284</v>
      </c>
      <c r="R161" s="90">
        <f t="shared" si="40"/>
        <v>0.14501024649682731</v>
      </c>
      <c r="S161" s="90">
        <f t="shared" si="40"/>
        <v>0.15954604650755008</v>
      </c>
      <c r="T161" s="92">
        <v>7247</v>
      </c>
      <c r="U161" s="1">
        <v>203751.58799999999</v>
      </c>
      <c r="V161" s="1">
        <v>27762.854339828311</v>
      </c>
      <c r="W161" s="195"/>
      <c r="X161" s="89">
        <v>0</v>
      </c>
      <c r="Y161" s="89">
        <f t="shared" si="41"/>
        <v>0</v>
      </c>
    </row>
    <row r="162" spans="2:25">
      <c r="B162" s="199">
        <v>3419</v>
      </c>
      <c r="C162" t="s">
        <v>189</v>
      </c>
      <c r="D162" s="1">
        <v>110664.613</v>
      </c>
      <c r="E162" s="86">
        <f t="shared" si="34"/>
        <v>31094.299803315535</v>
      </c>
      <c r="F162" s="87">
        <f t="shared" si="28"/>
        <v>0.75072441981548499</v>
      </c>
      <c r="G162" s="188">
        <f t="shared" si="35"/>
        <v>6403.0230386566154</v>
      </c>
      <c r="H162" s="188">
        <f t="shared" si="29"/>
        <v>22788.358994578895</v>
      </c>
      <c r="I162" s="188">
        <f t="shared" si="30"/>
        <v>2164.8483087820746</v>
      </c>
      <c r="J162" s="88">
        <f t="shared" si="31"/>
        <v>7704.6951309554033</v>
      </c>
      <c r="K162" s="188">
        <f t="shared" si="36"/>
        <v>1811.4774849400692</v>
      </c>
      <c r="L162" s="88">
        <f t="shared" si="32"/>
        <v>6447.0483689017065</v>
      </c>
      <c r="M162" s="89">
        <f t="shared" si="37"/>
        <v>29235.407363480601</v>
      </c>
      <c r="N162" s="89">
        <f t="shared" si="38"/>
        <v>139900.02036348061</v>
      </c>
      <c r="O162" s="89">
        <f t="shared" si="39"/>
        <v>39308.800326912227</v>
      </c>
      <c r="P162" s="90">
        <f t="shared" si="33"/>
        <v>0.94905099988510777</v>
      </c>
      <c r="Q162" s="225">
        <v>4883.5470431680624</v>
      </c>
      <c r="R162" s="90">
        <f t="shared" si="40"/>
        <v>0.12960803398130896</v>
      </c>
      <c r="S162" s="90">
        <f t="shared" si="40"/>
        <v>0.14738214184951706</v>
      </c>
      <c r="T162" s="92">
        <v>3559</v>
      </c>
      <c r="U162" s="1">
        <v>97967.267999999996</v>
      </c>
      <c r="V162" s="1">
        <v>27100.212448132781</v>
      </c>
      <c r="W162" s="195"/>
      <c r="X162" s="89">
        <v>0</v>
      </c>
      <c r="Y162" s="89">
        <f t="shared" si="41"/>
        <v>0</v>
      </c>
    </row>
    <row r="163" spans="2:25">
      <c r="B163" s="199">
        <v>3420</v>
      </c>
      <c r="C163" t="s">
        <v>190</v>
      </c>
      <c r="D163" s="1">
        <v>730245.84400000004</v>
      </c>
      <c r="E163" s="86">
        <f t="shared" si="34"/>
        <v>33346.081738892186</v>
      </c>
      <c r="F163" s="87">
        <f t="shared" si="28"/>
        <v>0.80509025850070015</v>
      </c>
      <c r="G163" s="188">
        <f t="shared" si="35"/>
        <v>5006.9182385990916</v>
      </c>
      <c r="H163" s="188">
        <f t="shared" si="29"/>
        <v>109646.5025070815</v>
      </c>
      <c r="I163" s="188">
        <f t="shared" si="30"/>
        <v>1376.7246313302467</v>
      </c>
      <c r="J163" s="88">
        <f t="shared" si="31"/>
        <v>30148.89270150107</v>
      </c>
      <c r="K163" s="188">
        <f t="shared" si="36"/>
        <v>1023.3538074882414</v>
      </c>
      <c r="L163" s="88">
        <f t="shared" si="32"/>
        <v>22410.425030185001</v>
      </c>
      <c r="M163" s="89">
        <f t="shared" si="37"/>
        <v>132056.92753726651</v>
      </c>
      <c r="N163" s="89">
        <f t="shared" si="38"/>
        <v>862302.77153726656</v>
      </c>
      <c r="O163" s="89">
        <f t="shared" si="39"/>
        <v>39376.353784979525</v>
      </c>
      <c r="P163" s="90">
        <f t="shared" si="33"/>
        <v>0.95068197504566421</v>
      </c>
      <c r="Q163" s="225">
        <v>22729.564488524135</v>
      </c>
      <c r="R163" s="90">
        <f t="shared" si="40"/>
        <v>0.11474348090676742</v>
      </c>
      <c r="S163" s="90">
        <f t="shared" si="40"/>
        <v>0.10771874916718403</v>
      </c>
      <c r="T163" s="92">
        <v>21899</v>
      </c>
      <c r="U163" s="1">
        <v>655079.71699999995</v>
      </c>
      <c r="V163" s="1">
        <v>30103.382978723403</v>
      </c>
      <c r="W163" s="195"/>
      <c r="X163" s="89">
        <v>0</v>
      </c>
      <c r="Y163" s="89">
        <f t="shared" si="41"/>
        <v>0</v>
      </c>
    </row>
    <row r="164" spans="2:25">
      <c r="B164" s="199">
        <v>3421</v>
      </c>
      <c r="C164" t="s">
        <v>191</v>
      </c>
      <c r="D164" s="1">
        <v>231275.89</v>
      </c>
      <c r="E164" s="86">
        <f t="shared" si="34"/>
        <v>35352.474778355245</v>
      </c>
      <c r="F164" s="87">
        <f t="shared" si="28"/>
        <v>0.8535315567450853</v>
      </c>
      <c r="G164" s="188">
        <f t="shared" si="35"/>
        <v>3762.9545541319949</v>
      </c>
      <c r="H164" s="188">
        <f t="shared" si="29"/>
        <v>24617.248693131511</v>
      </c>
      <c r="I164" s="188">
        <f t="shared" si="30"/>
        <v>674.48706751817622</v>
      </c>
      <c r="J164" s="88">
        <f t="shared" si="31"/>
        <v>4412.4943957039086</v>
      </c>
      <c r="K164" s="188">
        <f t="shared" si="36"/>
        <v>321.11624367617094</v>
      </c>
      <c r="L164" s="88">
        <f t="shared" si="32"/>
        <v>2100.7424661295104</v>
      </c>
      <c r="M164" s="89">
        <f t="shared" si="37"/>
        <v>26717.991159261022</v>
      </c>
      <c r="N164" s="89">
        <f t="shared" si="38"/>
        <v>257993.88115926104</v>
      </c>
      <c r="O164" s="89">
        <f t="shared" si="39"/>
        <v>39436.545576163408</v>
      </c>
      <c r="P164" s="90">
        <f t="shared" si="33"/>
        <v>0.9521352139929955</v>
      </c>
      <c r="Q164" s="225">
        <v>3578.9771385910062</v>
      </c>
      <c r="R164" s="90">
        <f t="shared" si="40"/>
        <v>0.10105676476960983</v>
      </c>
      <c r="S164" s="90">
        <f t="shared" si="40"/>
        <v>0.10509610478099321</v>
      </c>
      <c r="T164" s="92">
        <v>6542</v>
      </c>
      <c r="U164" s="1">
        <v>210049.016</v>
      </c>
      <c r="V164" s="1">
        <v>31990.407554066405</v>
      </c>
      <c r="W164" s="195"/>
      <c r="X164" s="89">
        <v>0</v>
      </c>
      <c r="Y164" s="89">
        <f t="shared" si="41"/>
        <v>0</v>
      </c>
    </row>
    <row r="165" spans="2:25">
      <c r="B165" s="199">
        <v>3422</v>
      </c>
      <c r="C165" t="s">
        <v>192</v>
      </c>
      <c r="D165" s="1">
        <v>153716.57500000001</v>
      </c>
      <c r="E165" s="86">
        <f t="shared" si="34"/>
        <v>36555.665873959573</v>
      </c>
      <c r="F165" s="87">
        <f t="shared" si="28"/>
        <v>0.88258076971621646</v>
      </c>
      <c r="G165" s="188">
        <f t="shared" si="35"/>
        <v>3016.9760748573112</v>
      </c>
      <c r="H165" s="188">
        <f t="shared" si="29"/>
        <v>12686.384394774994</v>
      </c>
      <c r="I165" s="188">
        <f t="shared" si="30"/>
        <v>253.37018405666129</v>
      </c>
      <c r="J165" s="88">
        <f t="shared" si="31"/>
        <v>1065.4216239582609</v>
      </c>
      <c r="K165" s="188">
        <f t="shared" si="36"/>
        <v>-100.00063978534399</v>
      </c>
      <c r="L165" s="88">
        <f t="shared" si="32"/>
        <v>-420.50269029737149</v>
      </c>
      <c r="M165" s="89">
        <f t="shared" si="37"/>
        <v>12265.881704477622</v>
      </c>
      <c r="N165" s="89">
        <f t="shared" si="38"/>
        <v>165982.45670447763</v>
      </c>
      <c r="O165" s="89">
        <f t="shared" si="39"/>
        <v>39472.641309031547</v>
      </c>
      <c r="P165" s="90">
        <f t="shared" si="33"/>
        <v>0.95300669038212971</v>
      </c>
      <c r="Q165" s="225">
        <v>36.78715497939811</v>
      </c>
      <c r="R165" s="90">
        <f t="shared" si="40"/>
        <v>-7.3698384207027373E-2</v>
      </c>
      <c r="S165" s="90">
        <f t="shared" si="40"/>
        <v>-5.519438046704897E-2</v>
      </c>
      <c r="T165" s="92">
        <v>4205</v>
      </c>
      <c r="U165" s="1">
        <v>165946.56899999999</v>
      </c>
      <c r="V165" s="1">
        <v>38691.202844485895</v>
      </c>
      <c r="W165" s="195"/>
      <c r="X165" s="89">
        <v>0</v>
      </c>
      <c r="Y165" s="89">
        <f t="shared" si="41"/>
        <v>0</v>
      </c>
    </row>
    <row r="166" spans="2:25">
      <c r="B166" s="199">
        <v>3423</v>
      </c>
      <c r="C166" t="s">
        <v>193</v>
      </c>
      <c r="D166" s="1">
        <v>70359.58</v>
      </c>
      <c r="E166" s="86">
        <f t="shared" si="34"/>
        <v>31270.924444444445</v>
      </c>
      <c r="F166" s="87">
        <f t="shared" si="28"/>
        <v>0.75498875225182693</v>
      </c>
      <c r="G166" s="188">
        <f t="shared" si="35"/>
        <v>6293.515761156691</v>
      </c>
      <c r="H166" s="188">
        <f t="shared" si="29"/>
        <v>14160.410462602556</v>
      </c>
      <c r="I166" s="188">
        <f t="shared" si="30"/>
        <v>2103.029684386956</v>
      </c>
      <c r="J166" s="88">
        <f t="shared" si="31"/>
        <v>4731.8167898706506</v>
      </c>
      <c r="K166" s="188">
        <f t="shared" si="36"/>
        <v>1749.6588605449506</v>
      </c>
      <c r="L166" s="88">
        <f t="shared" si="32"/>
        <v>3936.7324362261388</v>
      </c>
      <c r="M166" s="89">
        <f t="shared" si="37"/>
        <v>18097.142898828693</v>
      </c>
      <c r="N166" s="89">
        <f t="shared" si="38"/>
        <v>88456.722898828695</v>
      </c>
      <c r="O166" s="89">
        <f t="shared" si="39"/>
        <v>39314.099066146082</v>
      </c>
      <c r="P166" s="90">
        <f t="shared" si="33"/>
        <v>0.94917892985819774</v>
      </c>
      <c r="Q166" s="225">
        <v>3482.7386521292901</v>
      </c>
      <c r="R166" s="90">
        <f t="shared" si="40"/>
        <v>0.10024775894722486</v>
      </c>
      <c r="S166" s="90">
        <f t="shared" si="40"/>
        <v>0.11296173305061502</v>
      </c>
      <c r="T166" s="92">
        <v>2250</v>
      </c>
      <c r="U166" s="1">
        <v>63948.851000000002</v>
      </c>
      <c r="V166" s="1">
        <v>28097.034710017575</v>
      </c>
      <c r="W166" s="195"/>
      <c r="X166" s="89">
        <v>0</v>
      </c>
      <c r="Y166" s="89">
        <f t="shared" si="41"/>
        <v>0</v>
      </c>
    </row>
    <row r="167" spans="2:25">
      <c r="B167" s="199">
        <v>3424</v>
      </c>
      <c r="C167" t="s">
        <v>194</v>
      </c>
      <c r="D167" s="1">
        <v>60646.146999999997</v>
      </c>
      <c r="E167" s="86">
        <f t="shared" si="34"/>
        <v>32852.734019501622</v>
      </c>
      <c r="F167" s="87">
        <f t="shared" si="28"/>
        <v>0.79317913064930923</v>
      </c>
      <c r="G167" s="188">
        <f t="shared" si="35"/>
        <v>5312.7938246212407</v>
      </c>
      <c r="H167" s="188">
        <f t="shared" si="29"/>
        <v>9807.4174002508116</v>
      </c>
      <c r="I167" s="188">
        <f t="shared" si="30"/>
        <v>1549.3963331169441</v>
      </c>
      <c r="J167" s="88">
        <f t="shared" si="31"/>
        <v>2860.1856309338791</v>
      </c>
      <c r="K167" s="188">
        <f t="shared" si="36"/>
        <v>1196.0255092749389</v>
      </c>
      <c r="L167" s="88">
        <f t="shared" si="32"/>
        <v>2207.8630901215374</v>
      </c>
      <c r="M167" s="89">
        <f t="shared" si="37"/>
        <v>12015.280490372348</v>
      </c>
      <c r="N167" s="89">
        <f t="shared" si="38"/>
        <v>72661.427490372342</v>
      </c>
      <c r="O167" s="89">
        <f t="shared" si="39"/>
        <v>39361.553353397801</v>
      </c>
      <c r="P167" s="90">
        <f t="shared" si="33"/>
        <v>0.95032464121012228</v>
      </c>
      <c r="Q167" s="225">
        <v>2499.0477029469675</v>
      </c>
      <c r="R167" s="90">
        <f t="shared" si="40"/>
        <v>0.15613782045996763</v>
      </c>
      <c r="S167" s="90">
        <f t="shared" si="40"/>
        <v>0.15050117886509232</v>
      </c>
      <c r="T167" s="92">
        <v>1846</v>
      </c>
      <c r="U167" s="1">
        <v>52455.811000000002</v>
      </c>
      <c r="V167" s="1">
        <v>28555.150244964618</v>
      </c>
      <c r="W167" s="195"/>
      <c r="X167" s="89">
        <v>0</v>
      </c>
      <c r="Y167" s="89">
        <f t="shared" si="41"/>
        <v>0</v>
      </c>
    </row>
    <row r="168" spans="2:25">
      <c r="B168" s="199">
        <v>3425</v>
      </c>
      <c r="C168" t="s">
        <v>195</v>
      </c>
      <c r="D168" s="1">
        <v>40092.1</v>
      </c>
      <c r="E168" s="86">
        <f t="shared" si="34"/>
        <v>30235.369532428354</v>
      </c>
      <c r="F168" s="87">
        <f t="shared" si="28"/>
        <v>0.72998685912582506</v>
      </c>
      <c r="G168" s="188">
        <f t="shared" si="35"/>
        <v>6935.5598066066668</v>
      </c>
      <c r="H168" s="188">
        <f t="shared" si="29"/>
        <v>9196.5523035604401</v>
      </c>
      <c r="I168" s="188">
        <f t="shared" si="30"/>
        <v>2465.4739035925877</v>
      </c>
      <c r="J168" s="88">
        <f t="shared" si="31"/>
        <v>3269.2183961637716</v>
      </c>
      <c r="K168" s="188">
        <f t="shared" si="36"/>
        <v>2112.1030797505823</v>
      </c>
      <c r="L168" s="88">
        <f t="shared" si="32"/>
        <v>2800.6486837492721</v>
      </c>
      <c r="M168" s="89">
        <f t="shared" si="37"/>
        <v>11997.200987309712</v>
      </c>
      <c r="N168" s="89">
        <f t="shared" si="38"/>
        <v>52089.300987309711</v>
      </c>
      <c r="O168" s="89">
        <f t="shared" si="39"/>
        <v>39283.032418785602</v>
      </c>
      <c r="P168" s="90">
        <f t="shared" si="33"/>
        <v>0.9484288730644177</v>
      </c>
      <c r="Q168" s="225">
        <v>2395.526628454867</v>
      </c>
      <c r="R168" s="90">
        <f t="shared" si="40"/>
        <v>0.13149552787752838</v>
      </c>
      <c r="S168" s="90">
        <f t="shared" si="40"/>
        <v>0.16136154859827759</v>
      </c>
      <c r="T168" s="92">
        <v>1326</v>
      </c>
      <c r="U168" s="1">
        <v>35432.839999999997</v>
      </c>
      <c r="V168" s="1">
        <v>26034.415870683319</v>
      </c>
      <c r="W168" s="195"/>
      <c r="X168" s="89">
        <v>0</v>
      </c>
      <c r="Y168" s="89">
        <f t="shared" si="41"/>
        <v>0</v>
      </c>
    </row>
    <row r="169" spans="2:25">
      <c r="B169" s="199">
        <v>3426</v>
      </c>
      <c r="C169" t="s">
        <v>196</v>
      </c>
      <c r="D169" s="1">
        <v>48522.169000000002</v>
      </c>
      <c r="E169" s="86">
        <f t="shared" si="34"/>
        <v>30213.05666251557</v>
      </c>
      <c r="F169" s="87">
        <f t="shared" si="28"/>
        <v>0.72944814893052723</v>
      </c>
      <c r="G169" s="188">
        <f t="shared" si="35"/>
        <v>6949.3937859525931</v>
      </c>
      <c r="H169" s="188">
        <f t="shared" si="29"/>
        <v>11160.726420239864</v>
      </c>
      <c r="I169" s="188">
        <f t="shared" si="30"/>
        <v>2473.2834080620623</v>
      </c>
      <c r="J169" s="88">
        <f t="shared" si="31"/>
        <v>3972.0931533476719</v>
      </c>
      <c r="K169" s="188">
        <f t="shared" si="36"/>
        <v>2119.9125842200569</v>
      </c>
      <c r="L169" s="88">
        <f t="shared" si="32"/>
        <v>3404.5796102574113</v>
      </c>
      <c r="M169" s="89">
        <f t="shared" si="37"/>
        <v>14565.306030497275</v>
      </c>
      <c r="N169" s="89">
        <f t="shared" si="38"/>
        <v>63087.475030497277</v>
      </c>
      <c r="O169" s="89">
        <f t="shared" si="39"/>
        <v>39282.363032688219</v>
      </c>
      <c r="P169" s="90">
        <f t="shared" si="33"/>
        <v>0.94841271175855879</v>
      </c>
      <c r="Q169" s="225">
        <v>3169.988454719829</v>
      </c>
      <c r="R169" s="90">
        <f t="shared" si="40"/>
        <v>0.14121446085518918</v>
      </c>
      <c r="S169" s="90">
        <f t="shared" si="40"/>
        <v>0.13979327223644067</v>
      </c>
      <c r="T169" s="92">
        <v>1606</v>
      </c>
      <c r="U169" s="1">
        <v>42518.010999999999</v>
      </c>
      <c r="V169" s="1">
        <v>26507.488154613464</v>
      </c>
      <c r="W169" s="195"/>
      <c r="X169" s="89">
        <v>0</v>
      </c>
      <c r="Y169" s="89">
        <f t="shared" si="41"/>
        <v>0</v>
      </c>
    </row>
    <row r="170" spans="2:25">
      <c r="B170" s="199">
        <v>3427</v>
      </c>
      <c r="C170" t="s">
        <v>197</v>
      </c>
      <c r="D170" s="1">
        <v>191749.08199999999</v>
      </c>
      <c r="E170" s="86">
        <f t="shared" si="34"/>
        <v>33510.849702901083</v>
      </c>
      <c r="F170" s="87">
        <f t="shared" si="28"/>
        <v>0.80906832956090036</v>
      </c>
      <c r="G170" s="188">
        <f t="shared" si="35"/>
        <v>4904.7621009135755</v>
      </c>
      <c r="H170" s="188">
        <f t="shared" si="29"/>
        <v>28065.048741427476</v>
      </c>
      <c r="I170" s="188">
        <f t="shared" si="30"/>
        <v>1319.0558439271326</v>
      </c>
      <c r="J170" s="88">
        <f t="shared" si="31"/>
        <v>7547.6375389510531</v>
      </c>
      <c r="K170" s="188">
        <f t="shared" si="36"/>
        <v>965.68502008512735</v>
      </c>
      <c r="L170" s="88">
        <f t="shared" si="32"/>
        <v>5525.6496849270989</v>
      </c>
      <c r="M170" s="89">
        <f t="shared" si="37"/>
        <v>33590.698426354575</v>
      </c>
      <c r="N170" s="89">
        <f t="shared" si="38"/>
        <v>225339.78042635455</v>
      </c>
      <c r="O170" s="89">
        <f t="shared" si="39"/>
        <v>39381.296823899778</v>
      </c>
      <c r="P170" s="90">
        <f t="shared" si="33"/>
        <v>0.95080131717746985</v>
      </c>
      <c r="Q170" s="225">
        <v>5755.1591538150096</v>
      </c>
      <c r="R170" s="90">
        <f t="shared" si="40"/>
        <v>0.11952910728017994</v>
      </c>
      <c r="S170" s="90">
        <f t="shared" si="40"/>
        <v>0.11365950343215384</v>
      </c>
      <c r="T170" s="92">
        <v>5722</v>
      </c>
      <c r="U170" s="1">
        <v>171276.549</v>
      </c>
      <c r="V170" s="1">
        <v>30090.75</v>
      </c>
      <c r="W170" s="195"/>
      <c r="X170" s="89">
        <v>0</v>
      </c>
      <c r="Y170" s="89">
        <f t="shared" si="41"/>
        <v>0</v>
      </c>
    </row>
    <row r="171" spans="2:25">
      <c r="B171" s="199">
        <v>3428</v>
      </c>
      <c r="C171" t="s">
        <v>198</v>
      </c>
      <c r="D171" s="1">
        <v>89042.788</v>
      </c>
      <c r="E171" s="86">
        <f t="shared" si="34"/>
        <v>35489.353527301719</v>
      </c>
      <c r="F171" s="87">
        <f t="shared" si="28"/>
        <v>0.85683628526567912</v>
      </c>
      <c r="G171" s="188">
        <f t="shared" si="35"/>
        <v>3678.0897297851811</v>
      </c>
      <c r="H171" s="188">
        <f t="shared" si="29"/>
        <v>9228.3271320310196</v>
      </c>
      <c r="I171" s="188">
        <f t="shared" si="30"/>
        <v>626.57950538691034</v>
      </c>
      <c r="J171" s="88">
        <f t="shared" si="31"/>
        <v>1572.087979015758</v>
      </c>
      <c r="K171" s="188">
        <f t="shared" si="36"/>
        <v>273.20868154490506</v>
      </c>
      <c r="L171" s="88">
        <f t="shared" si="32"/>
        <v>685.48058199616685</v>
      </c>
      <c r="M171" s="89">
        <f t="shared" si="37"/>
        <v>9913.8077140271871</v>
      </c>
      <c r="N171" s="89">
        <f t="shared" si="38"/>
        <v>98956.595714027193</v>
      </c>
      <c r="O171" s="89">
        <f t="shared" si="39"/>
        <v>39440.651938631803</v>
      </c>
      <c r="P171" s="90">
        <f t="shared" si="33"/>
        <v>0.95223435584861338</v>
      </c>
      <c r="Q171" s="225">
        <v>1316.6827321743804</v>
      </c>
      <c r="R171" s="90">
        <f t="shared" si="40"/>
        <v>0.16755969817638619</v>
      </c>
      <c r="S171" s="90">
        <f t="shared" si="40"/>
        <v>0.17547062478818329</v>
      </c>
      <c r="T171" s="92">
        <v>2509</v>
      </c>
      <c r="U171" s="1">
        <v>76264.013000000006</v>
      </c>
      <c r="V171" s="1">
        <v>30191.61243072051</v>
      </c>
      <c r="W171" s="195"/>
      <c r="X171" s="89">
        <v>0</v>
      </c>
      <c r="Y171" s="89">
        <f t="shared" si="41"/>
        <v>0</v>
      </c>
    </row>
    <row r="172" spans="2:25">
      <c r="B172" s="199">
        <v>3429</v>
      </c>
      <c r="C172" t="s">
        <v>199</v>
      </c>
      <c r="D172" s="1">
        <v>51780.106</v>
      </c>
      <c r="E172" s="86">
        <f t="shared" si="34"/>
        <v>33623.445454545457</v>
      </c>
      <c r="F172" s="87">
        <f t="shared" si="28"/>
        <v>0.8117867821667345</v>
      </c>
      <c r="G172" s="188">
        <f t="shared" si="35"/>
        <v>4834.9527348940628</v>
      </c>
      <c r="H172" s="188">
        <f t="shared" si="29"/>
        <v>7445.827211736857</v>
      </c>
      <c r="I172" s="188">
        <f t="shared" si="30"/>
        <v>1279.6473308516017</v>
      </c>
      <c r="J172" s="88">
        <f t="shared" si="31"/>
        <v>1970.6568895114667</v>
      </c>
      <c r="K172" s="188">
        <f t="shared" si="36"/>
        <v>926.27650700959646</v>
      </c>
      <c r="L172" s="88">
        <f t="shared" si="32"/>
        <v>1426.4658207947787</v>
      </c>
      <c r="M172" s="89">
        <f t="shared" si="37"/>
        <v>8872.2930325316356</v>
      </c>
      <c r="N172" s="89">
        <f t="shared" si="38"/>
        <v>60652.399032531634</v>
      </c>
      <c r="O172" s="89">
        <f t="shared" si="39"/>
        <v>39384.67469644911</v>
      </c>
      <c r="P172" s="90">
        <f t="shared" si="33"/>
        <v>0.95088287075564493</v>
      </c>
      <c r="Q172" s="225">
        <v>1600.1894994573722</v>
      </c>
      <c r="R172" s="90">
        <f t="shared" si="40"/>
        <v>0.19768092624169514</v>
      </c>
      <c r="S172" s="90">
        <f t="shared" si="40"/>
        <v>0.19145920714433573</v>
      </c>
      <c r="T172" s="92">
        <v>1540</v>
      </c>
      <c r="U172" s="1">
        <v>43233.64</v>
      </c>
      <c r="V172" s="1">
        <v>28220.391644908617</v>
      </c>
      <c r="W172" s="195"/>
      <c r="X172" s="89">
        <v>0</v>
      </c>
      <c r="Y172" s="89">
        <f t="shared" si="41"/>
        <v>0</v>
      </c>
    </row>
    <row r="173" spans="2:25">
      <c r="B173" s="199">
        <v>3430</v>
      </c>
      <c r="C173" t="s">
        <v>200</v>
      </c>
      <c r="D173" s="1">
        <v>64867.805</v>
      </c>
      <c r="E173" s="86">
        <f t="shared" si="34"/>
        <v>34231.031662269132</v>
      </c>
      <c r="F173" s="87">
        <f t="shared" si="28"/>
        <v>0.8264560239945441</v>
      </c>
      <c r="G173" s="188">
        <f t="shared" si="35"/>
        <v>4458.2492861053852</v>
      </c>
      <c r="H173" s="188">
        <f t="shared" si="29"/>
        <v>8448.3823971697057</v>
      </c>
      <c r="I173" s="188">
        <f t="shared" si="30"/>
        <v>1066.9921581483159</v>
      </c>
      <c r="J173" s="88">
        <f t="shared" si="31"/>
        <v>2021.9501396910584</v>
      </c>
      <c r="K173" s="188">
        <f t="shared" si="36"/>
        <v>713.62133430631059</v>
      </c>
      <c r="L173" s="88">
        <f t="shared" si="32"/>
        <v>1352.3124285104586</v>
      </c>
      <c r="M173" s="89">
        <f t="shared" si="37"/>
        <v>9800.6948256801643</v>
      </c>
      <c r="N173" s="89">
        <f t="shared" si="38"/>
        <v>74668.499825680163</v>
      </c>
      <c r="O173" s="89">
        <f t="shared" si="39"/>
        <v>39402.902282680829</v>
      </c>
      <c r="P173" s="90">
        <f t="shared" si="33"/>
        <v>0.95132294801047934</v>
      </c>
      <c r="Q173" s="225">
        <v>1726.0942007933318</v>
      </c>
      <c r="R173" s="90">
        <f t="shared" si="40"/>
        <v>0.15049159152317779</v>
      </c>
      <c r="S173" s="90">
        <f t="shared" si="40"/>
        <v>0.14806311322972521</v>
      </c>
      <c r="T173" s="92">
        <v>1895</v>
      </c>
      <c r="U173" s="1">
        <v>56382.684999999998</v>
      </c>
      <c r="V173" s="1">
        <v>29816.332628239026</v>
      </c>
      <c r="W173" s="195"/>
      <c r="X173" s="89">
        <v>0</v>
      </c>
      <c r="Y173" s="89">
        <f t="shared" si="41"/>
        <v>0</v>
      </c>
    </row>
    <row r="174" spans="2:25">
      <c r="B174" s="199">
        <v>3431</v>
      </c>
      <c r="C174" t="s">
        <v>201</v>
      </c>
      <c r="D174" s="1">
        <v>86143.161999999997</v>
      </c>
      <c r="E174" s="86">
        <f t="shared" si="34"/>
        <v>34238.14069952305</v>
      </c>
      <c r="F174" s="87">
        <f t="shared" si="28"/>
        <v>0.82662766085086992</v>
      </c>
      <c r="G174" s="188">
        <f t="shared" si="35"/>
        <v>4453.8416830079559</v>
      </c>
      <c r="H174" s="188">
        <f t="shared" si="29"/>
        <v>11205.865674448018</v>
      </c>
      <c r="I174" s="188">
        <f t="shared" si="30"/>
        <v>1064.5039951094443</v>
      </c>
      <c r="J174" s="88">
        <f t="shared" si="31"/>
        <v>2678.2920516953618</v>
      </c>
      <c r="K174" s="188">
        <f t="shared" si="36"/>
        <v>711.13317126743902</v>
      </c>
      <c r="L174" s="88">
        <f t="shared" si="32"/>
        <v>1789.2110589088766</v>
      </c>
      <c r="M174" s="89">
        <f t="shared" si="37"/>
        <v>12995.076733356895</v>
      </c>
      <c r="N174" s="89">
        <f t="shared" si="38"/>
        <v>99138.238733356891</v>
      </c>
      <c r="O174" s="89">
        <f t="shared" si="39"/>
        <v>39403.115553798445</v>
      </c>
      <c r="P174" s="90">
        <f t="shared" si="33"/>
        <v>0.95132809711616917</v>
      </c>
      <c r="Q174" s="225">
        <v>610.71045758101536</v>
      </c>
      <c r="R174" s="90">
        <f t="shared" si="40"/>
        <v>0.19765564523755536</v>
      </c>
      <c r="S174" s="90">
        <f t="shared" si="40"/>
        <v>0.19146744039332306</v>
      </c>
      <c r="T174" s="92">
        <v>2516</v>
      </c>
      <c r="U174" s="1">
        <v>71926.486000000004</v>
      </c>
      <c r="V174" s="1">
        <v>28736.111066719939</v>
      </c>
      <c r="W174" s="195"/>
      <c r="X174" s="89">
        <v>0</v>
      </c>
      <c r="Y174" s="89">
        <f t="shared" si="41"/>
        <v>0</v>
      </c>
    </row>
    <row r="175" spans="2:25">
      <c r="B175" s="199">
        <v>3432</v>
      </c>
      <c r="C175" t="s">
        <v>202</v>
      </c>
      <c r="D175" s="1">
        <v>70585.62</v>
      </c>
      <c r="E175" s="86">
        <f t="shared" si="34"/>
        <v>35187.248255234292</v>
      </c>
      <c r="F175" s="87">
        <f t="shared" si="28"/>
        <v>0.84954241447487144</v>
      </c>
      <c r="G175" s="188">
        <f t="shared" si="35"/>
        <v>3865.3949984669857</v>
      </c>
      <c r="H175" s="188">
        <f t="shared" si="29"/>
        <v>7753.9823669247726</v>
      </c>
      <c r="I175" s="188">
        <f t="shared" si="30"/>
        <v>732.31635061050974</v>
      </c>
      <c r="J175" s="88">
        <f t="shared" si="31"/>
        <v>1469.0265993246826</v>
      </c>
      <c r="K175" s="188">
        <f t="shared" si="36"/>
        <v>378.94552676850446</v>
      </c>
      <c r="L175" s="88">
        <f t="shared" si="32"/>
        <v>760.16472669762004</v>
      </c>
      <c r="M175" s="89">
        <f t="shared" si="37"/>
        <v>8514.1470936223923</v>
      </c>
      <c r="N175" s="89">
        <f t="shared" si="38"/>
        <v>79099.767093622388</v>
      </c>
      <c r="O175" s="89">
        <f t="shared" si="39"/>
        <v>39431.588780469785</v>
      </c>
      <c r="P175" s="90">
        <f t="shared" si="33"/>
        <v>0.95201553972488928</v>
      </c>
      <c r="Q175" s="225">
        <v>704.62239509839219</v>
      </c>
      <c r="R175" s="90">
        <f t="shared" si="40"/>
        <v>0.16289625628126914</v>
      </c>
      <c r="S175" s="90">
        <f t="shared" si="40"/>
        <v>0.14956294925511296</v>
      </c>
      <c r="T175" s="92">
        <v>2006</v>
      </c>
      <c r="U175" s="1">
        <v>60698.123</v>
      </c>
      <c r="V175" s="1">
        <v>30609.240040342913</v>
      </c>
      <c r="W175" s="195"/>
      <c r="X175" s="89">
        <v>0</v>
      </c>
      <c r="Y175" s="89">
        <f t="shared" si="41"/>
        <v>0</v>
      </c>
    </row>
    <row r="176" spans="2:25">
      <c r="B176" s="199">
        <v>3433</v>
      </c>
      <c r="C176" t="s">
        <v>203</v>
      </c>
      <c r="D176" s="1">
        <v>84840.028000000006</v>
      </c>
      <c r="E176" s="86">
        <f t="shared" si="34"/>
        <v>38935.304268012849</v>
      </c>
      <c r="F176" s="87">
        <f t="shared" si="28"/>
        <v>0.94003350748636594</v>
      </c>
      <c r="G176" s="188">
        <f t="shared" si="35"/>
        <v>1541.6002705442802</v>
      </c>
      <c r="H176" s="188">
        <f t="shared" si="29"/>
        <v>3359.1469895159867</v>
      </c>
      <c r="I176" s="188">
        <f t="shared" si="30"/>
        <v>0</v>
      </c>
      <c r="J176" s="88">
        <f t="shared" si="31"/>
        <v>0</v>
      </c>
      <c r="K176" s="188">
        <f t="shared" si="36"/>
        <v>-353.37082384200528</v>
      </c>
      <c r="L176" s="88">
        <f t="shared" si="32"/>
        <v>-769.99502515172946</v>
      </c>
      <c r="M176" s="89">
        <f t="shared" si="37"/>
        <v>2589.1519643642573</v>
      </c>
      <c r="N176" s="89">
        <f t="shared" si="38"/>
        <v>87429.179964364259</v>
      </c>
      <c r="O176" s="89">
        <f t="shared" si="39"/>
        <v>40123.533714715122</v>
      </c>
      <c r="P176" s="90">
        <f t="shared" si="33"/>
        <v>0.96872149427576826</v>
      </c>
      <c r="Q176" s="225">
        <v>1305.8279933020681</v>
      </c>
      <c r="R176" s="90">
        <f t="shared" si="40"/>
        <v>0.10289312143700748</v>
      </c>
      <c r="S176" s="90">
        <f t="shared" si="40"/>
        <v>8.3659556216903672E-2</v>
      </c>
      <c r="T176" s="92">
        <v>2179</v>
      </c>
      <c r="U176" s="1">
        <v>76924.976999999999</v>
      </c>
      <c r="V176" s="1">
        <v>35929.461466604385</v>
      </c>
      <c r="W176" s="195"/>
      <c r="X176" s="89">
        <v>0</v>
      </c>
      <c r="Y176" s="89">
        <f t="shared" si="41"/>
        <v>0</v>
      </c>
    </row>
    <row r="177" spans="2:25">
      <c r="B177" s="199">
        <v>3434</v>
      </c>
      <c r="C177" t="s">
        <v>204</v>
      </c>
      <c r="D177" s="1">
        <v>78697.925000000003</v>
      </c>
      <c r="E177" s="86">
        <f t="shared" si="34"/>
        <v>35529.537246049666</v>
      </c>
      <c r="F177" s="87">
        <f t="shared" si="28"/>
        <v>0.85780645983574177</v>
      </c>
      <c r="G177" s="188">
        <f t="shared" si="35"/>
        <v>3653.1758241614539</v>
      </c>
      <c r="H177" s="188">
        <f t="shared" si="29"/>
        <v>8091.7844505176199</v>
      </c>
      <c r="I177" s="188">
        <f t="shared" si="30"/>
        <v>612.51520382512899</v>
      </c>
      <c r="J177" s="88">
        <f t="shared" si="31"/>
        <v>1356.7211764726605</v>
      </c>
      <c r="K177" s="188">
        <f t="shared" si="36"/>
        <v>259.14437998312371</v>
      </c>
      <c r="L177" s="88">
        <f t="shared" si="32"/>
        <v>574.004801662619</v>
      </c>
      <c r="M177" s="89">
        <f t="shared" si="37"/>
        <v>8665.7892521802387</v>
      </c>
      <c r="N177" s="89">
        <f t="shared" si="38"/>
        <v>87363.714252180245</v>
      </c>
      <c r="O177" s="89">
        <f t="shared" si="39"/>
        <v>39441.857450194242</v>
      </c>
      <c r="P177" s="90">
        <f t="shared" si="33"/>
        <v>0.95226346108571525</v>
      </c>
      <c r="Q177" s="225">
        <v>1096.5884550961509</v>
      </c>
      <c r="R177" s="90">
        <f t="shared" si="40"/>
        <v>0.11562839114078123</v>
      </c>
      <c r="S177" s="90">
        <f t="shared" si="40"/>
        <v>0.11411738203314149</v>
      </c>
      <c r="T177" s="92">
        <v>2215</v>
      </c>
      <c r="U177" s="1">
        <v>70541.342999999993</v>
      </c>
      <c r="V177" s="1">
        <v>31890.299728752256</v>
      </c>
      <c r="W177" s="195"/>
      <c r="X177" s="89">
        <v>0</v>
      </c>
      <c r="Y177" s="89">
        <f t="shared" si="41"/>
        <v>0</v>
      </c>
    </row>
    <row r="178" spans="2:25">
      <c r="B178" s="199">
        <v>3435</v>
      </c>
      <c r="C178" t="s">
        <v>205</v>
      </c>
      <c r="D178" s="1">
        <v>117921.39200000001</v>
      </c>
      <c r="E178" s="86">
        <f t="shared" si="34"/>
        <v>33414.959478605837</v>
      </c>
      <c r="F178" s="87">
        <f t="shared" si="28"/>
        <v>0.80675320642079518</v>
      </c>
      <c r="G178" s="188">
        <f t="shared" si="35"/>
        <v>4964.2140399766276</v>
      </c>
      <c r="H178" s="188">
        <f t="shared" si="29"/>
        <v>17518.711347077518</v>
      </c>
      <c r="I178" s="188">
        <f t="shared" si="30"/>
        <v>1352.6174224304689</v>
      </c>
      <c r="J178" s="88">
        <f t="shared" si="31"/>
        <v>4773.3868837571245</v>
      </c>
      <c r="K178" s="188">
        <f t="shared" si="36"/>
        <v>999.2465985884636</v>
      </c>
      <c r="L178" s="88">
        <f t="shared" si="32"/>
        <v>3526.3412464186881</v>
      </c>
      <c r="M178" s="89">
        <f t="shared" si="37"/>
        <v>21045.052593496206</v>
      </c>
      <c r="N178" s="89">
        <f t="shared" si="38"/>
        <v>138966.44459349621</v>
      </c>
      <c r="O178" s="89">
        <f t="shared" si="39"/>
        <v>39378.420117170936</v>
      </c>
      <c r="P178" s="90">
        <f t="shared" si="33"/>
        <v>0.95073186348326699</v>
      </c>
      <c r="Q178" s="225">
        <v>2383.5897471396747</v>
      </c>
      <c r="R178" s="90">
        <f t="shared" si="40"/>
        <v>0.14638121800205581</v>
      </c>
      <c r="S178" s="90">
        <f t="shared" si="40"/>
        <v>0.14703090982296935</v>
      </c>
      <c r="T178" s="92">
        <v>3529</v>
      </c>
      <c r="U178" s="1">
        <v>102864.03</v>
      </c>
      <c r="V178" s="1">
        <v>29131.699235344095</v>
      </c>
      <c r="W178" s="195"/>
      <c r="X178" s="89">
        <v>0</v>
      </c>
      <c r="Y178" s="89">
        <f t="shared" si="41"/>
        <v>0</v>
      </c>
    </row>
    <row r="179" spans="2:25">
      <c r="B179" s="199">
        <v>3436</v>
      </c>
      <c r="C179" t="s">
        <v>206</v>
      </c>
      <c r="D179" s="1">
        <v>208277.07399999999</v>
      </c>
      <c r="E179" s="86">
        <f t="shared" si="34"/>
        <v>37507.126598235191</v>
      </c>
      <c r="F179" s="87">
        <f t="shared" si="28"/>
        <v>0.90555233700434279</v>
      </c>
      <c r="G179" s="188">
        <f t="shared" si="35"/>
        <v>2427.0704258064284</v>
      </c>
      <c r="H179" s="188">
        <f t="shared" si="29"/>
        <v>13477.522074503098</v>
      </c>
      <c r="I179" s="188">
        <f t="shared" si="30"/>
        <v>0</v>
      </c>
      <c r="J179" s="88">
        <f t="shared" si="31"/>
        <v>0</v>
      </c>
      <c r="K179" s="188">
        <f t="shared" si="36"/>
        <v>-353.37082384200528</v>
      </c>
      <c r="L179" s="88">
        <f t="shared" si="32"/>
        <v>-1962.2681847946553</v>
      </c>
      <c r="M179" s="89">
        <f t="shared" si="37"/>
        <v>11515.253889708443</v>
      </c>
      <c r="N179" s="89">
        <f t="shared" si="38"/>
        <v>219792.32788970842</v>
      </c>
      <c r="O179" s="89">
        <f t="shared" si="39"/>
        <v>39580.826200199612</v>
      </c>
      <c r="P179" s="90">
        <f t="shared" si="33"/>
        <v>0.95561864949259934</v>
      </c>
      <c r="Q179" s="225">
        <v>4296.6307566619416</v>
      </c>
      <c r="R179" s="90">
        <f t="shared" si="40"/>
        <v>0.12919131487441757</v>
      </c>
      <c r="S179" s="90">
        <f t="shared" si="40"/>
        <v>0.13590179810705877</v>
      </c>
      <c r="T179" s="92">
        <v>5553</v>
      </c>
      <c r="U179" s="1">
        <v>184447.995</v>
      </c>
      <c r="V179" s="1">
        <v>33019.691192266378</v>
      </c>
      <c r="W179" s="195"/>
      <c r="X179" s="89">
        <v>0</v>
      </c>
      <c r="Y179" s="89">
        <f t="shared" si="41"/>
        <v>0</v>
      </c>
    </row>
    <row r="180" spans="2:25">
      <c r="B180" s="199">
        <v>3437</v>
      </c>
      <c r="C180" t="s">
        <v>207</v>
      </c>
      <c r="D180" s="1">
        <v>172523.848</v>
      </c>
      <c r="E180" s="86">
        <f t="shared" si="34"/>
        <v>30681.815401031479</v>
      </c>
      <c r="F180" s="87">
        <f t="shared" si="28"/>
        <v>0.74076561336072066</v>
      </c>
      <c r="G180" s="188">
        <f t="shared" si="35"/>
        <v>6658.7633680727295</v>
      </c>
      <c r="H180" s="188">
        <f t="shared" si="29"/>
        <v>37442.226418672959</v>
      </c>
      <c r="I180" s="188">
        <f t="shared" si="30"/>
        <v>2309.2178495814942</v>
      </c>
      <c r="J180" s="88">
        <f t="shared" si="31"/>
        <v>12984.731968196742</v>
      </c>
      <c r="K180" s="188">
        <f t="shared" si="36"/>
        <v>1955.8470257394888</v>
      </c>
      <c r="L180" s="88">
        <f t="shared" si="32"/>
        <v>10997.727825733145</v>
      </c>
      <c r="M180" s="89">
        <f t="shared" si="37"/>
        <v>48439.954244406108</v>
      </c>
      <c r="N180" s="89">
        <f t="shared" si="38"/>
        <v>220963.80224440611</v>
      </c>
      <c r="O180" s="89">
        <f t="shared" si="39"/>
        <v>39296.425794843701</v>
      </c>
      <c r="P180" s="90">
        <f t="shared" si="33"/>
        <v>0.94875223569146472</v>
      </c>
      <c r="Q180" s="225">
        <v>7730.1066459213253</v>
      </c>
      <c r="R180" s="90">
        <f t="shared" si="40"/>
        <v>0.12030076066802928</v>
      </c>
      <c r="S180" s="90">
        <f t="shared" si="40"/>
        <v>0.14679907138630216</v>
      </c>
      <c r="T180" s="92">
        <v>5623</v>
      </c>
      <c r="U180" s="1">
        <v>153997.796</v>
      </c>
      <c r="V180" s="1">
        <v>26754.307852675469</v>
      </c>
      <c r="W180" s="195"/>
      <c r="X180" s="89">
        <v>0</v>
      </c>
      <c r="Y180" s="89">
        <f t="shared" si="41"/>
        <v>0</v>
      </c>
    </row>
    <row r="181" spans="2:25">
      <c r="B181" s="199">
        <v>3438</v>
      </c>
      <c r="C181" t="s">
        <v>208</v>
      </c>
      <c r="D181" s="1">
        <v>112355.628</v>
      </c>
      <c r="E181" s="86">
        <f t="shared" si="34"/>
        <v>35919.318414322246</v>
      </c>
      <c r="F181" s="87">
        <f t="shared" si="28"/>
        <v>0.86721713134972878</v>
      </c>
      <c r="G181" s="188">
        <f t="shared" si="35"/>
        <v>3411.5114998324543</v>
      </c>
      <c r="H181" s="188">
        <f t="shared" si="29"/>
        <v>10671.207971475918</v>
      </c>
      <c r="I181" s="188">
        <f t="shared" si="30"/>
        <v>476.09179492972578</v>
      </c>
      <c r="J181" s="88">
        <f t="shared" si="31"/>
        <v>1489.2151345401824</v>
      </c>
      <c r="K181" s="188">
        <f t="shared" si="36"/>
        <v>122.7209710877205</v>
      </c>
      <c r="L181" s="88">
        <f t="shared" si="32"/>
        <v>383.87119756238974</v>
      </c>
      <c r="M181" s="89">
        <f t="shared" si="37"/>
        <v>11055.079169038308</v>
      </c>
      <c r="N181" s="89">
        <f t="shared" si="38"/>
        <v>123410.7071690383</v>
      </c>
      <c r="O181" s="89">
        <f t="shared" si="39"/>
        <v>39453.550885242425</v>
      </c>
      <c r="P181" s="90">
        <f t="shared" si="33"/>
        <v>0.95254578123113498</v>
      </c>
      <c r="Q181" s="225">
        <v>2549.4910545601961</v>
      </c>
      <c r="R181" s="90">
        <f t="shared" si="40"/>
        <v>8.4796542913560188E-2</v>
      </c>
      <c r="S181" s="90">
        <f t="shared" si="40"/>
        <v>8.1675325238936544E-2</v>
      </c>
      <c r="T181" s="92">
        <v>3128</v>
      </c>
      <c r="U181" s="1">
        <v>103572.996</v>
      </c>
      <c r="V181" s="1">
        <v>33207.116383456239</v>
      </c>
      <c r="W181" s="195"/>
      <c r="X181" s="89">
        <v>0</v>
      </c>
      <c r="Y181" s="89">
        <f t="shared" si="41"/>
        <v>0</v>
      </c>
    </row>
    <row r="182" spans="2:25">
      <c r="B182" s="199">
        <v>3439</v>
      </c>
      <c r="C182" t="s">
        <v>209</v>
      </c>
      <c r="D182" s="1">
        <v>157772.342</v>
      </c>
      <c r="E182" s="86">
        <f t="shared" si="34"/>
        <v>35478.376883292105</v>
      </c>
      <c r="F182" s="87">
        <f t="shared" si="28"/>
        <v>0.85657127094608476</v>
      </c>
      <c r="G182" s="188">
        <f t="shared" si="35"/>
        <v>3684.8952490711417</v>
      </c>
      <c r="H182" s="188">
        <f t="shared" si="29"/>
        <v>16386.729172619365</v>
      </c>
      <c r="I182" s="188">
        <f t="shared" si="30"/>
        <v>630.42133079027508</v>
      </c>
      <c r="J182" s="88">
        <f t="shared" si="31"/>
        <v>2803.4836580243536</v>
      </c>
      <c r="K182" s="188">
        <f t="shared" si="36"/>
        <v>277.0505069482698</v>
      </c>
      <c r="L182" s="88">
        <f t="shared" si="32"/>
        <v>1232.0436043989557</v>
      </c>
      <c r="M182" s="89">
        <f t="shared" si="37"/>
        <v>17618.772777018319</v>
      </c>
      <c r="N182" s="89">
        <f t="shared" si="38"/>
        <v>175391.11477701832</v>
      </c>
      <c r="O182" s="89">
        <f t="shared" si="39"/>
        <v>39440.322639311518</v>
      </c>
      <c r="P182" s="90">
        <f t="shared" si="33"/>
        <v>0.95222640541902559</v>
      </c>
      <c r="Q182" s="225">
        <v>1222.1988776084145</v>
      </c>
      <c r="R182" s="90">
        <f t="shared" si="40"/>
        <v>9.9791234462865031E-2</v>
      </c>
      <c r="S182" s="90">
        <f t="shared" si="40"/>
        <v>9.1382666445833843E-2</v>
      </c>
      <c r="T182" s="92">
        <v>4447</v>
      </c>
      <c r="U182" s="1">
        <v>143456.628</v>
      </c>
      <c r="V182" s="1">
        <v>32507.733514615906</v>
      </c>
      <c r="W182" s="195"/>
      <c r="X182" s="89">
        <v>0</v>
      </c>
      <c r="Y182" s="89">
        <f t="shared" si="41"/>
        <v>0</v>
      </c>
    </row>
    <row r="183" spans="2:25">
      <c r="B183" s="199">
        <v>3440</v>
      </c>
      <c r="C183" t="s">
        <v>210</v>
      </c>
      <c r="D183" s="1">
        <v>195715.226</v>
      </c>
      <c r="E183" s="86">
        <f t="shared" si="34"/>
        <v>38121.391897156216</v>
      </c>
      <c r="F183" s="87">
        <f t="shared" si="28"/>
        <v>0.92038283529702669</v>
      </c>
      <c r="G183" s="188">
        <f t="shared" si="35"/>
        <v>2046.2259404753927</v>
      </c>
      <c r="H183" s="188">
        <f t="shared" si="29"/>
        <v>10505.323978400666</v>
      </c>
      <c r="I183" s="188">
        <f t="shared" si="30"/>
        <v>0</v>
      </c>
      <c r="J183" s="88">
        <f t="shared" si="31"/>
        <v>0</v>
      </c>
      <c r="K183" s="188">
        <f t="shared" si="36"/>
        <v>-353.37082384200528</v>
      </c>
      <c r="L183" s="88">
        <f t="shared" si="32"/>
        <v>-1814.2058096048549</v>
      </c>
      <c r="M183" s="89">
        <f t="shared" si="37"/>
        <v>8691.1181687958106</v>
      </c>
      <c r="N183" s="89">
        <f t="shared" si="38"/>
        <v>204406.3441687958</v>
      </c>
      <c r="O183" s="89">
        <f t="shared" si="39"/>
        <v>39814.247013789594</v>
      </c>
      <c r="P183" s="90">
        <f t="shared" si="33"/>
        <v>0.96125423884381911</v>
      </c>
      <c r="Q183" s="225">
        <v>-437.12225847966147</v>
      </c>
      <c r="R183" s="90">
        <f t="shared" si="40"/>
        <v>0.10065553081507154</v>
      </c>
      <c r="S183" s="90">
        <f t="shared" si="40"/>
        <v>9.8511675086954867E-2</v>
      </c>
      <c r="T183" s="92">
        <v>5134</v>
      </c>
      <c r="U183" s="1">
        <v>177816.965</v>
      </c>
      <c r="V183" s="1">
        <v>34702.764441842315</v>
      </c>
      <c r="W183" s="195"/>
      <c r="X183" s="89">
        <v>0</v>
      </c>
      <c r="Y183" s="89">
        <f t="shared" si="41"/>
        <v>0</v>
      </c>
    </row>
    <row r="184" spans="2:25">
      <c r="B184" s="199">
        <v>3441</v>
      </c>
      <c r="C184" t="s">
        <v>211</v>
      </c>
      <c r="D184" s="1">
        <v>217523.783</v>
      </c>
      <c r="E184" s="86">
        <f t="shared" si="34"/>
        <v>35232.22918691286</v>
      </c>
      <c r="F184" s="87">
        <f t="shared" si="28"/>
        <v>0.85062841043074611</v>
      </c>
      <c r="G184" s="188">
        <f t="shared" si="35"/>
        <v>3837.5068208262733</v>
      </c>
      <c r="H184" s="188">
        <f t="shared" si="29"/>
        <v>23692.76711178141</v>
      </c>
      <c r="I184" s="188">
        <f t="shared" si="30"/>
        <v>716.57302452301076</v>
      </c>
      <c r="J184" s="88">
        <f t="shared" si="31"/>
        <v>4424.1218534050686</v>
      </c>
      <c r="K184" s="188">
        <f t="shared" si="36"/>
        <v>363.20220068100548</v>
      </c>
      <c r="L184" s="88">
        <f t="shared" si="32"/>
        <v>2242.4103870045278</v>
      </c>
      <c r="M184" s="89">
        <f t="shared" si="37"/>
        <v>25935.177498785939</v>
      </c>
      <c r="N184" s="89">
        <f t="shared" si="38"/>
        <v>243458.96049878595</v>
      </c>
      <c r="O184" s="89">
        <f t="shared" si="39"/>
        <v>39432.938208420142</v>
      </c>
      <c r="P184" s="90">
        <f t="shared" si="33"/>
        <v>0.9520481196035655</v>
      </c>
      <c r="Q184" s="225">
        <v>5915.9724286427627</v>
      </c>
      <c r="R184" s="90">
        <f t="shared" si="40"/>
        <v>5.8664653746292872E-2</v>
      </c>
      <c r="S184" s="90">
        <f t="shared" si="40"/>
        <v>5.9179068058122793E-2</v>
      </c>
      <c r="T184" s="92">
        <v>6174</v>
      </c>
      <c r="U184" s="1">
        <v>205469.959</v>
      </c>
      <c r="V184" s="1">
        <v>33263.71361502348</v>
      </c>
      <c r="W184" s="195"/>
      <c r="X184" s="89">
        <v>0</v>
      </c>
      <c r="Y184" s="89">
        <f t="shared" si="41"/>
        <v>0</v>
      </c>
    </row>
    <row r="185" spans="2:25">
      <c r="B185" s="199">
        <v>3442</v>
      </c>
      <c r="C185" t="s">
        <v>212</v>
      </c>
      <c r="D185" s="1">
        <v>509673.73499999999</v>
      </c>
      <c r="E185" s="86">
        <f t="shared" si="34"/>
        <v>34374.703918527011</v>
      </c>
      <c r="F185" s="87">
        <f t="shared" si="28"/>
        <v>0.82992477138249066</v>
      </c>
      <c r="G185" s="188">
        <f t="shared" si="35"/>
        <v>4369.1724872254999</v>
      </c>
      <c r="H185" s="188">
        <f t="shared" si="29"/>
        <v>64781.720468092484</v>
      </c>
      <c r="I185" s="188">
        <f t="shared" si="30"/>
        <v>1016.7068684580579</v>
      </c>
      <c r="J185" s="88">
        <f t="shared" si="31"/>
        <v>15074.712738627624</v>
      </c>
      <c r="K185" s="188">
        <f t="shared" si="36"/>
        <v>663.33604461605262</v>
      </c>
      <c r="L185" s="88">
        <f t="shared" si="32"/>
        <v>9835.2835335222135</v>
      </c>
      <c r="M185" s="89">
        <f t="shared" si="37"/>
        <v>74617.004001614696</v>
      </c>
      <c r="N185" s="89">
        <f t="shared" si="38"/>
        <v>584290.73900161474</v>
      </c>
      <c r="O185" s="89">
        <f t="shared" si="39"/>
        <v>39407.21245036857</v>
      </c>
      <c r="P185" s="90">
        <f t="shared" si="33"/>
        <v>0.95142701043211786</v>
      </c>
      <c r="Q185" s="225">
        <v>10480.79821343151</v>
      </c>
      <c r="R185" s="90">
        <f t="shared" si="40"/>
        <v>0.10831147469341065</v>
      </c>
      <c r="S185" s="90">
        <f t="shared" si="40"/>
        <v>0.10928321875296509</v>
      </c>
      <c r="T185" s="92">
        <v>14827</v>
      </c>
      <c r="U185" s="1">
        <v>459865.071</v>
      </c>
      <c r="V185" s="1">
        <v>30988.21233153639</v>
      </c>
      <c r="W185" s="195"/>
      <c r="X185" s="89">
        <v>0</v>
      </c>
      <c r="Y185" s="89">
        <f t="shared" si="41"/>
        <v>0</v>
      </c>
    </row>
    <row r="186" spans="2:25">
      <c r="B186" s="199">
        <v>3443</v>
      </c>
      <c r="C186" t="s">
        <v>213</v>
      </c>
      <c r="D186" s="1">
        <v>457883.83199999999</v>
      </c>
      <c r="E186" s="86">
        <f t="shared" si="34"/>
        <v>33547.060737050328</v>
      </c>
      <c r="F186" s="87">
        <f t="shared" si="28"/>
        <v>0.80994258972352062</v>
      </c>
      <c r="G186" s="188">
        <f t="shared" si="35"/>
        <v>4882.3112597410436</v>
      </c>
      <c r="H186" s="188">
        <f t="shared" si="29"/>
        <v>66638.666384205499</v>
      </c>
      <c r="I186" s="188">
        <f t="shared" si="30"/>
        <v>1306.3819819748971</v>
      </c>
      <c r="J186" s="88">
        <f t="shared" si="31"/>
        <v>17830.80767197537</v>
      </c>
      <c r="K186" s="188">
        <f t="shared" si="36"/>
        <v>953.01115813289186</v>
      </c>
      <c r="L186" s="88">
        <f t="shared" si="32"/>
        <v>13007.649297355842</v>
      </c>
      <c r="M186" s="89">
        <f t="shared" si="37"/>
        <v>79646.315681561333</v>
      </c>
      <c r="N186" s="89">
        <f t="shared" si="38"/>
        <v>537530.1476815613</v>
      </c>
      <c r="O186" s="89">
        <f t="shared" si="39"/>
        <v>39382.38315492426</v>
      </c>
      <c r="P186" s="90">
        <f t="shared" si="33"/>
        <v>0.95082754498234856</v>
      </c>
      <c r="Q186" s="225">
        <v>7947.6037307168299</v>
      </c>
      <c r="R186" s="90">
        <f t="shared" si="40"/>
        <v>0.13205738963734398</v>
      </c>
      <c r="S186" s="90">
        <f t="shared" si="40"/>
        <v>0.13554089834602345</v>
      </c>
      <c r="T186" s="92">
        <v>13649</v>
      </c>
      <c r="U186" s="1">
        <v>404470.51199999999</v>
      </c>
      <c r="V186" s="1">
        <v>29542.802717113431</v>
      </c>
      <c r="W186" s="195"/>
      <c r="X186" s="89">
        <v>0</v>
      </c>
      <c r="Y186" s="89">
        <f t="shared" si="41"/>
        <v>0</v>
      </c>
    </row>
    <row r="187" spans="2:25">
      <c r="B187" s="199">
        <v>3446</v>
      </c>
      <c r="C187" t="s">
        <v>214</v>
      </c>
      <c r="D187" s="1">
        <v>494100.77399999998</v>
      </c>
      <c r="E187" s="86">
        <f t="shared" si="34"/>
        <v>36171.359736456805</v>
      </c>
      <c r="F187" s="87">
        <f t="shared" si="28"/>
        <v>0.87330228446543967</v>
      </c>
      <c r="G187" s="188">
        <f t="shared" si="35"/>
        <v>3255.2458801090274</v>
      </c>
      <c r="H187" s="188">
        <f t="shared" si="29"/>
        <v>44466.658722289314</v>
      </c>
      <c r="I187" s="188">
        <f t="shared" si="30"/>
        <v>387.8773321826302</v>
      </c>
      <c r="J187" s="88">
        <f t="shared" si="31"/>
        <v>5298.4043576147287</v>
      </c>
      <c r="K187" s="188">
        <f t="shared" si="36"/>
        <v>34.506508340624919</v>
      </c>
      <c r="L187" s="88">
        <f t="shared" si="32"/>
        <v>471.35890393293636</v>
      </c>
      <c r="M187" s="89">
        <f t="shared" si="37"/>
        <v>44938.017626222252</v>
      </c>
      <c r="N187" s="89">
        <f t="shared" si="38"/>
        <v>539038.7916262222</v>
      </c>
      <c r="O187" s="89">
        <f t="shared" si="39"/>
        <v>39461.11212490646</v>
      </c>
      <c r="P187" s="90">
        <f t="shared" si="33"/>
        <v>0.95272833582460625</v>
      </c>
      <c r="Q187" s="225">
        <v>8342.7268349272126</v>
      </c>
      <c r="R187" s="90">
        <f t="shared" si="40"/>
        <v>0.10570524955872727</v>
      </c>
      <c r="S187" s="90">
        <f t="shared" si="40"/>
        <v>0.10028195148256065</v>
      </c>
      <c r="T187" s="92">
        <v>13660</v>
      </c>
      <c r="U187" s="1">
        <v>446864.81699999998</v>
      </c>
      <c r="V187" s="1">
        <v>32874.627896711543</v>
      </c>
      <c r="W187" s="195"/>
      <c r="X187" s="89">
        <v>0</v>
      </c>
      <c r="Y187" s="89">
        <f t="shared" si="41"/>
        <v>0</v>
      </c>
    </row>
    <row r="188" spans="2:25">
      <c r="B188" s="199">
        <v>3447</v>
      </c>
      <c r="C188" t="s">
        <v>215</v>
      </c>
      <c r="D188" s="1">
        <v>166698.432</v>
      </c>
      <c r="E188" s="86">
        <f t="shared" si="34"/>
        <v>29783.532606753619</v>
      </c>
      <c r="F188" s="87">
        <f t="shared" si="28"/>
        <v>0.71907794604452102</v>
      </c>
      <c r="G188" s="188">
        <f t="shared" si="35"/>
        <v>7215.698700525003</v>
      </c>
      <c r="H188" s="188">
        <f t="shared" si="29"/>
        <v>40386.265626838438</v>
      </c>
      <c r="I188" s="188">
        <f t="shared" si="30"/>
        <v>2623.616827578745</v>
      </c>
      <c r="J188" s="88">
        <f t="shared" si="31"/>
        <v>14684.383383958235</v>
      </c>
      <c r="K188" s="188">
        <f t="shared" si="36"/>
        <v>2270.2460037367396</v>
      </c>
      <c r="L188" s="88">
        <f t="shared" si="32"/>
        <v>12706.566882914532</v>
      </c>
      <c r="M188" s="89">
        <f t="shared" si="37"/>
        <v>53092.832509752974</v>
      </c>
      <c r="N188" s="89">
        <f t="shared" si="38"/>
        <v>219791.26450975297</v>
      </c>
      <c r="O188" s="89">
        <f t="shared" si="39"/>
        <v>39269.477311015355</v>
      </c>
      <c r="P188" s="90">
        <f t="shared" si="33"/>
        <v>0.94810160567197843</v>
      </c>
      <c r="Q188" s="225">
        <v>10009.184028696705</v>
      </c>
      <c r="R188" s="90">
        <f t="shared" si="40"/>
        <v>0.10612019939732679</v>
      </c>
      <c r="S188" s="90">
        <f t="shared" si="40"/>
        <v>0.10414392603767463</v>
      </c>
      <c r="T188" s="92">
        <v>5597</v>
      </c>
      <c r="U188" s="1">
        <v>150705.53099999999</v>
      </c>
      <c r="V188" s="1">
        <v>26974.320923572577</v>
      </c>
      <c r="W188" s="195"/>
      <c r="X188" s="89">
        <v>0</v>
      </c>
      <c r="Y188" s="89">
        <f t="shared" si="41"/>
        <v>0</v>
      </c>
    </row>
    <row r="189" spans="2:25">
      <c r="B189" s="199">
        <v>3448</v>
      </c>
      <c r="C189" t="s">
        <v>216</v>
      </c>
      <c r="D189" s="1">
        <v>209292.67</v>
      </c>
      <c r="E189" s="86">
        <f t="shared" si="34"/>
        <v>31982.376222493891</v>
      </c>
      <c r="F189" s="87">
        <f t="shared" si="28"/>
        <v>0.77216566977951839</v>
      </c>
      <c r="G189" s="188">
        <f t="shared" si="35"/>
        <v>5852.4156587660345</v>
      </c>
      <c r="H189" s="188">
        <f t="shared" si="29"/>
        <v>38298.208070964931</v>
      </c>
      <c r="I189" s="188">
        <f t="shared" si="30"/>
        <v>1854.0215620696499</v>
      </c>
      <c r="J189" s="88">
        <f t="shared" si="31"/>
        <v>12132.717102183789</v>
      </c>
      <c r="K189" s="188">
        <f t="shared" si="36"/>
        <v>1500.6507382276445</v>
      </c>
      <c r="L189" s="88">
        <f t="shared" si="32"/>
        <v>9820.258430961705</v>
      </c>
      <c r="M189" s="89">
        <f t="shared" si="37"/>
        <v>48118.466501926639</v>
      </c>
      <c r="N189" s="89">
        <f t="shared" si="38"/>
        <v>257411.13650192664</v>
      </c>
      <c r="O189" s="89">
        <f t="shared" si="39"/>
        <v>39335.442619487563</v>
      </c>
      <c r="P189" s="90">
        <f t="shared" si="33"/>
        <v>0.94969423738402836</v>
      </c>
      <c r="Q189" s="225">
        <v>7410.8762329928795</v>
      </c>
      <c r="R189" s="90">
        <f t="shared" si="40"/>
        <v>0.1567362101340572</v>
      </c>
      <c r="S189" s="90">
        <f t="shared" si="40"/>
        <v>0.15072627261196714</v>
      </c>
      <c r="T189" s="92">
        <v>6544</v>
      </c>
      <c r="U189" s="1">
        <v>180933.79300000001</v>
      </c>
      <c r="V189" s="1">
        <v>27793.209370199693</v>
      </c>
      <c r="W189" s="195"/>
      <c r="X189" s="89">
        <v>0</v>
      </c>
      <c r="Y189" s="89">
        <f t="shared" si="41"/>
        <v>0</v>
      </c>
    </row>
    <row r="190" spans="2:25">
      <c r="B190" s="199">
        <v>3449</v>
      </c>
      <c r="C190" t="s">
        <v>217</v>
      </c>
      <c r="D190" s="1">
        <v>98737.680999999997</v>
      </c>
      <c r="E190" s="86">
        <f t="shared" si="34"/>
        <v>34988.547484053859</v>
      </c>
      <c r="F190" s="87">
        <f t="shared" si="28"/>
        <v>0.84474508756592415</v>
      </c>
      <c r="G190" s="188">
        <f t="shared" si="35"/>
        <v>3988.5894765988542</v>
      </c>
      <c r="H190" s="188">
        <f t="shared" si="29"/>
        <v>11255.799502961967</v>
      </c>
      <c r="I190" s="188">
        <f t="shared" si="30"/>
        <v>801.86162052366126</v>
      </c>
      <c r="J190" s="88">
        <f t="shared" si="31"/>
        <v>2262.8534931177719</v>
      </c>
      <c r="K190" s="188">
        <f t="shared" si="36"/>
        <v>448.49079668165598</v>
      </c>
      <c r="L190" s="88">
        <f t="shared" si="32"/>
        <v>1265.6410282356333</v>
      </c>
      <c r="M190" s="89">
        <f t="shared" si="37"/>
        <v>12521.440531197601</v>
      </c>
      <c r="N190" s="89">
        <f t="shared" si="38"/>
        <v>111259.1215311976</v>
      </c>
      <c r="O190" s="89">
        <f t="shared" si="39"/>
        <v>39425.627757334376</v>
      </c>
      <c r="P190" s="90">
        <f t="shared" si="33"/>
        <v>0.95187161991762093</v>
      </c>
      <c r="Q190" s="225">
        <v>2462.937041070616</v>
      </c>
      <c r="R190" s="90">
        <f t="shared" si="40"/>
        <v>9.2702671862434582E-2</v>
      </c>
      <c r="S190" s="90">
        <f t="shared" si="40"/>
        <v>9.812359227564281E-2</v>
      </c>
      <c r="T190" s="92">
        <v>2822</v>
      </c>
      <c r="U190" s="1">
        <v>90360.976999999999</v>
      </c>
      <c r="V190" s="1">
        <v>31862.121650211568</v>
      </c>
      <c r="W190" s="195"/>
      <c r="X190" s="89">
        <v>0</v>
      </c>
      <c r="Y190" s="89">
        <f t="shared" si="41"/>
        <v>0</v>
      </c>
    </row>
    <row r="191" spans="2:25">
      <c r="B191" s="199">
        <v>3450</v>
      </c>
      <c r="C191" t="s">
        <v>218</v>
      </c>
      <c r="D191" s="1">
        <v>40085.061000000002</v>
      </c>
      <c r="E191" s="86">
        <f t="shared" si="34"/>
        <v>31965.758373205743</v>
      </c>
      <c r="F191" s="87">
        <f t="shared" si="28"/>
        <v>0.77176445716677788</v>
      </c>
      <c r="G191" s="188">
        <f t="shared" si="35"/>
        <v>5862.7187253246857</v>
      </c>
      <c r="H191" s="188">
        <f t="shared" si="29"/>
        <v>7351.8492815571553</v>
      </c>
      <c r="I191" s="188">
        <f t="shared" si="30"/>
        <v>1859.8378093205017</v>
      </c>
      <c r="J191" s="88">
        <f t="shared" si="31"/>
        <v>2332.2366128879094</v>
      </c>
      <c r="K191" s="188">
        <f t="shared" si="36"/>
        <v>1506.4669854784966</v>
      </c>
      <c r="L191" s="88">
        <f t="shared" si="32"/>
        <v>1889.1095997900345</v>
      </c>
      <c r="M191" s="89">
        <f t="shared" si="37"/>
        <v>9240.9588813471892</v>
      </c>
      <c r="N191" s="89">
        <f t="shared" si="38"/>
        <v>49326.019881347194</v>
      </c>
      <c r="O191" s="89">
        <f t="shared" si="39"/>
        <v>39334.944084008923</v>
      </c>
      <c r="P191" s="90">
        <f t="shared" si="33"/>
        <v>0.94968220100564626</v>
      </c>
      <c r="Q191" s="225">
        <v>1234.4223199867174</v>
      </c>
      <c r="R191" s="90">
        <f t="shared" si="40"/>
        <v>6.3921534758291598E-2</v>
      </c>
      <c r="S191" s="90">
        <f t="shared" si="40"/>
        <v>0.15894482972872909</v>
      </c>
      <c r="T191" s="92">
        <v>1254</v>
      </c>
      <c r="U191" s="1">
        <v>37676.707999999999</v>
      </c>
      <c r="V191" s="1">
        <v>27581.777452415812</v>
      </c>
      <c r="W191" s="195"/>
      <c r="X191" s="89">
        <v>0</v>
      </c>
      <c r="Y191" s="89">
        <f t="shared" si="41"/>
        <v>0</v>
      </c>
    </row>
    <row r="192" spans="2:25">
      <c r="B192" s="199">
        <v>3451</v>
      </c>
      <c r="C192" t="s">
        <v>219</v>
      </c>
      <c r="D192" s="1">
        <v>228863.62</v>
      </c>
      <c r="E192" s="86">
        <f t="shared" si="34"/>
        <v>35455.247095274979</v>
      </c>
      <c r="F192" s="87">
        <f t="shared" si="28"/>
        <v>0.85601283750974921</v>
      </c>
      <c r="G192" s="188">
        <f t="shared" si="35"/>
        <v>3699.2357176417595</v>
      </c>
      <c r="H192" s="188">
        <f t="shared" si="29"/>
        <v>23878.566557377559</v>
      </c>
      <c r="I192" s="188">
        <f t="shared" si="30"/>
        <v>638.51675659626926</v>
      </c>
      <c r="J192" s="88">
        <f t="shared" si="31"/>
        <v>4121.6256638289178</v>
      </c>
      <c r="K192" s="188">
        <f t="shared" si="36"/>
        <v>285.14593275426398</v>
      </c>
      <c r="L192" s="88">
        <f t="shared" si="32"/>
        <v>1840.6169959287738</v>
      </c>
      <c r="M192" s="89">
        <f t="shared" si="37"/>
        <v>25719.183553306331</v>
      </c>
      <c r="N192" s="89">
        <f t="shared" si="38"/>
        <v>254582.80355330632</v>
      </c>
      <c r="O192" s="89">
        <f t="shared" si="39"/>
        <v>39439.628745670998</v>
      </c>
      <c r="P192" s="90">
        <f t="shared" si="33"/>
        <v>0.95220965241593536</v>
      </c>
      <c r="Q192" s="225">
        <v>5933.6530771087273</v>
      </c>
      <c r="R192" s="90">
        <f t="shared" si="40"/>
        <v>6.5675291723414658E-2</v>
      </c>
      <c r="S192" s="90">
        <f t="shared" si="40"/>
        <v>8.3340242337575088E-2</v>
      </c>
      <c r="T192" s="92">
        <v>6455</v>
      </c>
      <c r="U192" s="1">
        <v>214759.24400000001</v>
      </c>
      <c r="V192" s="1">
        <v>32727.711673270343</v>
      </c>
      <c r="W192" s="195"/>
      <c r="X192" s="89">
        <v>0</v>
      </c>
      <c r="Y192" s="89">
        <f t="shared" si="41"/>
        <v>0</v>
      </c>
    </row>
    <row r="193" spans="2:28">
      <c r="B193" s="199">
        <v>3452</v>
      </c>
      <c r="C193" t="s">
        <v>220</v>
      </c>
      <c r="D193" s="1">
        <v>82111.94</v>
      </c>
      <c r="E193" s="86">
        <f t="shared" si="34"/>
        <v>38334.239028944918</v>
      </c>
      <c r="F193" s="87">
        <f t="shared" si="28"/>
        <v>0.92552170449595372</v>
      </c>
      <c r="G193" s="188">
        <f t="shared" si="35"/>
        <v>1914.2607187663978</v>
      </c>
      <c r="H193" s="188">
        <f t="shared" si="29"/>
        <v>4100.3464595976238</v>
      </c>
      <c r="I193" s="188">
        <f t="shared" si="30"/>
        <v>0</v>
      </c>
      <c r="J193" s="88">
        <f t="shared" si="31"/>
        <v>0</v>
      </c>
      <c r="K193" s="188">
        <f t="shared" si="36"/>
        <v>-353.37082384200528</v>
      </c>
      <c r="L193" s="88">
        <f t="shared" si="32"/>
        <v>-756.92030466957533</v>
      </c>
      <c r="M193" s="89">
        <f t="shared" si="37"/>
        <v>3343.4261549280486</v>
      </c>
      <c r="N193" s="89">
        <f t="shared" si="38"/>
        <v>85455.366154928051</v>
      </c>
      <c r="O193" s="89">
        <f t="shared" si="39"/>
        <v>39895.128923869306</v>
      </c>
      <c r="P193" s="90">
        <f t="shared" si="33"/>
        <v>0.96320700913941149</v>
      </c>
      <c r="Q193" s="225">
        <v>1022.0385986475526</v>
      </c>
      <c r="R193" s="90">
        <f t="shared" si="40"/>
        <v>5.3772762577323392E-2</v>
      </c>
      <c r="S193" s="90">
        <f t="shared" si="40"/>
        <v>3.9014040412375023E-2</v>
      </c>
      <c r="T193" s="92">
        <v>2142</v>
      </c>
      <c r="U193" s="1">
        <v>77921.865999999995</v>
      </c>
      <c r="V193" s="1">
        <v>36894.822916666664</v>
      </c>
      <c r="W193" s="195"/>
      <c r="X193" s="89">
        <v>0</v>
      </c>
      <c r="Y193" s="89">
        <f t="shared" si="41"/>
        <v>0</v>
      </c>
    </row>
    <row r="194" spans="2:28">
      <c r="B194" s="199">
        <v>3453</v>
      </c>
      <c r="C194" t="s">
        <v>221</v>
      </c>
      <c r="D194" s="1">
        <v>129661.02499999999</v>
      </c>
      <c r="E194" s="86">
        <f t="shared" si="34"/>
        <v>39160.684083358494</v>
      </c>
      <c r="F194" s="87">
        <f t="shared" si="28"/>
        <v>0.94547495920528968</v>
      </c>
      <c r="G194" s="188">
        <f t="shared" si="35"/>
        <v>1401.8647850299806</v>
      </c>
      <c r="H194" s="188">
        <f t="shared" si="29"/>
        <v>4641.5743032342662</v>
      </c>
      <c r="I194" s="188">
        <f t="shared" si="30"/>
        <v>0</v>
      </c>
      <c r="J194" s="88">
        <f t="shared" si="31"/>
        <v>0</v>
      </c>
      <c r="K194" s="188">
        <f t="shared" si="36"/>
        <v>-353.37082384200528</v>
      </c>
      <c r="L194" s="88">
        <f t="shared" si="32"/>
        <v>-1170.0107977408795</v>
      </c>
      <c r="M194" s="89">
        <f t="shared" si="37"/>
        <v>3471.5635054933864</v>
      </c>
      <c r="N194" s="89">
        <f t="shared" si="38"/>
        <v>133132.58850549339</v>
      </c>
      <c r="O194" s="89">
        <f t="shared" si="39"/>
        <v>40209.178044546476</v>
      </c>
      <c r="P194" s="90">
        <f t="shared" si="33"/>
        <v>0.97078924592895943</v>
      </c>
      <c r="Q194" s="225">
        <v>1083.0999751643835</v>
      </c>
      <c r="R194" s="90">
        <f t="shared" si="40"/>
        <v>5.9133333385066968E-2</v>
      </c>
      <c r="S194" s="90">
        <f t="shared" si="40"/>
        <v>5.4974851556614357E-2</v>
      </c>
      <c r="T194" s="92">
        <v>3311</v>
      </c>
      <c r="U194" s="1">
        <v>122421.815</v>
      </c>
      <c r="V194" s="1">
        <v>37120.016676773805</v>
      </c>
      <c r="W194" s="195"/>
      <c r="X194" s="89">
        <v>0</v>
      </c>
      <c r="Y194" s="89">
        <f t="shared" si="41"/>
        <v>0</v>
      </c>
    </row>
    <row r="195" spans="2:28" ht="32.1" customHeight="1">
      <c r="B195" s="199">
        <v>3454</v>
      </c>
      <c r="C195" t="s">
        <v>222</v>
      </c>
      <c r="D195" s="1">
        <v>66104.08</v>
      </c>
      <c r="E195" s="86">
        <f t="shared" si="34"/>
        <v>40111.699029126212</v>
      </c>
      <c r="F195" s="87">
        <f t="shared" si="28"/>
        <v>0.96843576385158692</v>
      </c>
      <c r="G195" s="188">
        <f t="shared" si="35"/>
        <v>812.23551865399543</v>
      </c>
      <c r="H195" s="188">
        <f t="shared" si="29"/>
        <v>1338.5641347417845</v>
      </c>
      <c r="I195" s="188">
        <f t="shared" si="30"/>
        <v>0</v>
      </c>
      <c r="J195" s="88">
        <f t="shared" si="31"/>
        <v>0</v>
      </c>
      <c r="K195" s="188">
        <f t="shared" si="36"/>
        <v>-353.37082384200528</v>
      </c>
      <c r="L195" s="88">
        <f t="shared" si="32"/>
        <v>-582.35511769162463</v>
      </c>
      <c r="M195" s="89">
        <f t="shared" si="37"/>
        <v>756.2090170501599</v>
      </c>
      <c r="N195" s="89">
        <f t="shared" si="38"/>
        <v>66860.289017050163</v>
      </c>
      <c r="O195" s="89">
        <f t="shared" si="39"/>
        <v>40570.563723938205</v>
      </c>
      <c r="P195" s="90">
        <f t="shared" si="33"/>
        <v>0.97951435169455225</v>
      </c>
      <c r="Q195" s="225">
        <v>54.926721368441008</v>
      </c>
      <c r="R195" s="93">
        <f t="shared" si="40"/>
        <v>7.5152751316041641E-2</v>
      </c>
      <c r="S195" s="93">
        <f t="shared" si="40"/>
        <v>7.3195555773597432E-2</v>
      </c>
      <c r="T195" s="92">
        <v>1648</v>
      </c>
      <c r="U195" s="1">
        <v>61483.430999999997</v>
      </c>
      <c r="V195" s="1">
        <v>37375.945896656529</v>
      </c>
      <c r="W195" s="195"/>
      <c r="X195" s="89">
        <v>0</v>
      </c>
      <c r="Y195" s="89">
        <f t="shared" si="41"/>
        <v>0</v>
      </c>
      <c r="Z195" s="189"/>
      <c r="AB195" s="46"/>
    </row>
    <row r="196" spans="2:28">
      <c r="B196" s="199">
        <v>3901</v>
      </c>
      <c r="C196" t="s">
        <v>223</v>
      </c>
      <c r="D196" s="1">
        <v>993543.21799999999</v>
      </c>
      <c r="E196" s="86">
        <f t="shared" si="34"/>
        <v>35434.33139555619</v>
      </c>
      <c r="F196" s="87">
        <f t="shared" si="28"/>
        <v>0.85550785985674704</v>
      </c>
      <c r="G196" s="188">
        <f t="shared" si="35"/>
        <v>3712.2034514674092</v>
      </c>
      <c r="H196" s="188">
        <f t="shared" si="29"/>
        <v>104086.47257569469</v>
      </c>
      <c r="I196" s="188">
        <f t="shared" si="30"/>
        <v>645.8372514978455</v>
      </c>
      <c r="J196" s="88">
        <f t="shared" si="31"/>
        <v>18108.630694748088</v>
      </c>
      <c r="K196" s="188">
        <f t="shared" si="36"/>
        <v>292.46642765584022</v>
      </c>
      <c r="L196" s="88">
        <f t="shared" si="32"/>
        <v>8200.466165042104</v>
      </c>
      <c r="M196" s="89">
        <f t="shared" si="37"/>
        <v>112286.93874073679</v>
      </c>
      <c r="N196" s="89">
        <f t="shared" si="38"/>
        <v>1105830.1567407367</v>
      </c>
      <c r="O196" s="89">
        <f t="shared" si="39"/>
        <v>39439.001274679431</v>
      </c>
      <c r="P196" s="90">
        <f t="shared" si="33"/>
        <v>0.95219450308634523</v>
      </c>
      <c r="Q196" s="225">
        <v>6533.0275223346252</v>
      </c>
      <c r="R196" s="93">
        <f t="shared" si="40"/>
        <v>0.12272901110175201</v>
      </c>
      <c r="S196" s="94">
        <f t="shared" si="40"/>
        <v>0.11872484186924827</v>
      </c>
      <c r="T196" s="92">
        <v>28039</v>
      </c>
      <c r="U196" s="1">
        <v>884935.90899999999</v>
      </c>
      <c r="V196" s="1">
        <v>31673.857654175164</v>
      </c>
      <c r="W196" s="195"/>
      <c r="X196" s="89">
        <v>0</v>
      </c>
      <c r="Y196" s="89">
        <f t="shared" si="41"/>
        <v>0</v>
      </c>
      <c r="Z196" s="1"/>
      <c r="AA196" s="1"/>
    </row>
    <row r="197" spans="2:28">
      <c r="B197" s="199">
        <v>3903</v>
      </c>
      <c r="C197" t="s">
        <v>224</v>
      </c>
      <c r="D197" s="1">
        <v>973874.52899999998</v>
      </c>
      <c r="E197" s="86">
        <f t="shared" si="34"/>
        <v>36062.748713201261</v>
      </c>
      <c r="F197" s="87">
        <f t="shared" si="28"/>
        <v>0.87068003704598207</v>
      </c>
      <c r="G197" s="188">
        <f t="shared" si="35"/>
        <v>3322.5847145274647</v>
      </c>
      <c r="H197" s="188">
        <f t="shared" si="29"/>
        <v>89726.400215814181</v>
      </c>
      <c r="I197" s="188">
        <f t="shared" si="30"/>
        <v>425.89119032207054</v>
      </c>
      <c r="J197" s="88">
        <f t="shared" si="31"/>
        <v>11501.191594647516</v>
      </c>
      <c r="K197" s="188">
        <f t="shared" si="36"/>
        <v>72.520366480065263</v>
      </c>
      <c r="L197" s="88">
        <f t="shared" si="32"/>
        <v>1958.4124967941623</v>
      </c>
      <c r="M197" s="89">
        <f t="shared" si="37"/>
        <v>91684.812712608342</v>
      </c>
      <c r="N197" s="89">
        <f t="shared" si="38"/>
        <v>1065559.3417126082</v>
      </c>
      <c r="O197" s="89">
        <f t="shared" si="39"/>
        <v>39457.853794208786</v>
      </c>
      <c r="P197" s="90">
        <f t="shared" si="33"/>
        <v>0.95264966840202236</v>
      </c>
      <c r="Q197" s="225">
        <v>28921.588596556168</v>
      </c>
      <c r="R197" s="93">
        <f t="shared" si="40"/>
        <v>9.140807465454269E-2</v>
      </c>
      <c r="S197" s="93">
        <f t="shared" si="40"/>
        <v>8.6032874731230252E-2</v>
      </c>
      <c r="T197" s="92">
        <v>27005</v>
      </c>
      <c r="U197" s="1">
        <v>892310.174</v>
      </c>
      <c r="V197" s="1">
        <v>33205.94574278059</v>
      </c>
      <c r="W197" s="195"/>
      <c r="X197" s="89">
        <v>0</v>
      </c>
      <c r="Y197" s="89">
        <f t="shared" si="41"/>
        <v>0</v>
      </c>
      <c r="Z197" s="1"/>
      <c r="AA197" s="1"/>
    </row>
    <row r="198" spans="2:28">
      <c r="B198" s="199">
        <v>3905</v>
      </c>
      <c r="C198" t="s">
        <v>225</v>
      </c>
      <c r="D198" s="1">
        <v>2290151.9750000001</v>
      </c>
      <c r="E198" s="86">
        <f t="shared" si="34"/>
        <v>38277.652933311045</v>
      </c>
      <c r="F198" s="87">
        <f t="shared" si="28"/>
        <v>0.92415551956549802</v>
      </c>
      <c r="G198" s="188">
        <f t="shared" si="35"/>
        <v>1949.3440980593989</v>
      </c>
      <c r="H198" s="188">
        <f t="shared" si="29"/>
        <v>116629.25738689383</v>
      </c>
      <c r="I198" s="188">
        <f t="shared" si="30"/>
        <v>0</v>
      </c>
      <c r="J198" s="88">
        <f t="shared" si="31"/>
        <v>0</v>
      </c>
      <c r="K198" s="188">
        <f t="shared" si="36"/>
        <v>-353.37082384200528</v>
      </c>
      <c r="L198" s="88">
        <f t="shared" si="32"/>
        <v>-21142.176390467175</v>
      </c>
      <c r="M198" s="89">
        <f t="shared" si="37"/>
        <v>95487.080996426666</v>
      </c>
      <c r="N198" s="89">
        <f t="shared" si="38"/>
        <v>2385639.0559964268</v>
      </c>
      <c r="O198" s="89">
        <f t="shared" si="39"/>
        <v>39873.626207528447</v>
      </c>
      <c r="P198" s="90">
        <f t="shared" si="33"/>
        <v>0.96268785886583863</v>
      </c>
      <c r="Q198" s="225">
        <v>25746.934649170813</v>
      </c>
      <c r="R198" s="93">
        <f t="shared" si="40"/>
        <v>0.10735309838855932</v>
      </c>
      <c r="S198" s="93">
        <f t="shared" si="40"/>
        <v>9.5211637039020566E-2</v>
      </c>
      <c r="T198" s="92">
        <v>59830</v>
      </c>
      <c r="U198" s="1">
        <v>2068131.6359999999</v>
      </c>
      <c r="V198" s="1">
        <v>34950.005678169466</v>
      </c>
      <c r="W198" s="195"/>
      <c r="X198" s="89">
        <v>0</v>
      </c>
      <c r="Y198" s="89">
        <f t="shared" si="41"/>
        <v>0</v>
      </c>
    </row>
    <row r="199" spans="2:28">
      <c r="B199" s="199">
        <v>3907</v>
      </c>
      <c r="C199" t="s">
        <v>226</v>
      </c>
      <c r="D199" s="1">
        <v>2419538.7859999998</v>
      </c>
      <c r="E199" s="86">
        <f t="shared" si="34"/>
        <v>36243.428293238263</v>
      </c>
      <c r="F199" s="87">
        <f t="shared" ref="F199:F262" si="42">E199/E$365</f>
        <v>0.87504226979454913</v>
      </c>
      <c r="G199" s="188">
        <f t="shared" si="35"/>
        <v>3210.5633749045237</v>
      </c>
      <c r="H199" s="188">
        <f t="shared" ref="H199:H262" si="43">G199*T199/1000</f>
        <v>214330.7897818762</v>
      </c>
      <c r="I199" s="188">
        <f t="shared" ref="I199:I262" si="44">IF(E199+Y199&lt;(E$365+Y$365)*0.9,((E$365+Y$365)*0.9-E199-Y199)*0.35,0)</f>
        <v>362.65333730911988</v>
      </c>
      <c r="J199" s="88">
        <f t="shared" ref="J199:J262" si="45">I199*T199/1000</f>
        <v>24210.011492082223</v>
      </c>
      <c r="K199" s="188">
        <f t="shared" si="36"/>
        <v>9.2825134671145975</v>
      </c>
      <c r="L199" s="88">
        <f t="shared" ref="L199:L262" si="46">K199*T199/1000</f>
        <v>619.6820340376363</v>
      </c>
      <c r="M199" s="89">
        <f t="shared" si="37"/>
        <v>214950.47181591383</v>
      </c>
      <c r="N199" s="89">
        <f t="shared" si="38"/>
        <v>2634489.2578159138</v>
      </c>
      <c r="O199" s="89">
        <f t="shared" si="39"/>
        <v>39463.274181609901</v>
      </c>
      <c r="P199" s="90">
        <f t="shared" ref="P199:P262" si="47">O199/O$365</f>
        <v>0.95278053538447949</v>
      </c>
      <c r="Q199" s="225">
        <v>43324.661260776484</v>
      </c>
      <c r="R199" s="93">
        <f t="shared" si="40"/>
        <v>9.8024919865819446E-2</v>
      </c>
      <c r="S199" s="93">
        <f t="shared" si="40"/>
        <v>8.9356908050467254E-2</v>
      </c>
      <c r="T199" s="92">
        <v>66758</v>
      </c>
      <c r="U199" s="1">
        <v>2203537.2259999998</v>
      </c>
      <c r="V199" s="1">
        <v>33270.480983225374</v>
      </c>
      <c r="W199" s="195"/>
      <c r="X199" s="89">
        <v>0</v>
      </c>
      <c r="Y199" s="89">
        <f t="shared" si="41"/>
        <v>0</v>
      </c>
    </row>
    <row r="200" spans="2:28">
      <c r="B200" s="199">
        <v>3909</v>
      </c>
      <c r="C200" t="s">
        <v>227</v>
      </c>
      <c r="D200" s="1">
        <v>1700506.8049999999</v>
      </c>
      <c r="E200" s="86">
        <f t="shared" ref="E200:E263" si="48">D200/T200*1000</f>
        <v>34796.537855535091</v>
      </c>
      <c r="F200" s="87">
        <f t="shared" si="42"/>
        <v>0.84010930808606687</v>
      </c>
      <c r="G200" s="188">
        <f t="shared" ref="G200:G263" si="49">($E$365+$Y$365-E200-Y200)*0.62</f>
        <v>4107.6354462804902</v>
      </c>
      <c r="H200" s="188">
        <f t="shared" si="43"/>
        <v>200740.14425972756</v>
      </c>
      <c r="I200" s="188">
        <f t="shared" si="44"/>
        <v>869.06499050523007</v>
      </c>
      <c r="J200" s="88">
        <f t="shared" si="45"/>
        <v>42471.206085990591</v>
      </c>
      <c r="K200" s="188">
        <f t="shared" ref="K200:K263" si="50">I200+J$367</f>
        <v>515.69416666322479</v>
      </c>
      <c r="L200" s="88">
        <f t="shared" si="46"/>
        <v>25201.973924831796</v>
      </c>
      <c r="M200" s="89">
        <f t="shared" ref="M200:M263" si="51">+H200+L200</f>
        <v>225942.11818455937</v>
      </c>
      <c r="N200" s="89">
        <f t="shared" ref="N200:N263" si="52">D200+M200</f>
        <v>1926448.9231845592</v>
      </c>
      <c r="O200" s="89">
        <f t="shared" ref="O200:O263" si="53">N200/T200*1000</f>
        <v>39419.867468478806</v>
      </c>
      <c r="P200" s="90">
        <f t="shared" si="47"/>
        <v>0.95173254653322503</v>
      </c>
      <c r="Q200" s="225">
        <v>70045.593430248176</v>
      </c>
      <c r="R200" s="93">
        <f t="shared" ref="R200:S263" si="54">(D200-U200)/U200</f>
        <v>6.2667964998215614E-2</v>
      </c>
      <c r="S200" s="93">
        <f t="shared" si="54"/>
        <v>5.9297522301781661E-2</v>
      </c>
      <c r="T200" s="92">
        <v>48870</v>
      </c>
      <c r="U200" s="1">
        <v>1600224.0220000001</v>
      </c>
      <c r="V200" s="1">
        <v>32848.691819768042</v>
      </c>
      <c r="W200" s="195"/>
      <c r="X200" s="89">
        <v>0</v>
      </c>
      <c r="Y200" s="89">
        <f t="shared" ref="Y200:Y263" si="55">X200*1000/T200</f>
        <v>0</v>
      </c>
    </row>
    <row r="201" spans="2:28">
      <c r="B201" s="199">
        <v>3911</v>
      </c>
      <c r="C201" t="s">
        <v>228</v>
      </c>
      <c r="D201" s="1">
        <v>1091713.4410000001</v>
      </c>
      <c r="E201" s="86">
        <f t="shared" si="48"/>
        <v>39599.312307301683</v>
      </c>
      <c r="F201" s="87">
        <f t="shared" si="42"/>
        <v>0.95606496833935406</v>
      </c>
      <c r="G201" s="188">
        <f t="shared" si="49"/>
        <v>1129.9152861852031</v>
      </c>
      <c r="H201" s="188">
        <f t="shared" si="43"/>
        <v>31150.634524839865</v>
      </c>
      <c r="I201" s="188">
        <f t="shared" si="44"/>
        <v>0</v>
      </c>
      <c r="J201" s="88">
        <f t="shared" si="45"/>
        <v>0</v>
      </c>
      <c r="K201" s="188">
        <f t="shared" si="50"/>
        <v>-353.37082384200528</v>
      </c>
      <c r="L201" s="88">
        <f t="shared" si="46"/>
        <v>-9742.0802425002439</v>
      </c>
      <c r="M201" s="89">
        <f t="shared" si="51"/>
        <v>21408.554282339621</v>
      </c>
      <c r="N201" s="89">
        <f t="shared" si="52"/>
        <v>1113121.9952823396</v>
      </c>
      <c r="O201" s="89">
        <f t="shared" si="53"/>
        <v>40375.856769644874</v>
      </c>
      <c r="P201" s="90">
        <f t="shared" si="47"/>
        <v>0.97481344939990355</v>
      </c>
      <c r="Q201" s="225">
        <v>13400.978968923642</v>
      </c>
      <c r="R201" s="93">
        <f t="shared" si="54"/>
        <v>5.859452988963966E-2</v>
      </c>
      <c r="S201" s="93">
        <f t="shared" si="54"/>
        <v>5.598346572218732E-2</v>
      </c>
      <c r="T201" s="92">
        <v>27569</v>
      </c>
      <c r="U201" s="1">
        <v>1031285.738</v>
      </c>
      <c r="V201" s="1">
        <v>37499.935929602558</v>
      </c>
      <c r="W201" s="195"/>
      <c r="X201" s="89">
        <v>0</v>
      </c>
      <c r="Y201" s="89">
        <f t="shared" si="55"/>
        <v>0</v>
      </c>
    </row>
    <row r="202" spans="2:28">
      <c r="B202" s="199">
        <v>4001</v>
      </c>
      <c r="C202" t="s">
        <v>229</v>
      </c>
      <c r="D202" s="1">
        <v>1422081.4369999999</v>
      </c>
      <c r="E202" s="86">
        <f t="shared" si="48"/>
        <v>38136.754458419367</v>
      </c>
      <c r="F202" s="87">
        <f t="shared" si="42"/>
        <v>0.9207537408959342</v>
      </c>
      <c r="G202" s="188">
        <f t="shared" si="49"/>
        <v>2036.7011524922389</v>
      </c>
      <c r="H202" s="188">
        <f t="shared" si="43"/>
        <v>75946.549275283105</v>
      </c>
      <c r="I202" s="188">
        <f t="shared" si="44"/>
        <v>0</v>
      </c>
      <c r="J202" s="88">
        <f t="shared" si="45"/>
        <v>0</v>
      </c>
      <c r="K202" s="188">
        <f t="shared" si="50"/>
        <v>-353.37082384200528</v>
      </c>
      <c r="L202" s="88">
        <f t="shared" si="46"/>
        <v>-13176.844650244533</v>
      </c>
      <c r="M202" s="89">
        <f t="shared" si="51"/>
        <v>62769.704625038576</v>
      </c>
      <c r="N202" s="89">
        <f t="shared" si="52"/>
        <v>1484851.1416250386</v>
      </c>
      <c r="O202" s="89">
        <f t="shared" si="53"/>
        <v>39820.084787069602</v>
      </c>
      <c r="P202" s="90">
        <f t="shared" si="47"/>
        <v>0.96139518297140414</v>
      </c>
      <c r="Q202" s="225">
        <v>729.91164194633893</v>
      </c>
      <c r="R202" s="93">
        <f t="shared" si="54"/>
        <v>0.14527334611702494</v>
      </c>
      <c r="S202" s="94">
        <f t="shared" si="54"/>
        <v>0.1423248561809248</v>
      </c>
      <c r="T202" s="92">
        <v>37289</v>
      </c>
      <c r="U202" s="1">
        <v>1241696.091</v>
      </c>
      <c r="V202" s="1">
        <v>33385.209340467292</v>
      </c>
      <c r="W202" s="195"/>
      <c r="X202" s="89">
        <v>0</v>
      </c>
      <c r="Y202" s="89">
        <f t="shared" si="55"/>
        <v>0</v>
      </c>
      <c r="Z202" s="1"/>
    </row>
    <row r="203" spans="2:28">
      <c r="B203" s="199">
        <v>4003</v>
      </c>
      <c r="C203" t="s">
        <v>230</v>
      </c>
      <c r="D203" s="1">
        <v>1981434.844</v>
      </c>
      <c r="E203" s="86">
        <f t="shared" si="48"/>
        <v>34843.928604086796</v>
      </c>
      <c r="F203" s="87">
        <f t="shared" si="42"/>
        <v>0.84125348539303768</v>
      </c>
      <c r="G203" s="188">
        <f t="shared" si="49"/>
        <v>4078.2531821784332</v>
      </c>
      <c r="H203" s="188">
        <f t="shared" si="43"/>
        <v>231913.94545775879</v>
      </c>
      <c r="I203" s="188">
        <f t="shared" si="44"/>
        <v>852.47822851213346</v>
      </c>
      <c r="J203" s="88">
        <f t="shared" si="45"/>
        <v>48477.026942570985</v>
      </c>
      <c r="K203" s="188">
        <f t="shared" si="50"/>
        <v>499.10740467012818</v>
      </c>
      <c r="L203" s="88">
        <f t="shared" si="46"/>
        <v>28382.241673971508</v>
      </c>
      <c r="M203" s="89">
        <f t="shared" si="51"/>
        <v>260296.18713173029</v>
      </c>
      <c r="N203" s="89">
        <f t="shared" si="52"/>
        <v>2241731.0311317304</v>
      </c>
      <c r="O203" s="89">
        <f t="shared" si="53"/>
        <v>39421.289190935364</v>
      </c>
      <c r="P203" s="90">
        <f t="shared" si="47"/>
        <v>0.95176687185243436</v>
      </c>
      <c r="Q203" s="225">
        <v>36926.44230901546</v>
      </c>
      <c r="R203" s="93">
        <f t="shared" si="54"/>
        <v>0.13325083358201095</v>
      </c>
      <c r="S203" s="93">
        <f t="shared" si="54"/>
        <v>0.12832850818731528</v>
      </c>
      <c r="T203" s="92">
        <v>56866</v>
      </c>
      <c r="U203" s="1">
        <v>1748452.139</v>
      </c>
      <c r="V203" s="1">
        <v>30881.014129532487</v>
      </c>
      <c r="W203" s="195"/>
      <c r="X203" s="89">
        <v>0</v>
      </c>
      <c r="Y203" s="89">
        <f t="shared" si="55"/>
        <v>0</v>
      </c>
    </row>
    <row r="204" spans="2:28">
      <c r="B204" s="199">
        <v>4005</v>
      </c>
      <c r="C204" t="s">
        <v>231</v>
      </c>
      <c r="D204" s="1">
        <v>470237.17499999999</v>
      </c>
      <c r="E204" s="86">
        <f t="shared" si="48"/>
        <v>35268.669841746043</v>
      </c>
      <c r="F204" s="87">
        <f t="shared" si="42"/>
        <v>0.85150821443438596</v>
      </c>
      <c r="G204" s="188">
        <f t="shared" si="49"/>
        <v>3814.9136148297002</v>
      </c>
      <c r="H204" s="188">
        <f t="shared" si="43"/>
        <v>50864.243226524392</v>
      </c>
      <c r="I204" s="188">
        <f t="shared" si="44"/>
        <v>703.81879533139681</v>
      </c>
      <c r="J204" s="88">
        <f t="shared" si="45"/>
        <v>9384.0159981535126</v>
      </c>
      <c r="K204" s="188">
        <f t="shared" si="50"/>
        <v>350.44797148939153</v>
      </c>
      <c r="L204" s="88">
        <f t="shared" si="46"/>
        <v>4672.5228038680571</v>
      </c>
      <c r="M204" s="89">
        <f t="shared" si="51"/>
        <v>55536.766030392449</v>
      </c>
      <c r="N204" s="89">
        <f t="shared" si="52"/>
        <v>525773.94103039242</v>
      </c>
      <c r="O204" s="89">
        <f t="shared" si="53"/>
        <v>39434.031428065129</v>
      </c>
      <c r="P204" s="90">
        <f t="shared" si="47"/>
        <v>0.95207451372367446</v>
      </c>
      <c r="Q204" s="225">
        <v>5829.9481052177071</v>
      </c>
      <c r="R204" s="93">
        <f t="shared" si="54"/>
        <v>0.12320860270980914</v>
      </c>
      <c r="S204" s="93">
        <f t="shared" si="54"/>
        <v>0.11756433837458405</v>
      </c>
      <c r="T204" s="92">
        <v>13333</v>
      </c>
      <c r="U204" s="1">
        <v>418655.24699999997</v>
      </c>
      <c r="V204" s="1">
        <v>31558.514020805062</v>
      </c>
      <c r="W204" s="195"/>
      <c r="X204" s="89">
        <v>0</v>
      </c>
      <c r="Y204" s="89">
        <f t="shared" si="55"/>
        <v>0</v>
      </c>
    </row>
    <row r="205" spans="2:28">
      <c r="B205" s="199">
        <v>4010</v>
      </c>
      <c r="C205" t="s">
        <v>232</v>
      </c>
      <c r="D205" s="1">
        <v>81682.172999999995</v>
      </c>
      <c r="E205" s="86">
        <f t="shared" si="48"/>
        <v>34190.947258267057</v>
      </c>
      <c r="F205" s="87">
        <f t="shared" si="42"/>
        <v>0.82548824722746927</v>
      </c>
      <c r="G205" s="188">
        <f t="shared" si="49"/>
        <v>4483.1016165866713</v>
      </c>
      <c r="H205" s="188">
        <f t="shared" si="43"/>
        <v>10710.129762025557</v>
      </c>
      <c r="I205" s="188">
        <f t="shared" si="44"/>
        <v>1081.0216995490418</v>
      </c>
      <c r="J205" s="88">
        <f t="shared" si="45"/>
        <v>2582.5608402226608</v>
      </c>
      <c r="K205" s="188">
        <f t="shared" si="50"/>
        <v>727.65087570703656</v>
      </c>
      <c r="L205" s="88">
        <f t="shared" si="46"/>
        <v>1738.3579420641104</v>
      </c>
      <c r="M205" s="89">
        <f t="shared" si="51"/>
        <v>12448.487704089668</v>
      </c>
      <c r="N205" s="89">
        <f t="shared" si="52"/>
        <v>94130.660704089663</v>
      </c>
      <c r="O205" s="89">
        <f t="shared" si="53"/>
        <v>39401.699750560765</v>
      </c>
      <c r="P205" s="90">
        <f t="shared" si="47"/>
        <v>0.95129391470746705</v>
      </c>
      <c r="Q205" s="225">
        <v>2253.5647480608313</v>
      </c>
      <c r="R205" s="93">
        <f t="shared" si="54"/>
        <v>2.1216304524801683E-2</v>
      </c>
      <c r="S205" s="93">
        <f t="shared" si="54"/>
        <v>1.8224042435361298E-2</v>
      </c>
      <c r="T205" s="92">
        <v>2389</v>
      </c>
      <c r="U205" s="1">
        <v>79985.183000000005</v>
      </c>
      <c r="V205" s="1">
        <v>33579.002099076402</v>
      </c>
      <c r="W205" s="195"/>
      <c r="X205" s="89">
        <v>0</v>
      </c>
      <c r="Y205" s="89">
        <f t="shared" si="55"/>
        <v>0</v>
      </c>
    </row>
    <row r="206" spans="2:28">
      <c r="B206" s="199">
        <v>4012</v>
      </c>
      <c r="C206" t="s">
        <v>233</v>
      </c>
      <c r="D206" s="1">
        <v>532615.10600000003</v>
      </c>
      <c r="E206" s="86">
        <f t="shared" si="48"/>
        <v>37219.783787561151</v>
      </c>
      <c r="F206" s="87">
        <f t="shared" si="42"/>
        <v>0.89861488331682104</v>
      </c>
      <c r="G206" s="188">
        <f t="shared" si="49"/>
        <v>2605.222968424333</v>
      </c>
      <c r="H206" s="188">
        <f t="shared" si="43"/>
        <v>37280.7406781522</v>
      </c>
      <c r="I206" s="188">
        <f t="shared" si="44"/>
        <v>20.928914296108996</v>
      </c>
      <c r="J206" s="88">
        <f t="shared" si="45"/>
        <v>299.49276357731975</v>
      </c>
      <c r="K206" s="188">
        <f t="shared" si="50"/>
        <v>-332.44190954589629</v>
      </c>
      <c r="L206" s="88">
        <f t="shared" si="46"/>
        <v>-4757.2437256017756</v>
      </c>
      <c r="M206" s="89">
        <f t="shared" si="51"/>
        <v>32523.496952550424</v>
      </c>
      <c r="N206" s="89">
        <f t="shared" si="52"/>
        <v>565138.6029525504</v>
      </c>
      <c r="O206" s="89">
        <f t="shared" si="53"/>
        <v>39492.564846439578</v>
      </c>
      <c r="P206" s="90">
        <f t="shared" si="47"/>
        <v>0.95348771379014741</v>
      </c>
      <c r="Q206" s="225">
        <v>5544.9201355421828</v>
      </c>
      <c r="R206" s="93">
        <f t="shared" si="54"/>
        <v>0.11538006663228914</v>
      </c>
      <c r="S206" s="93">
        <f t="shared" si="54"/>
        <v>0.1121843585448033</v>
      </c>
      <c r="T206" s="92">
        <v>14310</v>
      </c>
      <c r="U206" s="1">
        <v>477518.93900000001</v>
      </c>
      <c r="V206" s="1">
        <v>33465.480342000141</v>
      </c>
      <c r="W206" s="195"/>
      <c r="X206" s="89">
        <v>0</v>
      </c>
      <c r="Y206" s="89">
        <f t="shared" si="55"/>
        <v>0</v>
      </c>
    </row>
    <row r="207" spans="2:28">
      <c r="B207" s="199">
        <v>4014</v>
      </c>
      <c r="C207" t="s">
        <v>234</v>
      </c>
      <c r="D207" s="1">
        <v>359986.13799999998</v>
      </c>
      <c r="E207" s="86">
        <f t="shared" si="48"/>
        <v>34461.625311123877</v>
      </c>
      <c r="F207" s="87">
        <f t="shared" si="42"/>
        <v>0.83202335576739705</v>
      </c>
      <c r="G207" s="188">
        <f t="shared" si="49"/>
        <v>4315.2812238154429</v>
      </c>
      <c r="H207" s="188">
        <f t="shared" si="43"/>
        <v>45077.427663976116</v>
      </c>
      <c r="I207" s="188">
        <f t="shared" si="44"/>
        <v>986.28438104915506</v>
      </c>
      <c r="J207" s="88">
        <f t="shared" si="45"/>
        <v>10302.726644439474</v>
      </c>
      <c r="K207" s="188">
        <f t="shared" si="50"/>
        <v>632.91355720714978</v>
      </c>
      <c r="L207" s="88">
        <f t="shared" si="46"/>
        <v>6611.4150185858871</v>
      </c>
      <c r="M207" s="89">
        <f t="shared" si="51"/>
        <v>51688.842682562004</v>
      </c>
      <c r="N207" s="89">
        <f t="shared" si="52"/>
        <v>411674.98068256199</v>
      </c>
      <c r="O207" s="89">
        <f t="shared" si="53"/>
        <v>39409.820092146467</v>
      </c>
      <c r="P207" s="90">
        <f t="shared" si="47"/>
        <v>0.95148996796366481</v>
      </c>
      <c r="Q207" s="225">
        <v>11180.24251108554</v>
      </c>
      <c r="R207" s="93">
        <f t="shared" si="54"/>
        <v>3.1687794139247105E-2</v>
      </c>
      <c r="S207" s="93">
        <f t="shared" si="54"/>
        <v>3.1589030230177888E-2</v>
      </c>
      <c r="T207" s="92">
        <v>10446</v>
      </c>
      <c r="U207" s="1">
        <v>348929.337</v>
      </c>
      <c r="V207" s="1">
        <v>33406.351077070365</v>
      </c>
      <c r="W207" s="195"/>
      <c r="X207" s="89">
        <v>0</v>
      </c>
      <c r="Y207" s="89">
        <f t="shared" si="55"/>
        <v>0</v>
      </c>
    </row>
    <row r="208" spans="2:28">
      <c r="B208" s="199">
        <v>4016</v>
      </c>
      <c r="C208" t="s">
        <v>235</v>
      </c>
      <c r="D208" s="1">
        <v>128399.94500000001</v>
      </c>
      <c r="E208" s="86">
        <f t="shared" si="48"/>
        <v>31571.169166461768</v>
      </c>
      <c r="F208" s="87">
        <f t="shared" si="42"/>
        <v>0.76223770290081638</v>
      </c>
      <c r="G208" s="188">
        <f t="shared" si="49"/>
        <v>6107.3640335059499</v>
      </c>
      <c r="H208" s="188">
        <f t="shared" si="43"/>
        <v>24838.649524268698</v>
      </c>
      <c r="I208" s="188">
        <f t="shared" si="44"/>
        <v>1997.944031680893</v>
      </c>
      <c r="J208" s="88">
        <f t="shared" si="45"/>
        <v>8125.638376846191</v>
      </c>
      <c r="K208" s="188">
        <f t="shared" si="50"/>
        <v>1644.5732078388878</v>
      </c>
      <c r="L208" s="88">
        <f t="shared" si="46"/>
        <v>6688.4792362807566</v>
      </c>
      <c r="M208" s="89">
        <f t="shared" si="51"/>
        <v>31527.128760549454</v>
      </c>
      <c r="N208" s="89">
        <f t="shared" si="52"/>
        <v>159927.07376054945</v>
      </c>
      <c r="O208" s="89">
        <f t="shared" si="53"/>
        <v>39323.106407806605</v>
      </c>
      <c r="P208" s="90">
        <f t="shared" si="47"/>
        <v>0.94939639837766743</v>
      </c>
      <c r="Q208" s="225">
        <v>5770.4065312487837</v>
      </c>
      <c r="R208" s="93">
        <f t="shared" si="54"/>
        <v>0.1314239242299525</v>
      </c>
      <c r="S208" s="93">
        <f t="shared" si="54"/>
        <v>0.13670965193105131</v>
      </c>
      <c r="T208" s="92">
        <v>4067</v>
      </c>
      <c r="U208" s="1">
        <v>113485.266</v>
      </c>
      <c r="V208" s="1">
        <v>27774.171806167404</v>
      </c>
      <c r="W208" s="195"/>
      <c r="X208" s="89">
        <v>0</v>
      </c>
      <c r="Y208" s="89">
        <f t="shared" si="55"/>
        <v>0</v>
      </c>
    </row>
    <row r="209" spans="2:27">
      <c r="B209" s="199">
        <v>4018</v>
      </c>
      <c r="C209" t="s">
        <v>236</v>
      </c>
      <c r="D209" s="1">
        <v>223812.356</v>
      </c>
      <c r="E209" s="86">
        <f t="shared" si="48"/>
        <v>34128.142116498937</v>
      </c>
      <c r="F209" s="87">
        <f t="shared" si="42"/>
        <v>0.82397191291817329</v>
      </c>
      <c r="G209" s="188">
        <f t="shared" si="49"/>
        <v>4522.0408044829055</v>
      </c>
      <c r="H209" s="188">
        <f t="shared" si="43"/>
        <v>29655.543595798896</v>
      </c>
      <c r="I209" s="188">
        <f t="shared" si="44"/>
        <v>1103.003499167884</v>
      </c>
      <c r="J209" s="88">
        <f t="shared" si="45"/>
        <v>7233.4969475429834</v>
      </c>
      <c r="K209" s="188">
        <f t="shared" si="50"/>
        <v>749.63267532587872</v>
      </c>
      <c r="L209" s="88">
        <f t="shared" si="46"/>
        <v>4916.0910847871128</v>
      </c>
      <c r="M209" s="89">
        <f t="shared" si="51"/>
        <v>34571.634680586008</v>
      </c>
      <c r="N209" s="89">
        <f t="shared" si="52"/>
        <v>258383.99068058602</v>
      </c>
      <c r="O209" s="89">
        <f t="shared" si="53"/>
        <v>39399.815596307715</v>
      </c>
      <c r="P209" s="90">
        <f t="shared" si="47"/>
        <v>0.95124842467818804</v>
      </c>
      <c r="Q209" s="225">
        <v>5112.0005438061453</v>
      </c>
      <c r="R209" s="93">
        <f t="shared" si="54"/>
        <v>0.12158509410509021</v>
      </c>
      <c r="S209" s="94">
        <f t="shared" si="54"/>
        <v>0.11833560999591121</v>
      </c>
      <c r="T209" s="92">
        <v>6558</v>
      </c>
      <c r="U209" s="1">
        <v>199550.04500000001</v>
      </c>
      <c r="V209" s="1">
        <v>30516.905490136109</v>
      </c>
      <c r="W209" s="195"/>
      <c r="X209" s="89">
        <v>0</v>
      </c>
      <c r="Y209" s="89">
        <f t="shared" si="55"/>
        <v>0</v>
      </c>
      <c r="Z209" s="1"/>
      <c r="AA209" s="1"/>
    </row>
    <row r="210" spans="2:27">
      <c r="B210" s="199">
        <v>4020</v>
      </c>
      <c r="C210" t="s">
        <v>237</v>
      </c>
      <c r="D210" s="1">
        <v>355308.46100000001</v>
      </c>
      <c r="E210" s="86">
        <f t="shared" si="48"/>
        <v>31909.156802873822</v>
      </c>
      <c r="F210" s="87">
        <f t="shared" si="42"/>
        <v>0.77039789862335173</v>
      </c>
      <c r="G210" s="188">
        <f t="shared" si="49"/>
        <v>5897.8116989304772</v>
      </c>
      <c r="H210" s="188">
        <f t="shared" si="43"/>
        <v>65672.133267590863</v>
      </c>
      <c r="I210" s="188">
        <f t="shared" si="44"/>
        <v>1879.6483589366742</v>
      </c>
      <c r="J210" s="88">
        <f t="shared" si="45"/>
        <v>20929.884476759868</v>
      </c>
      <c r="K210" s="188">
        <f t="shared" si="50"/>
        <v>1526.277535094669</v>
      </c>
      <c r="L210" s="88">
        <f t="shared" si="46"/>
        <v>16995.10035327914</v>
      </c>
      <c r="M210" s="89">
        <f t="shared" si="51"/>
        <v>82667.23362087</v>
      </c>
      <c r="N210" s="89">
        <f t="shared" si="52"/>
        <v>437975.69462087</v>
      </c>
      <c r="O210" s="89">
        <f t="shared" si="53"/>
        <v>39333.24603689897</v>
      </c>
      <c r="P210" s="90">
        <f t="shared" si="47"/>
        <v>0.94964120424934362</v>
      </c>
      <c r="Q210" s="225">
        <v>12423.333137537586</v>
      </c>
      <c r="R210" s="90">
        <f t="shared" si="54"/>
        <v>0.142395974679565</v>
      </c>
      <c r="S210" s="90">
        <f t="shared" si="54"/>
        <v>0.11869651620170427</v>
      </c>
      <c r="T210" s="92">
        <v>11135</v>
      </c>
      <c r="U210" s="1">
        <v>311020.40700000001</v>
      </c>
      <c r="V210" s="1">
        <v>28523.5149486427</v>
      </c>
      <c r="W210" s="195"/>
      <c r="X210" s="89">
        <v>0</v>
      </c>
      <c r="Y210" s="89">
        <f t="shared" si="55"/>
        <v>0</v>
      </c>
    </row>
    <row r="211" spans="2:27">
      <c r="B211" s="199">
        <v>4022</v>
      </c>
      <c r="C211" t="s">
        <v>238</v>
      </c>
      <c r="D211" s="1">
        <v>106220.91099999999</v>
      </c>
      <c r="E211" s="86">
        <f t="shared" si="48"/>
        <v>35632.643743710163</v>
      </c>
      <c r="F211" s="87">
        <f t="shared" si="42"/>
        <v>0.86029580888444201</v>
      </c>
      <c r="G211" s="188">
        <f t="shared" si="49"/>
        <v>3589.2497956119455</v>
      </c>
      <c r="H211" s="188">
        <f t="shared" si="43"/>
        <v>10699.553640719208</v>
      </c>
      <c r="I211" s="188">
        <f t="shared" si="44"/>
        <v>576.42792964395483</v>
      </c>
      <c r="J211" s="88">
        <f t="shared" si="45"/>
        <v>1718.3316582686293</v>
      </c>
      <c r="K211" s="188">
        <f t="shared" si="50"/>
        <v>223.05710580194955</v>
      </c>
      <c r="L211" s="88">
        <f t="shared" si="46"/>
        <v>664.93323239561164</v>
      </c>
      <c r="M211" s="89">
        <f t="shared" si="51"/>
        <v>11364.48687311482</v>
      </c>
      <c r="N211" s="89">
        <f t="shared" si="52"/>
        <v>117585.39787311481</v>
      </c>
      <c r="O211" s="89">
        <f t="shared" si="53"/>
        <v>39444.950645124052</v>
      </c>
      <c r="P211" s="90">
        <f t="shared" si="47"/>
        <v>0.95233814155717611</v>
      </c>
      <c r="Q211" s="225">
        <v>2931.0122710210744</v>
      </c>
      <c r="R211" s="90">
        <f t="shared" si="54"/>
        <v>7.5521844099737445E-2</v>
      </c>
      <c r="S211" s="90">
        <f t="shared" si="54"/>
        <v>7.4800259501213634E-2</v>
      </c>
      <c r="T211" s="92">
        <v>2981</v>
      </c>
      <c r="U211" s="1">
        <v>98762.206999999995</v>
      </c>
      <c r="V211" s="1">
        <v>33152.805303793219</v>
      </c>
      <c r="W211" s="195"/>
      <c r="X211" s="89">
        <v>0</v>
      </c>
      <c r="Y211" s="89">
        <f t="shared" si="55"/>
        <v>0</v>
      </c>
    </row>
    <row r="212" spans="2:27">
      <c r="B212" s="199">
        <v>4024</v>
      </c>
      <c r="C212" t="s">
        <v>239</v>
      </c>
      <c r="D212" s="1">
        <v>63882.313000000002</v>
      </c>
      <c r="E212" s="86">
        <f t="shared" si="48"/>
        <v>38810.639732685297</v>
      </c>
      <c r="F212" s="87">
        <f t="shared" si="42"/>
        <v>0.93702367251509044</v>
      </c>
      <c r="G212" s="188">
        <f t="shared" si="49"/>
        <v>1618.8922824473627</v>
      </c>
      <c r="H212" s="188">
        <f t="shared" si="43"/>
        <v>2664.6966969083592</v>
      </c>
      <c r="I212" s="188">
        <f t="shared" si="44"/>
        <v>0</v>
      </c>
      <c r="J212" s="88">
        <f t="shared" si="45"/>
        <v>0</v>
      </c>
      <c r="K212" s="188">
        <f t="shared" si="50"/>
        <v>-353.37082384200528</v>
      </c>
      <c r="L212" s="88">
        <f t="shared" si="46"/>
        <v>-581.64837604394063</v>
      </c>
      <c r="M212" s="89">
        <f t="shared" si="51"/>
        <v>2083.0483208644187</v>
      </c>
      <c r="N212" s="89">
        <f t="shared" si="52"/>
        <v>65965.361320864424</v>
      </c>
      <c r="O212" s="89">
        <f t="shared" si="53"/>
        <v>40076.161191290659</v>
      </c>
      <c r="P212" s="90">
        <f t="shared" si="47"/>
        <v>0.96757775698668369</v>
      </c>
      <c r="Q212" s="225">
        <v>1067.5526357114331</v>
      </c>
      <c r="R212" s="90">
        <f t="shared" si="54"/>
        <v>4.5690707968360868E-2</v>
      </c>
      <c r="S212" s="90">
        <f t="shared" si="54"/>
        <v>3.552603522990757E-2</v>
      </c>
      <c r="T212" s="92">
        <v>1646</v>
      </c>
      <c r="U212" s="1">
        <v>61091.021000000001</v>
      </c>
      <c r="V212" s="1">
        <v>37479.153987730067</v>
      </c>
      <c r="W212" s="195"/>
      <c r="X212" s="89">
        <v>0</v>
      </c>
      <c r="Y212" s="89">
        <f t="shared" si="55"/>
        <v>0</v>
      </c>
    </row>
    <row r="213" spans="2:27">
      <c r="B213" s="199">
        <v>4026</v>
      </c>
      <c r="C213" t="s">
        <v>240</v>
      </c>
      <c r="D213" s="1">
        <v>266622.69</v>
      </c>
      <c r="E213" s="86">
        <f t="shared" si="48"/>
        <v>48222.588171459574</v>
      </c>
      <c r="F213" s="87">
        <f t="shared" si="42"/>
        <v>1.1642608052283561</v>
      </c>
      <c r="G213" s="188">
        <f t="shared" si="49"/>
        <v>-4216.5157495926896</v>
      </c>
      <c r="H213" s="188">
        <f t="shared" si="43"/>
        <v>-23313.115579497982</v>
      </c>
      <c r="I213" s="188">
        <f t="shared" si="44"/>
        <v>0</v>
      </c>
      <c r="J213" s="88">
        <f t="shared" si="45"/>
        <v>0</v>
      </c>
      <c r="K213" s="188">
        <f t="shared" si="50"/>
        <v>-353.37082384200528</v>
      </c>
      <c r="L213" s="88">
        <f t="shared" si="46"/>
        <v>-1953.7872850224471</v>
      </c>
      <c r="M213" s="89">
        <f t="shared" si="51"/>
        <v>-25266.902864520431</v>
      </c>
      <c r="N213" s="89">
        <f t="shared" si="52"/>
        <v>241355.78713547956</v>
      </c>
      <c r="O213" s="89">
        <f t="shared" si="53"/>
        <v>43652.701598024883</v>
      </c>
      <c r="P213" s="90">
        <f t="shared" si="47"/>
        <v>1.0539278674177246</v>
      </c>
      <c r="Q213" s="225">
        <v>-5217.9920112220316</v>
      </c>
      <c r="R213" s="90">
        <f t="shared" si="54"/>
        <v>0.12010582141504855</v>
      </c>
      <c r="S213" s="90">
        <f t="shared" si="54"/>
        <v>0.12091617107785541</v>
      </c>
      <c r="T213" s="92">
        <v>5529</v>
      </c>
      <c r="U213" s="1">
        <v>238033.48300000001</v>
      </c>
      <c r="V213" s="1">
        <v>43020.690945237671</v>
      </c>
      <c r="W213" s="195"/>
      <c r="X213" s="89">
        <v>0</v>
      </c>
      <c r="Y213" s="89">
        <f t="shared" si="55"/>
        <v>0</v>
      </c>
    </row>
    <row r="214" spans="2:27">
      <c r="B214" s="199">
        <v>4028</v>
      </c>
      <c r="C214" t="s">
        <v>241</v>
      </c>
      <c r="D214" s="1">
        <v>94825.163</v>
      </c>
      <c r="E214" s="86">
        <f t="shared" si="48"/>
        <v>38344.182369591595</v>
      </c>
      <c r="F214" s="87">
        <f t="shared" si="42"/>
        <v>0.92576177128263881</v>
      </c>
      <c r="G214" s="188">
        <f t="shared" si="49"/>
        <v>1908.0958475654575</v>
      </c>
      <c r="H214" s="188">
        <f t="shared" si="43"/>
        <v>4718.7210310293758</v>
      </c>
      <c r="I214" s="188">
        <f t="shared" si="44"/>
        <v>0</v>
      </c>
      <c r="J214" s="88">
        <f t="shared" si="45"/>
        <v>0</v>
      </c>
      <c r="K214" s="188">
        <f t="shared" si="50"/>
        <v>-353.37082384200528</v>
      </c>
      <c r="L214" s="88">
        <f t="shared" si="46"/>
        <v>-873.886047361279</v>
      </c>
      <c r="M214" s="89">
        <f t="shared" si="51"/>
        <v>3844.8349836680968</v>
      </c>
      <c r="N214" s="89">
        <f t="shared" si="52"/>
        <v>98669.997983668101</v>
      </c>
      <c r="O214" s="89">
        <f t="shared" si="53"/>
        <v>39898.907393315043</v>
      </c>
      <c r="P214" s="90">
        <f t="shared" si="47"/>
        <v>0.96329823451835184</v>
      </c>
      <c r="Q214" s="225">
        <v>341.18378488113694</v>
      </c>
      <c r="R214" s="90">
        <f t="shared" si="54"/>
        <v>0.10505336509992617</v>
      </c>
      <c r="S214" s="90">
        <f t="shared" si="54"/>
        <v>9.8350655647237842E-2</v>
      </c>
      <c r="T214" s="92">
        <v>2473</v>
      </c>
      <c r="U214" s="1">
        <v>85810.482999999993</v>
      </c>
      <c r="V214" s="1">
        <v>34910.692839707073</v>
      </c>
      <c r="W214" s="195"/>
      <c r="X214" s="89">
        <v>0</v>
      </c>
      <c r="Y214" s="89">
        <f t="shared" si="55"/>
        <v>0</v>
      </c>
    </row>
    <row r="215" spans="2:27">
      <c r="B215" s="199">
        <v>4030</v>
      </c>
      <c r="C215" t="s">
        <v>242</v>
      </c>
      <c r="D215" s="1">
        <v>57413.203999999998</v>
      </c>
      <c r="E215" s="86">
        <f t="shared" si="48"/>
        <v>38636.072678331089</v>
      </c>
      <c r="F215" s="87">
        <f t="shared" si="42"/>
        <v>0.93280901737161026</v>
      </c>
      <c r="G215" s="188">
        <f t="shared" si="49"/>
        <v>1727.1238561469713</v>
      </c>
      <c r="H215" s="188">
        <f t="shared" si="43"/>
        <v>2566.5060502343995</v>
      </c>
      <c r="I215" s="188">
        <f t="shared" si="44"/>
        <v>0</v>
      </c>
      <c r="J215" s="88">
        <f t="shared" si="45"/>
        <v>0</v>
      </c>
      <c r="K215" s="188">
        <f t="shared" si="50"/>
        <v>-353.37082384200528</v>
      </c>
      <c r="L215" s="88">
        <f t="shared" si="46"/>
        <v>-525.10904422921988</v>
      </c>
      <c r="M215" s="89">
        <f t="shared" si="51"/>
        <v>2041.3970060051797</v>
      </c>
      <c r="N215" s="89">
        <f t="shared" si="52"/>
        <v>59454.601006005178</v>
      </c>
      <c r="O215" s="89">
        <f t="shared" si="53"/>
        <v>40009.825710636054</v>
      </c>
      <c r="P215" s="90">
        <f t="shared" si="47"/>
        <v>0.96597618803216101</v>
      </c>
      <c r="Q215" s="225">
        <v>1152.7625231513891</v>
      </c>
      <c r="R215" s="90">
        <f t="shared" si="54"/>
        <v>0.11961999086256973</v>
      </c>
      <c r="S215" s="90">
        <f t="shared" si="54"/>
        <v>0.10831830858602987</v>
      </c>
      <c r="T215" s="92">
        <v>1486</v>
      </c>
      <c r="U215" s="1">
        <v>51279.188000000002</v>
      </c>
      <c r="V215" s="1">
        <v>34860.087015635618</v>
      </c>
      <c r="W215" s="195"/>
      <c r="X215" s="89">
        <v>0</v>
      </c>
      <c r="Y215" s="89">
        <f t="shared" si="55"/>
        <v>0</v>
      </c>
    </row>
    <row r="216" spans="2:27">
      <c r="B216" s="199">
        <v>4032</v>
      </c>
      <c r="C216" t="s">
        <v>243</v>
      </c>
      <c r="D216" s="1">
        <v>47539.521000000001</v>
      </c>
      <c r="E216" s="86">
        <f t="shared" si="48"/>
        <v>37849.937101910822</v>
      </c>
      <c r="F216" s="87">
        <f t="shared" si="42"/>
        <v>0.91382897349741155</v>
      </c>
      <c r="G216" s="188">
        <f t="shared" si="49"/>
        <v>2214.5279135275368</v>
      </c>
      <c r="H216" s="188">
        <f t="shared" si="43"/>
        <v>2781.4470593905862</v>
      </c>
      <c r="I216" s="188">
        <f t="shared" si="44"/>
        <v>0</v>
      </c>
      <c r="J216" s="88">
        <f t="shared" si="45"/>
        <v>0</v>
      </c>
      <c r="K216" s="188">
        <f t="shared" si="50"/>
        <v>-353.37082384200528</v>
      </c>
      <c r="L216" s="88">
        <f t="shared" si="46"/>
        <v>-443.83375474555862</v>
      </c>
      <c r="M216" s="89">
        <f t="shared" si="51"/>
        <v>2337.6133046450277</v>
      </c>
      <c r="N216" s="89">
        <f t="shared" si="52"/>
        <v>49877.134304645027</v>
      </c>
      <c r="O216" s="89">
        <f t="shared" si="53"/>
        <v>39711.094191596356</v>
      </c>
      <c r="P216" s="90">
        <f t="shared" si="47"/>
        <v>0.9587637713599656</v>
      </c>
      <c r="Q216" s="225">
        <v>747.26357259633232</v>
      </c>
      <c r="R216" s="90">
        <f t="shared" si="54"/>
        <v>6.1342674969483264E-2</v>
      </c>
      <c r="S216" s="90">
        <f t="shared" si="54"/>
        <v>6.134267496948298E-2</v>
      </c>
      <c r="T216" s="92">
        <v>1256</v>
      </c>
      <c r="U216" s="1">
        <v>44791.868000000002</v>
      </c>
      <c r="V216" s="1">
        <v>35662.315286624209</v>
      </c>
      <c r="W216" s="195"/>
      <c r="X216" s="89">
        <v>0</v>
      </c>
      <c r="Y216" s="89">
        <f t="shared" si="55"/>
        <v>0</v>
      </c>
    </row>
    <row r="217" spans="2:27">
      <c r="B217" s="199">
        <v>4034</v>
      </c>
      <c r="C217" t="s">
        <v>244</v>
      </c>
      <c r="D217" s="1">
        <v>107119.338</v>
      </c>
      <c r="E217" s="86">
        <f t="shared" si="48"/>
        <v>47863.868632707781</v>
      </c>
      <c r="F217" s="87">
        <f t="shared" si="42"/>
        <v>1.1556000693600668</v>
      </c>
      <c r="G217" s="188">
        <f t="shared" si="49"/>
        <v>-3994.1096355665777</v>
      </c>
      <c r="H217" s="188">
        <f t="shared" si="43"/>
        <v>-8938.8173643980008</v>
      </c>
      <c r="I217" s="188">
        <f t="shared" si="44"/>
        <v>0</v>
      </c>
      <c r="J217" s="88">
        <f t="shared" si="45"/>
        <v>0</v>
      </c>
      <c r="K217" s="188">
        <f t="shared" si="50"/>
        <v>-353.37082384200528</v>
      </c>
      <c r="L217" s="88">
        <f t="shared" si="46"/>
        <v>-790.84390375840781</v>
      </c>
      <c r="M217" s="89">
        <f t="shared" si="51"/>
        <v>-9729.6612681564093</v>
      </c>
      <c r="N217" s="89">
        <f t="shared" si="52"/>
        <v>97389.676731843589</v>
      </c>
      <c r="O217" s="89">
        <f t="shared" si="53"/>
        <v>43516.388173299194</v>
      </c>
      <c r="P217" s="90">
        <f t="shared" si="47"/>
        <v>1.0506367877877745</v>
      </c>
      <c r="Q217" s="225">
        <v>21.560730183578926</v>
      </c>
      <c r="R217" s="90">
        <f t="shared" si="54"/>
        <v>0.10817171826914508</v>
      </c>
      <c r="S217" s="90">
        <f t="shared" si="54"/>
        <v>9.5297516001496482E-2</v>
      </c>
      <c r="T217" s="92">
        <v>2238</v>
      </c>
      <c r="U217" s="1">
        <v>96663.122000000003</v>
      </c>
      <c r="V217" s="1">
        <v>43699.422242314649</v>
      </c>
      <c r="W217" s="195"/>
      <c r="X217" s="89">
        <v>0</v>
      </c>
      <c r="Y217" s="89">
        <f t="shared" si="55"/>
        <v>0</v>
      </c>
    </row>
    <row r="218" spans="2:27" ht="28.5" customHeight="1">
      <c r="B218" s="199">
        <v>4036</v>
      </c>
      <c r="C218" t="s">
        <v>245</v>
      </c>
      <c r="D218" s="1">
        <v>185337.14799999999</v>
      </c>
      <c r="E218" s="86">
        <f t="shared" si="48"/>
        <v>48002.36933436933</v>
      </c>
      <c r="F218" s="87">
        <f t="shared" si="42"/>
        <v>1.1589439574539164</v>
      </c>
      <c r="G218" s="188">
        <f t="shared" si="49"/>
        <v>-4079.9800705967382</v>
      </c>
      <c r="H218" s="188">
        <f t="shared" si="43"/>
        <v>-15752.803052574007</v>
      </c>
      <c r="I218" s="188">
        <f t="shared" si="44"/>
        <v>0</v>
      </c>
      <c r="J218" s="88">
        <f t="shared" si="45"/>
        <v>0</v>
      </c>
      <c r="K218" s="188">
        <f t="shared" si="50"/>
        <v>-353.37082384200528</v>
      </c>
      <c r="L218" s="88">
        <f t="shared" si="46"/>
        <v>-1364.3647508539823</v>
      </c>
      <c r="M218" s="89">
        <f t="shared" si="51"/>
        <v>-17117.16780342799</v>
      </c>
      <c r="N218" s="89">
        <f t="shared" si="52"/>
        <v>168219.980196572</v>
      </c>
      <c r="O218" s="89">
        <f t="shared" si="53"/>
        <v>43569.018439930587</v>
      </c>
      <c r="P218" s="90">
        <f t="shared" si="47"/>
        <v>1.0519074652634375</v>
      </c>
      <c r="Q218" s="225">
        <v>-79.424229160464165</v>
      </c>
      <c r="R218" s="90">
        <f t="shared" si="54"/>
        <v>1.6253300893221662E-2</v>
      </c>
      <c r="S218" s="90">
        <f t="shared" si="54"/>
        <v>1.3621202211809548E-2</v>
      </c>
      <c r="T218" s="92">
        <v>3861</v>
      </c>
      <c r="U218" s="1">
        <v>182372.98499999999</v>
      </c>
      <c r="V218" s="1">
        <v>47357.305894572833</v>
      </c>
      <c r="W218" s="195"/>
      <c r="X218" s="89">
        <v>0</v>
      </c>
      <c r="Y218" s="89">
        <f t="shared" si="55"/>
        <v>0</v>
      </c>
    </row>
    <row r="219" spans="2:27">
      <c r="B219" s="199">
        <v>4201</v>
      </c>
      <c r="C219" t="s">
        <v>246</v>
      </c>
      <c r="D219" s="1">
        <v>232045.614</v>
      </c>
      <c r="E219" s="86">
        <f t="shared" si="48"/>
        <v>34701.004037685059</v>
      </c>
      <c r="F219" s="87">
        <f t="shared" si="42"/>
        <v>0.83780278983571621</v>
      </c>
      <c r="G219" s="188">
        <f t="shared" si="49"/>
        <v>4166.8664133475095</v>
      </c>
      <c r="H219" s="188">
        <f t="shared" si="43"/>
        <v>27863.835706054797</v>
      </c>
      <c r="I219" s="188">
        <f t="shared" si="44"/>
        <v>902.50182675274107</v>
      </c>
      <c r="J219" s="88">
        <f t="shared" si="45"/>
        <v>6035.0297154955797</v>
      </c>
      <c r="K219" s="188">
        <f t="shared" si="50"/>
        <v>549.13100291073579</v>
      </c>
      <c r="L219" s="88">
        <f t="shared" si="46"/>
        <v>3672.0390164640903</v>
      </c>
      <c r="M219" s="89">
        <f t="shared" si="51"/>
        <v>31535.874722518885</v>
      </c>
      <c r="N219" s="89">
        <f t="shared" si="52"/>
        <v>263581.4887225189</v>
      </c>
      <c r="O219" s="89">
        <f t="shared" si="53"/>
        <v>39417.00145394331</v>
      </c>
      <c r="P219" s="90">
        <f t="shared" si="47"/>
        <v>0.95166335098571464</v>
      </c>
      <c r="Q219" s="225">
        <v>4519.2541277282362</v>
      </c>
      <c r="R219" s="90">
        <f t="shared" si="54"/>
        <v>9.8472391536759907E-2</v>
      </c>
      <c r="S219" s="90">
        <f t="shared" si="54"/>
        <v>0.12114162886771132</v>
      </c>
      <c r="T219" s="92">
        <v>6687</v>
      </c>
      <c r="U219" s="1">
        <v>211243.92</v>
      </c>
      <c r="V219" s="1">
        <v>30951.490109890114</v>
      </c>
      <c r="W219" s="195"/>
      <c r="X219" s="89">
        <v>0</v>
      </c>
      <c r="Y219" s="89">
        <f t="shared" si="55"/>
        <v>0</v>
      </c>
    </row>
    <row r="220" spans="2:27">
      <c r="B220" s="199">
        <v>4202</v>
      </c>
      <c r="C220" t="s">
        <v>247</v>
      </c>
      <c r="D220" s="1">
        <v>894463.37</v>
      </c>
      <c r="E220" s="86">
        <f t="shared" si="48"/>
        <v>35188.770998072308</v>
      </c>
      <c r="F220" s="87">
        <f t="shared" si="42"/>
        <v>0.84957917877703704</v>
      </c>
      <c r="G220" s="188">
        <f t="shared" si="49"/>
        <v>3864.4508979074153</v>
      </c>
      <c r="H220" s="188">
        <f t="shared" si="43"/>
        <v>98230.477373908594</v>
      </c>
      <c r="I220" s="188">
        <f t="shared" si="44"/>
        <v>731.78339061720396</v>
      </c>
      <c r="J220" s="88">
        <f t="shared" si="45"/>
        <v>18601.202006098705</v>
      </c>
      <c r="K220" s="188">
        <f t="shared" si="50"/>
        <v>378.41256677519868</v>
      </c>
      <c r="L220" s="88">
        <f t="shared" si="46"/>
        <v>9618.869034858777</v>
      </c>
      <c r="M220" s="89">
        <f t="shared" si="51"/>
        <v>107849.34640876736</v>
      </c>
      <c r="N220" s="89">
        <f t="shared" si="52"/>
        <v>1002312.7164087674</v>
      </c>
      <c r="O220" s="89">
        <f t="shared" si="53"/>
        <v>39431.634462754919</v>
      </c>
      <c r="P220" s="90">
        <f t="shared" si="47"/>
        <v>0.95201664265395403</v>
      </c>
      <c r="Q220" s="225">
        <v>17042.394395855285</v>
      </c>
      <c r="R220" s="90">
        <f t="shared" si="54"/>
        <v>0.10684036374780746</v>
      </c>
      <c r="S220" s="90">
        <f t="shared" si="54"/>
        <v>8.7245644691726867E-2</v>
      </c>
      <c r="T220" s="92">
        <v>25419</v>
      </c>
      <c r="U220" s="1">
        <v>808123.19400000002</v>
      </c>
      <c r="V220" s="1">
        <v>32365.060434939325</v>
      </c>
      <c r="W220" s="195"/>
      <c r="X220" s="89">
        <v>0</v>
      </c>
      <c r="Y220" s="89">
        <f t="shared" si="55"/>
        <v>0</v>
      </c>
    </row>
    <row r="221" spans="2:27">
      <c r="B221" s="199">
        <v>4203</v>
      </c>
      <c r="C221" t="s">
        <v>248</v>
      </c>
      <c r="D221" s="1">
        <v>1652081.686</v>
      </c>
      <c r="E221" s="86">
        <f t="shared" si="48"/>
        <v>35476.758417797624</v>
      </c>
      <c r="F221" s="87">
        <f t="shared" si="42"/>
        <v>0.85653219556644855</v>
      </c>
      <c r="G221" s="188">
        <f t="shared" si="49"/>
        <v>3685.8986976777196</v>
      </c>
      <c r="H221" s="188">
        <f t="shared" si="43"/>
        <v>171644.93055345604</v>
      </c>
      <c r="I221" s="188">
        <f t="shared" si="44"/>
        <v>630.98779371334342</v>
      </c>
      <c r="J221" s="88">
        <f t="shared" si="45"/>
        <v>29383.839577642979</v>
      </c>
      <c r="K221" s="188">
        <f t="shared" si="50"/>
        <v>277.61696987133814</v>
      </c>
      <c r="L221" s="88">
        <f t="shared" si="46"/>
        <v>12928.067052968474</v>
      </c>
      <c r="M221" s="89">
        <f t="shared" si="51"/>
        <v>184572.99760642453</v>
      </c>
      <c r="N221" s="89">
        <f t="shared" si="52"/>
        <v>1836654.6836064246</v>
      </c>
      <c r="O221" s="89">
        <f t="shared" si="53"/>
        <v>39440.274085346689</v>
      </c>
      <c r="P221" s="90">
        <f t="shared" si="47"/>
        <v>0.95222523315763663</v>
      </c>
      <c r="Q221" s="225">
        <v>23277.916823670035</v>
      </c>
      <c r="R221" s="90">
        <f t="shared" si="54"/>
        <v>0.11461017863380886</v>
      </c>
      <c r="S221" s="90">
        <f t="shared" si="54"/>
        <v>0.10951200031288011</v>
      </c>
      <c r="T221" s="92">
        <v>46568</v>
      </c>
      <c r="U221" s="1">
        <v>1482205.8130000001</v>
      </c>
      <c r="V221" s="1">
        <v>31975.101132563912</v>
      </c>
      <c r="W221" s="195"/>
      <c r="X221" s="89">
        <v>0</v>
      </c>
      <c r="Y221" s="89">
        <f t="shared" si="55"/>
        <v>0</v>
      </c>
      <c r="Z221" s="1"/>
      <c r="AA221" s="1"/>
    </row>
    <row r="222" spans="2:27">
      <c r="B222" s="199">
        <v>4204</v>
      </c>
      <c r="C222" t="s">
        <v>249</v>
      </c>
      <c r="D222" s="1">
        <v>4082762.9</v>
      </c>
      <c r="E222" s="86">
        <f t="shared" si="48"/>
        <v>34535.005625058155</v>
      </c>
      <c r="F222" s="87">
        <f t="shared" si="42"/>
        <v>0.83379501147126067</v>
      </c>
      <c r="G222" s="188">
        <f t="shared" si="49"/>
        <v>4269.7854291761905</v>
      </c>
      <c r="H222" s="188">
        <f t="shared" si="43"/>
        <v>504778.30322263844</v>
      </c>
      <c r="I222" s="188">
        <f t="shared" si="44"/>
        <v>960.60127117215768</v>
      </c>
      <c r="J222" s="88">
        <f t="shared" si="45"/>
        <v>113563.24287924365</v>
      </c>
      <c r="K222" s="188">
        <f t="shared" si="50"/>
        <v>607.2304473301524</v>
      </c>
      <c r="L222" s="88">
        <f t="shared" si="46"/>
        <v>71787.390713817949</v>
      </c>
      <c r="M222" s="89">
        <f t="shared" si="51"/>
        <v>576565.69393645634</v>
      </c>
      <c r="N222" s="89">
        <f t="shared" si="52"/>
        <v>4659328.5939364564</v>
      </c>
      <c r="O222" s="89">
        <f t="shared" si="53"/>
        <v>39412.021501564494</v>
      </c>
      <c r="P222" s="90">
        <f t="shared" si="47"/>
        <v>0.95154311763478072</v>
      </c>
      <c r="Q222" s="225">
        <v>110199.43454807816</v>
      </c>
      <c r="R222" s="90">
        <f t="shared" si="54"/>
        <v>7.9567996866138052E-2</v>
      </c>
      <c r="S222" s="90">
        <f t="shared" si="54"/>
        <v>6.8290250305631212E-2</v>
      </c>
      <c r="T222" s="92">
        <v>118221</v>
      </c>
      <c r="U222" s="1">
        <v>3781848.7689999999</v>
      </c>
      <c r="V222" s="1">
        <v>32327.361983485203</v>
      </c>
      <c r="W222" s="195"/>
      <c r="X222" s="89">
        <v>0</v>
      </c>
      <c r="Y222" s="89">
        <f t="shared" si="55"/>
        <v>0</v>
      </c>
      <c r="Z222" s="1"/>
      <c r="AA222" s="1"/>
    </row>
    <row r="223" spans="2:27">
      <c r="B223" s="199">
        <v>4205</v>
      </c>
      <c r="C223" t="s">
        <v>250</v>
      </c>
      <c r="D223" s="1">
        <v>824239.69799999997</v>
      </c>
      <c r="E223" s="86">
        <f t="shared" si="48"/>
        <v>34678.546701447325</v>
      </c>
      <c r="F223" s="87">
        <f t="shared" si="42"/>
        <v>0.83726059172145362</v>
      </c>
      <c r="G223" s="188">
        <f t="shared" si="49"/>
        <v>4180.7899618149049</v>
      </c>
      <c r="H223" s="188">
        <f t="shared" si="43"/>
        <v>99369.015812416663</v>
      </c>
      <c r="I223" s="188">
        <f t="shared" si="44"/>
        <v>910.3618944359481</v>
      </c>
      <c r="J223" s="88">
        <f t="shared" si="45"/>
        <v>21637.481506953616</v>
      </c>
      <c r="K223" s="188">
        <f t="shared" si="50"/>
        <v>556.99107059394282</v>
      </c>
      <c r="L223" s="88">
        <f t="shared" si="46"/>
        <v>13238.563765876834</v>
      </c>
      <c r="M223" s="89">
        <f t="shared" si="51"/>
        <v>112607.5795782935</v>
      </c>
      <c r="N223" s="89">
        <f t="shared" si="52"/>
        <v>936847.27757829346</v>
      </c>
      <c r="O223" s="89">
        <f t="shared" si="53"/>
        <v>39416.327733856175</v>
      </c>
      <c r="P223" s="90">
        <f t="shared" si="47"/>
        <v>0.95164708504228668</v>
      </c>
      <c r="Q223" s="225">
        <v>13583.783562092794</v>
      </c>
      <c r="R223" s="90">
        <f t="shared" si="54"/>
        <v>0.14196850439901676</v>
      </c>
      <c r="S223" s="90">
        <f t="shared" si="54"/>
        <v>0.13822087972116748</v>
      </c>
      <c r="T223" s="92">
        <v>23768</v>
      </c>
      <c r="U223" s="1">
        <v>721770.95499999996</v>
      </c>
      <c r="V223" s="1">
        <v>30467.32608695652</v>
      </c>
      <c r="W223" s="195"/>
      <c r="X223" s="89">
        <v>0</v>
      </c>
      <c r="Y223" s="89">
        <f t="shared" si="55"/>
        <v>0</v>
      </c>
    </row>
    <row r="224" spans="2:27">
      <c r="B224" s="199">
        <v>4206</v>
      </c>
      <c r="C224" t="s">
        <v>251</v>
      </c>
      <c r="D224" s="1">
        <v>349806.875</v>
      </c>
      <c r="E224" s="86">
        <f t="shared" si="48"/>
        <v>35405.554149797572</v>
      </c>
      <c r="F224" s="87">
        <f t="shared" si="42"/>
        <v>0.85481307717108834</v>
      </c>
      <c r="G224" s="188">
        <f t="shared" si="49"/>
        <v>3730.0453438377522</v>
      </c>
      <c r="H224" s="188">
        <f t="shared" si="43"/>
        <v>36852.847997116987</v>
      </c>
      <c r="I224" s="188">
        <f t="shared" si="44"/>
        <v>655.90928751336173</v>
      </c>
      <c r="J224" s="88">
        <f t="shared" si="45"/>
        <v>6480.3837606320139</v>
      </c>
      <c r="K224" s="188">
        <f t="shared" si="50"/>
        <v>302.53846367135645</v>
      </c>
      <c r="L224" s="88">
        <f t="shared" si="46"/>
        <v>2989.0800210730017</v>
      </c>
      <c r="M224" s="89">
        <f t="shared" si="51"/>
        <v>39841.928018189989</v>
      </c>
      <c r="N224" s="89">
        <f t="shared" si="52"/>
        <v>389648.80301818997</v>
      </c>
      <c r="O224" s="89">
        <f t="shared" si="53"/>
        <v>39438.137957306681</v>
      </c>
      <c r="P224" s="90">
        <f t="shared" si="47"/>
        <v>0.95217365960577571</v>
      </c>
      <c r="Q224" s="225">
        <v>4862.4726353499282</v>
      </c>
      <c r="R224" s="90">
        <f t="shared" si="54"/>
        <v>0.13077589695426906</v>
      </c>
      <c r="S224" s="90">
        <f t="shared" si="54"/>
        <v>0.13031809294740512</v>
      </c>
      <c r="T224" s="92">
        <v>9880</v>
      </c>
      <c r="U224" s="1">
        <v>309351.19500000001</v>
      </c>
      <c r="V224" s="1">
        <v>31323.531287970836</v>
      </c>
      <c r="W224" s="195"/>
      <c r="X224" s="89">
        <v>0</v>
      </c>
      <c r="Y224" s="89">
        <f t="shared" si="55"/>
        <v>0</v>
      </c>
    </row>
    <row r="225" spans="2:27">
      <c r="B225" s="199">
        <v>4207</v>
      </c>
      <c r="C225" t="s">
        <v>252</v>
      </c>
      <c r="D225" s="1">
        <v>345368.48200000002</v>
      </c>
      <c r="E225" s="86">
        <f t="shared" si="48"/>
        <v>37020.954228749062</v>
      </c>
      <c r="F225" s="87">
        <f t="shared" si="42"/>
        <v>0.89381444702703328</v>
      </c>
      <c r="G225" s="188">
        <f t="shared" si="49"/>
        <v>2728.497294887828</v>
      </c>
      <c r="H225" s="188">
        <f t="shared" si="43"/>
        <v>25454.151264008549</v>
      </c>
      <c r="I225" s="188">
        <f t="shared" si="44"/>
        <v>90.519259880340172</v>
      </c>
      <c r="J225" s="88">
        <f t="shared" si="45"/>
        <v>844.45417542369353</v>
      </c>
      <c r="K225" s="188">
        <f t="shared" si="50"/>
        <v>-262.85156396166508</v>
      </c>
      <c r="L225" s="88">
        <f t="shared" si="46"/>
        <v>-2452.1422401983732</v>
      </c>
      <c r="M225" s="89">
        <f t="shared" si="51"/>
        <v>23002.009023810177</v>
      </c>
      <c r="N225" s="89">
        <f t="shared" si="52"/>
        <v>368370.49102381017</v>
      </c>
      <c r="O225" s="89">
        <f t="shared" si="53"/>
        <v>39486.599959675223</v>
      </c>
      <c r="P225" s="90">
        <f t="shared" si="47"/>
        <v>0.95334370070145391</v>
      </c>
      <c r="Q225" s="225">
        <v>-1571.3041173715101</v>
      </c>
      <c r="R225" s="90">
        <f t="shared" si="54"/>
        <v>0.14373147190419586</v>
      </c>
      <c r="S225" s="90">
        <f t="shared" si="54"/>
        <v>0.13760149295734098</v>
      </c>
      <c r="T225" s="92">
        <v>9329</v>
      </c>
      <c r="U225" s="1">
        <v>301966.40600000002</v>
      </c>
      <c r="V225" s="1">
        <v>32542.990192908717</v>
      </c>
      <c r="W225" s="195"/>
      <c r="X225" s="89">
        <v>0</v>
      </c>
      <c r="Y225" s="89">
        <f t="shared" si="55"/>
        <v>0</v>
      </c>
    </row>
    <row r="226" spans="2:27">
      <c r="B226" s="199">
        <v>4211</v>
      </c>
      <c r="C226" t="s">
        <v>253</v>
      </c>
      <c r="D226" s="1">
        <v>75537.438999999998</v>
      </c>
      <c r="E226" s="86">
        <f t="shared" si="48"/>
        <v>30311.973916532905</v>
      </c>
      <c r="F226" s="87">
        <f t="shared" si="42"/>
        <v>0.73183635508411893</v>
      </c>
      <c r="G226" s="188">
        <f t="shared" si="49"/>
        <v>6888.0650884618453</v>
      </c>
      <c r="H226" s="188">
        <f t="shared" si="43"/>
        <v>17165.058200446918</v>
      </c>
      <c r="I226" s="188">
        <f t="shared" si="44"/>
        <v>2438.6623691559953</v>
      </c>
      <c r="J226" s="88">
        <f t="shared" si="45"/>
        <v>6077.146623936741</v>
      </c>
      <c r="K226" s="188">
        <f t="shared" si="50"/>
        <v>2085.2915453139899</v>
      </c>
      <c r="L226" s="88">
        <f t="shared" si="46"/>
        <v>5196.5465309224628</v>
      </c>
      <c r="M226" s="89">
        <f t="shared" si="51"/>
        <v>22361.604731369382</v>
      </c>
      <c r="N226" s="89">
        <f t="shared" si="52"/>
        <v>97899.043731369384</v>
      </c>
      <c r="O226" s="89">
        <f t="shared" si="53"/>
        <v>39285.330550308739</v>
      </c>
      <c r="P226" s="90">
        <f t="shared" si="47"/>
        <v>0.94848435794316655</v>
      </c>
      <c r="Q226" s="225">
        <v>2435.377214758304</v>
      </c>
      <c r="R226" s="90">
        <f t="shared" si="54"/>
        <v>0.15737040267896354</v>
      </c>
      <c r="S226" s="90">
        <f t="shared" si="54"/>
        <v>0.13507755383121459</v>
      </c>
      <c r="T226" s="92">
        <v>2492</v>
      </c>
      <c r="U226" s="1">
        <v>65266.434000000001</v>
      </c>
      <c r="V226" s="1">
        <v>26704.760229132571</v>
      </c>
      <c r="W226" s="195"/>
      <c r="X226" s="89">
        <v>0</v>
      </c>
      <c r="Y226" s="89">
        <f t="shared" si="55"/>
        <v>0</v>
      </c>
    </row>
    <row r="227" spans="2:27">
      <c r="B227" s="199">
        <v>4212</v>
      </c>
      <c r="C227" t="s">
        <v>254</v>
      </c>
      <c r="D227" s="1">
        <v>70230.088000000003</v>
      </c>
      <c r="E227" s="86">
        <f t="shared" si="48"/>
        <v>30735.268271334793</v>
      </c>
      <c r="F227" s="87">
        <f t="shared" si="42"/>
        <v>0.74205615134677461</v>
      </c>
      <c r="G227" s="188">
        <f t="shared" si="49"/>
        <v>6625.6225884846754</v>
      </c>
      <c r="H227" s="188">
        <f t="shared" si="43"/>
        <v>15139.547614687484</v>
      </c>
      <c r="I227" s="188">
        <f t="shared" si="44"/>
        <v>2290.509344975334</v>
      </c>
      <c r="J227" s="88">
        <f t="shared" si="45"/>
        <v>5233.813853268638</v>
      </c>
      <c r="K227" s="188">
        <f t="shared" si="50"/>
        <v>1937.1385211333286</v>
      </c>
      <c r="L227" s="88">
        <f t="shared" si="46"/>
        <v>4426.3615207896555</v>
      </c>
      <c r="M227" s="89">
        <f t="shared" si="51"/>
        <v>19565.909135477141</v>
      </c>
      <c r="N227" s="89">
        <f t="shared" si="52"/>
        <v>89795.997135477141</v>
      </c>
      <c r="O227" s="89">
        <f t="shared" si="53"/>
        <v>39298.029380952801</v>
      </c>
      <c r="P227" s="90">
        <f t="shared" si="47"/>
        <v>0.94879095183104634</v>
      </c>
      <c r="Q227" s="225">
        <v>2540.0292691624163</v>
      </c>
      <c r="R227" s="90">
        <f t="shared" si="54"/>
        <v>0.22635057559477056</v>
      </c>
      <c r="S227" s="90">
        <f t="shared" si="54"/>
        <v>0.21722674199078307</v>
      </c>
      <c r="T227" s="92">
        <v>2285</v>
      </c>
      <c r="U227" s="1">
        <v>57267.546000000002</v>
      </c>
      <c r="V227" s="1">
        <v>25250.240740740745</v>
      </c>
      <c r="W227" s="195"/>
      <c r="X227" s="89">
        <v>0</v>
      </c>
      <c r="Y227" s="89">
        <f t="shared" si="55"/>
        <v>0</v>
      </c>
    </row>
    <row r="228" spans="2:27">
      <c r="B228" s="199">
        <v>4213</v>
      </c>
      <c r="C228" t="s">
        <v>255</v>
      </c>
      <c r="D228" s="1">
        <v>205836.17499999999</v>
      </c>
      <c r="E228" s="86">
        <f t="shared" si="48"/>
        <v>31843.467667079207</v>
      </c>
      <c r="F228" s="87">
        <f t="shared" si="42"/>
        <v>0.7688119346791713</v>
      </c>
      <c r="G228" s="188">
        <f t="shared" si="49"/>
        <v>5938.5389631231383</v>
      </c>
      <c r="H228" s="188">
        <f t="shared" si="43"/>
        <v>38386.715857627969</v>
      </c>
      <c r="I228" s="188">
        <f t="shared" si="44"/>
        <v>1902.6395564647894</v>
      </c>
      <c r="J228" s="88">
        <f t="shared" si="45"/>
        <v>12298.662092988397</v>
      </c>
      <c r="K228" s="188">
        <f t="shared" si="50"/>
        <v>1549.2687326227842</v>
      </c>
      <c r="L228" s="88">
        <f t="shared" si="46"/>
        <v>10014.473087673678</v>
      </c>
      <c r="M228" s="89">
        <f t="shared" si="51"/>
        <v>48401.188945301648</v>
      </c>
      <c r="N228" s="89">
        <f t="shared" si="52"/>
        <v>254237.36394530162</v>
      </c>
      <c r="O228" s="89">
        <f t="shared" si="53"/>
        <v>39331.275362825123</v>
      </c>
      <c r="P228" s="90">
        <f t="shared" si="47"/>
        <v>0.94959362533101799</v>
      </c>
      <c r="Q228" s="225">
        <v>10127.373356917218</v>
      </c>
      <c r="R228" s="90">
        <f t="shared" si="54"/>
        <v>6.4716490586198161E-2</v>
      </c>
      <c r="S228" s="90">
        <f t="shared" si="54"/>
        <v>4.1491703276072288E-2</v>
      </c>
      <c r="T228" s="92">
        <v>6464</v>
      </c>
      <c r="U228" s="1">
        <v>193324.86799999999</v>
      </c>
      <c r="V228" s="1">
        <v>30574.864463071324</v>
      </c>
      <c r="W228" s="195"/>
      <c r="X228" s="89">
        <v>0</v>
      </c>
      <c r="Y228" s="89">
        <f t="shared" si="55"/>
        <v>0</v>
      </c>
    </row>
    <row r="229" spans="2:27">
      <c r="B229" s="199">
        <v>4214</v>
      </c>
      <c r="C229" t="s">
        <v>256</v>
      </c>
      <c r="D229" s="1">
        <v>211936.666</v>
      </c>
      <c r="E229" s="86">
        <f t="shared" si="48"/>
        <v>33855.697444089456</v>
      </c>
      <c r="F229" s="87">
        <f t="shared" si="42"/>
        <v>0.81739415204495314</v>
      </c>
      <c r="G229" s="188">
        <f t="shared" si="49"/>
        <v>4690.9565013767842</v>
      </c>
      <c r="H229" s="188">
        <f t="shared" si="43"/>
        <v>29365.38769861867</v>
      </c>
      <c r="I229" s="188">
        <f t="shared" si="44"/>
        <v>1198.3591345112025</v>
      </c>
      <c r="J229" s="88">
        <f t="shared" si="45"/>
        <v>7501.7281820401267</v>
      </c>
      <c r="K229" s="188">
        <f t="shared" si="50"/>
        <v>844.98831066919718</v>
      </c>
      <c r="L229" s="88">
        <f t="shared" si="46"/>
        <v>5289.626824789174</v>
      </c>
      <c r="M229" s="89">
        <f t="shared" si="51"/>
        <v>34655.014523407845</v>
      </c>
      <c r="N229" s="89">
        <f t="shared" si="52"/>
        <v>246591.68052340785</v>
      </c>
      <c r="O229" s="89">
        <f t="shared" si="53"/>
        <v>39391.642256135441</v>
      </c>
      <c r="P229" s="90">
        <f t="shared" si="47"/>
        <v>0.95105109185199166</v>
      </c>
      <c r="Q229" s="225">
        <v>3411.5214879241539</v>
      </c>
      <c r="R229" s="90">
        <f t="shared" si="54"/>
        <v>0.1685546964209905</v>
      </c>
      <c r="S229" s="90">
        <f t="shared" si="54"/>
        <v>0.16407461451777899</v>
      </c>
      <c r="T229" s="92">
        <v>6260</v>
      </c>
      <c r="U229" s="1">
        <v>181366.492</v>
      </c>
      <c r="V229" s="1">
        <v>29083.786401539448</v>
      </c>
      <c r="W229" s="195"/>
      <c r="X229" s="89">
        <v>0</v>
      </c>
      <c r="Y229" s="89">
        <f t="shared" si="55"/>
        <v>0</v>
      </c>
    </row>
    <row r="230" spans="2:27">
      <c r="B230" s="199">
        <v>4215</v>
      </c>
      <c r="C230" t="s">
        <v>257</v>
      </c>
      <c r="D230" s="1">
        <v>454691.88400000002</v>
      </c>
      <c r="E230" s="86">
        <f t="shared" si="48"/>
        <v>38749.947502982788</v>
      </c>
      <c r="F230" s="87">
        <f t="shared" si="42"/>
        <v>0.9355583512433806</v>
      </c>
      <c r="G230" s="188">
        <f t="shared" si="49"/>
        <v>1656.521464862918</v>
      </c>
      <c r="H230" s="188">
        <f t="shared" si="43"/>
        <v>19437.622868701481</v>
      </c>
      <c r="I230" s="188">
        <f t="shared" si="44"/>
        <v>0</v>
      </c>
      <c r="J230" s="88">
        <f t="shared" si="45"/>
        <v>0</v>
      </c>
      <c r="K230" s="188">
        <f t="shared" si="50"/>
        <v>-353.37082384200528</v>
      </c>
      <c r="L230" s="88">
        <f t="shared" si="46"/>
        <v>-4146.4532469620899</v>
      </c>
      <c r="M230" s="89">
        <f t="shared" si="51"/>
        <v>15291.169621739391</v>
      </c>
      <c r="N230" s="89">
        <f t="shared" si="52"/>
        <v>469983.05362173938</v>
      </c>
      <c r="O230" s="89">
        <f t="shared" si="53"/>
        <v>40053.098144003699</v>
      </c>
      <c r="P230" s="90">
        <f t="shared" si="47"/>
        <v>0.96702093490343377</v>
      </c>
      <c r="Q230" s="225">
        <v>-2160.7498303779466</v>
      </c>
      <c r="R230" s="90">
        <f t="shared" si="54"/>
        <v>0.16173367484024478</v>
      </c>
      <c r="S230" s="90">
        <f t="shared" si="54"/>
        <v>0.14084345791581221</v>
      </c>
      <c r="T230" s="92">
        <v>11734</v>
      </c>
      <c r="U230" s="1">
        <v>391390.81</v>
      </c>
      <c r="V230" s="1">
        <v>33966.051375509851</v>
      </c>
      <c r="W230" s="195"/>
      <c r="X230" s="89">
        <v>0</v>
      </c>
      <c r="Y230" s="89">
        <f t="shared" si="55"/>
        <v>0</v>
      </c>
    </row>
    <row r="231" spans="2:27">
      <c r="B231" s="199">
        <v>4216</v>
      </c>
      <c r="C231" t="s">
        <v>258</v>
      </c>
      <c r="D231" s="1">
        <v>161821.82199999999</v>
      </c>
      <c r="E231" s="86">
        <f t="shared" si="48"/>
        <v>29895.034546462215</v>
      </c>
      <c r="F231" s="87">
        <f t="shared" si="42"/>
        <v>0.72176999023028887</v>
      </c>
      <c r="G231" s="188">
        <f t="shared" si="49"/>
        <v>7146.567497905673</v>
      </c>
      <c r="H231" s="188">
        <f t="shared" si="43"/>
        <v>38684.369866163412</v>
      </c>
      <c r="I231" s="188">
        <f t="shared" si="44"/>
        <v>2584.5911486807363</v>
      </c>
      <c r="J231" s="88">
        <f t="shared" si="45"/>
        <v>13990.391887808826</v>
      </c>
      <c r="K231" s="188">
        <f t="shared" si="50"/>
        <v>2231.2203248387309</v>
      </c>
      <c r="L231" s="88">
        <f t="shared" si="46"/>
        <v>12077.59561835205</v>
      </c>
      <c r="M231" s="89">
        <f t="shared" si="51"/>
        <v>50761.965484515458</v>
      </c>
      <c r="N231" s="89">
        <f t="shared" si="52"/>
        <v>212583.78748451546</v>
      </c>
      <c r="O231" s="89">
        <f t="shared" si="53"/>
        <v>39272.822369206624</v>
      </c>
      <c r="P231" s="90">
        <f t="shared" si="47"/>
        <v>0.94818236699755176</v>
      </c>
      <c r="Q231" s="225">
        <v>9150.2196837226293</v>
      </c>
      <c r="R231" s="90">
        <f t="shared" si="54"/>
        <v>0.12015251789515546</v>
      </c>
      <c r="S231" s="90">
        <f t="shared" si="54"/>
        <v>0.13401732829585275</v>
      </c>
      <c r="T231" s="92">
        <v>5413</v>
      </c>
      <c r="U231" s="1">
        <v>144464.09700000001</v>
      </c>
      <c r="V231" s="1">
        <v>26362.061496350369</v>
      </c>
      <c r="W231" s="195"/>
      <c r="X231" s="89">
        <v>0</v>
      </c>
      <c r="Y231" s="89">
        <f t="shared" si="55"/>
        <v>0</v>
      </c>
    </row>
    <row r="232" spans="2:27">
      <c r="B232" s="199">
        <v>4217</v>
      </c>
      <c r="C232" t="s">
        <v>259</v>
      </c>
      <c r="D232" s="1">
        <v>58557.112999999998</v>
      </c>
      <c r="E232" s="86">
        <f t="shared" si="48"/>
        <v>32934.259280089987</v>
      </c>
      <c r="F232" s="87">
        <f t="shared" si="42"/>
        <v>0.79514743366120011</v>
      </c>
      <c r="G232" s="188">
        <f t="shared" si="49"/>
        <v>5262.2481630564544</v>
      </c>
      <c r="H232" s="188">
        <f t="shared" si="43"/>
        <v>9356.2772339143758</v>
      </c>
      <c r="I232" s="188">
        <f t="shared" si="44"/>
        <v>1520.8624919110161</v>
      </c>
      <c r="J232" s="88">
        <f t="shared" si="45"/>
        <v>2704.0935106177867</v>
      </c>
      <c r="K232" s="188">
        <f t="shared" si="50"/>
        <v>1167.4916680690108</v>
      </c>
      <c r="L232" s="88">
        <f t="shared" si="46"/>
        <v>2075.8001858267012</v>
      </c>
      <c r="M232" s="89">
        <f t="shared" si="51"/>
        <v>11432.077419741077</v>
      </c>
      <c r="N232" s="89">
        <f t="shared" si="52"/>
        <v>69989.190419741077</v>
      </c>
      <c r="O232" s="89">
        <f t="shared" si="53"/>
        <v>39363.999111215453</v>
      </c>
      <c r="P232" s="90">
        <f t="shared" si="47"/>
        <v>0.95038369030047898</v>
      </c>
      <c r="Q232" s="225">
        <v>2953.2939732826071</v>
      </c>
      <c r="R232" s="90">
        <f t="shared" si="54"/>
        <v>0.10264957196878394</v>
      </c>
      <c r="S232" s="90">
        <f t="shared" si="54"/>
        <v>0.11753348070177079</v>
      </c>
      <c r="T232" s="92">
        <v>1778</v>
      </c>
      <c r="U232" s="1">
        <v>53105.822999999997</v>
      </c>
      <c r="V232" s="1">
        <v>29470.49001109878</v>
      </c>
      <c r="W232" s="195"/>
      <c r="X232" s="89">
        <v>0</v>
      </c>
      <c r="Y232" s="89">
        <f t="shared" si="55"/>
        <v>0</v>
      </c>
    </row>
    <row r="233" spans="2:27">
      <c r="B233" s="199">
        <v>4218</v>
      </c>
      <c r="C233" t="s">
        <v>260</v>
      </c>
      <c r="D233" s="1">
        <v>41817.661999999997</v>
      </c>
      <c r="E233" s="86">
        <f t="shared" si="48"/>
        <v>29891.109363831303</v>
      </c>
      <c r="F233" s="87">
        <f t="shared" si="42"/>
        <v>0.72167522268537221</v>
      </c>
      <c r="G233" s="188">
        <f t="shared" si="49"/>
        <v>7149.0011111368385</v>
      </c>
      <c r="H233" s="188">
        <f t="shared" si="43"/>
        <v>10001.452554480436</v>
      </c>
      <c r="I233" s="188">
        <f t="shared" si="44"/>
        <v>2585.9649626015557</v>
      </c>
      <c r="J233" s="88">
        <f t="shared" si="45"/>
        <v>3617.7649826795764</v>
      </c>
      <c r="K233" s="188">
        <f t="shared" si="50"/>
        <v>2232.5941387595503</v>
      </c>
      <c r="L233" s="88">
        <f t="shared" si="46"/>
        <v>3123.3992001246111</v>
      </c>
      <c r="M233" s="89">
        <f t="shared" si="51"/>
        <v>13124.851754605048</v>
      </c>
      <c r="N233" s="89">
        <f t="shared" si="52"/>
        <v>54942.513754605046</v>
      </c>
      <c r="O233" s="89">
        <f t="shared" si="53"/>
        <v>39272.704613727699</v>
      </c>
      <c r="P233" s="90">
        <f t="shared" si="47"/>
        <v>0.94817952397120431</v>
      </c>
      <c r="Q233" s="225">
        <v>3539.8035891239433</v>
      </c>
      <c r="R233" s="90">
        <f t="shared" si="54"/>
        <v>9.6218471831626226E-2</v>
      </c>
      <c r="S233" s="90">
        <f t="shared" si="54"/>
        <v>8.1330586938987773E-2</v>
      </c>
      <c r="T233" s="92">
        <v>1399</v>
      </c>
      <c r="U233" s="1">
        <v>38147.197</v>
      </c>
      <c r="V233" s="1">
        <v>27642.896376811597</v>
      </c>
      <c r="W233" s="195"/>
      <c r="X233" s="89">
        <v>0</v>
      </c>
      <c r="Y233" s="89">
        <f t="shared" si="55"/>
        <v>0</v>
      </c>
    </row>
    <row r="234" spans="2:27">
      <c r="B234" s="199">
        <v>4219</v>
      </c>
      <c r="C234" t="s">
        <v>261</v>
      </c>
      <c r="D234" s="1">
        <v>122102.46799999999</v>
      </c>
      <c r="E234" s="86">
        <f t="shared" si="48"/>
        <v>31897.19644723093</v>
      </c>
      <c r="F234" s="87">
        <f t="shared" si="42"/>
        <v>0.77010913408748527</v>
      </c>
      <c r="G234" s="188">
        <f t="shared" si="49"/>
        <v>5905.2271194290697</v>
      </c>
      <c r="H234" s="188">
        <f t="shared" si="43"/>
        <v>22605.209413174482</v>
      </c>
      <c r="I234" s="188">
        <f t="shared" si="44"/>
        <v>1883.8344834116863</v>
      </c>
      <c r="J234" s="88">
        <f t="shared" si="45"/>
        <v>7211.3184024999346</v>
      </c>
      <c r="K234" s="188">
        <f t="shared" si="50"/>
        <v>1530.4636595696811</v>
      </c>
      <c r="L234" s="88">
        <f t="shared" si="46"/>
        <v>5858.6148888327398</v>
      </c>
      <c r="M234" s="89">
        <f t="shared" si="51"/>
        <v>28463.824302007222</v>
      </c>
      <c r="N234" s="89">
        <f t="shared" si="52"/>
        <v>150566.2923020072</v>
      </c>
      <c r="O234" s="89">
        <f t="shared" si="53"/>
        <v>39332.887226229679</v>
      </c>
      <c r="P234" s="90">
        <f t="shared" si="47"/>
        <v>0.94963254131326746</v>
      </c>
      <c r="Q234" s="225">
        <v>4476.5542952226242</v>
      </c>
      <c r="R234" s="90">
        <f t="shared" si="54"/>
        <v>0.14198211391001112</v>
      </c>
      <c r="S234" s="90">
        <f t="shared" si="54"/>
        <v>0.18344907154676449</v>
      </c>
      <c r="T234" s="92">
        <v>3828</v>
      </c>
      <c r="U234" s="1">
        <v>106921.524</v>
      </c>
      <c r="V234" s="1">
        <v>26952.741114192086</v>
      </c>
      <c r="W234" s="195"/>
      <c r="X234" s="89">
        <v>0</v>
      </c>
      <c r="Y234" s="89">
        <f t="shared" si="55"/>
        <v>0</v>
      </c>
    </row>
    <row r="235" spans="2:27">
      <c r="B235" s="199">
        <v>4220</v>
      </c>
      <c r="C235" t="s">
        <v>262</v>
      </c>
      <c r="D235" s="1">
        <v>42359.392999999996</v>
      </c>
      <c r="E235" s="86">
        <f t="shared" si="48"/>
        <v>36453.866609294317</v>
      </c>
      <c r="F235" s="87">
        <f t="shared" si="42"/>
        <v>0.88012298181338944</v>
      </c>
      <c r="G235" s="188">
        <f t="shared" si="49"/>
        <v>3080.0916189497702</v>
      </c>
      <c r="H235" s="188">
        <f t="shared" si="43"/>
        <v>3579.0664612196329</v>
      </c>
      <c r="I235" s="188">
        <f t="shared" si="44"/>
        <v>288.99992668950108</v>
      </c>
      <c r="J235" s="88">
        <f t="shared" si="45"/>
        <v>335.81791481320022</v>
      </c>
      <c r="K235" s="188">
        <f t="shared" si="50"/>
        <v>-64.370897152504199</v>
      </c>
      <c r="L235" s="88">
        <f t="shared" si="46"/>
        <v>-74.798982491209884</v>
      </c>
      <c r="M235" s="89">
        <f t="shared" si="51"/>
        <v>3504.2674787284232</v>
      </c>
      <c r="N235" s="89">
        <f t="shared" si="52"/>
        <v>45863.660478728416</v>
      </c>
      <c r="O235" s="89">
        <f t="shared" si="53"/>
        <v>39469.587331091585</v>
      </c>
      <c r="P235" s="90">
        <f t="shared" si="47"/>
        <v>0.95293295674504475</v>
      </c>
      <c r="Q235" s="225">
        <v>1115.14711749966</v>
      </c>
      <c r="R235" s="90">
        <f t="shared" si="54"/>
        <v>0.10899024886192028</v>
      </c>
      <c r="S235" s="90">
        <f t="shared" si="54"/>
        <v>0.12616909953275884</v>
      </c>
      <c r="T235" s="92">
        <v>1162</v>
      </c>
      <c r="U235" s="1">
        <v>38196.362000000001</v>
      </c>
      <c r="V235" s="1">
        <v>32369.798305084751</v>
      </c>
      <c r="W235" s="195"/>
      <c r="X235" s="89">
        <v>0</v>
      </c>
      <c r="Y235" s="89">
        <f t="shared" si="55"/>
        <v>0</v>
      </c>
    </row>
    <row r="236" spans="2:27">
      <c r="B236" s="199">
        <v>4221</v>
      </c>
      <c r="C236" t="s">
        <v>263</v>
      </c>
      <c r="D236" s="1">
        <v>63848.135999999999</v>
      </c>
      <c r="E236" s="86">
        <f t="shared" si="48"/>
        <v>52986.004979253114</v>
      </c>
      <c r="F236" s="87">
        <f t="shared" si="42"/>
        <v>1.2792662352264559</v>
      </c>
      <c r="G236" s="188">
        <f t="shared" si="49"/>
        <v>-7169.8341704246841</v>
      </c>
      <c r="H236" s="188">
        <f t="shared" si="43"/>
        <v>-8639.6501753617449</v>
      </c>
      <c r="I236" s="188">
        <f t="shared" si="44"/>
        <v>0</v>
      </c>
      <c r="J236" s="88">
        <f t="shared" si="45"/>
        <v>0</v>
      </c>
      <c r="K236" s="188">
        <f t="shared" si="50"/>
        <v>-353.37082384200528</v>
      </c>
      <c r="L236" s="88">
        <f t="shared" si="46"/>
        <v>-425.81184272961639</v>
      </c>
      <c r="M236" s="89">
        <f t="shared" si="51"/>
        <v>-9065.4620180913607</v>
      </c>
      <c r="N236" s="89">
        <f t="shared" si="52"/>
        <v>54782.673981908636</v>
      </c>
      <c r="O236" s="89">
        <f t="shared" si="53"/>
        <v>45462.799984986421</v>
      </c>
      <c r="P236" s="90">
        <f t="shared" si="47"/>
        <v>1.0976299308170023</v>
      </c>
      <c r="Q236" s="225">
        <v>-205.14050165718618</v>
      </c>
      <c r="R236" s="90">
        <f t="shared" si="54"/>
        <v>0.10976827257691751</v>
      </c>
      <c r="S236" s="90">
        <f t="shared" si="54"/>
        <v>0.10976827257691756</v>
      </c>
      <c r="T236" s="92">
        <v>1205</v>
      </c>
      <c r="U236" s="1">
        <v>57532.853999999999</v>
      </c>
      <c r="V236" s="1">
        <v>47745.107053941909</v>
      </c>
      <c r="W236" s="195"/>
      <c r="X236" s="89">
        <v>0</v>
      </c>
      <c r="Y236" s="89">
        <f t="shared" si="55"/>
        <v>0</v>
      </c>
    </row>
    <row r="237" spans="2:27">
      <c r="B237" s="199">
        <v>4222</v>
      </c>
      <c r="C237" t="s">
        <v>264</v>
      </c>
      <c r="D237" s="1">
        <v>90116.167000000001</v>
      </c>
      <c r="E237" s="86">
        <f t="shared" si="48"/>
        <v>86733.558229066417</v>
      </c>
      <c r="F237" s="87">
        <f t="shared" si="42"/>
        <v>2.0940494107252925</v>
      </c>
      <c r="G237" s="188">
        <f t="shared" si="49"/>
        <v>-28093.317185308933</v>
      </c>
      <c r="H237" s="188">
        <f t="shared" si="43"/>
        <v>-29188.956555535984</v>
      </c>
      <c r="I237" s="188">
        <f t="shared" si="44"/>
        <v>0</v>
      </c>
      <c r="J237" s="88">
        <f t="shared" si="45"/>
        <v>0</v>
      </c>
      <c r="K237" s="188">
        <f t="shared" si="50"/>
        <v>-353.37082384200528</v>
      </c>
      <c r="L237" s="88">
        <f t="shared" si="46"/>
        <v>-367.15228597184347</v>
      </c>
      <c r="M237" s="89">
        <f t="shared" si="51"/>
        <v>-29556.108841507827</v>
      </c>
      <c r="N237" s="89">
        <f t="shared" si="52"/>
        <v>60560.058158492175</v>
      </c>
      <c r="O237" s="89">
        <f t="shared" si="53"/>
        <v>58286.870219915472</v>
      </c>
      <c r="P237" s="90">
        <f t="shared" si="47"/>
        <v>1.4072475375065598</v>
      </c>
      <c r="Q237" s="225">
        <v>-2249.1303911882424</v>
      </c>
      <c r="R237" s="90">
        <f t="shared" si="54"/>
        <v>9.7248022169541246E-2</v>
      </c>
      <c r="S237" s="90">
        <f t="shared" si="54"/>
        <v>6.7678296836772164E-2</v>
      </c>
      <c r="T237" s="92">
        <v>1039</v>
      </c>
      <c r="U237" s="1">
        <v>82129.259000000005</v>
      </c>
      <c r="V237" s="1">
        <v>81235.666666666672</v>
      </c>
      <c r="W237" s="195"/>
      <c r="X237" s="89">
        <v>0</v>
      </c>
      <c r="Y237" s="89">
        <f t="shared" si="55"/>
        <v>0</v>
      </c>
    </row>
    <row r="238" spans="2:27">
      <c r="B238" s="199">
        <v>4223</v>
      </c>
      <c r="C238" t="s">
        <v>265</v>
      </c>
      <c r="D238" s="1">
        <v>467960.23100000003</v>
      </c>
      <c r="E238" s="86">
        <f t="shared" si="48"/>
        <v>29955.206183587252</v>
      </c>
      <c r="F238" s="87">
        <f t="shared" si="42"/>
        <v>0.72322274258862385</v>
      </c>
      <c r="G238" s="188">
        <f t="shared" si="49"/>
        <v>7109.2610828881507</v>
      </c>
      <c r="H238" s="188">
        <f t="shared" si="43"/>
        <v>111060.87663687869</v>
      </c>
      <c r="I238" s="188">
        <f t="shared" si="44"/>
        <v>2563.5310756869735</v>
      </c>
      <c r="J238" s="88">
        <f t="shared" si="45"/>
        <v>40047.482464381901</v>
      </c>
      <c r="K238" s="188">
        <f t="shared" si="50"/>
        <v>2210.1602518449681</v>
      </c>
      <c r="L238" s="88">
        <f t="shared" si="46"/>
        <v>34527.123454322093</v>
      </c>
      <c r="M238" s="89">
        <f t="shared" si="51"/>
        <v>145588.00009120078</v>
      </c>
      <c r="N238" s="89">
        <f t="shared" si="52"/>
        <v>613548.23109120084</v>
      </c>
      <c r="O238" s="89">
        <f t="shared" si="53"/>
        <v>39274.627518320369</v>
      </c>
      <c r="P238" s="90">
        <f t="shared" si="47"/>
        <v>0.94822594956830164</v>
      </c>
      <c r="Q238" s="225">
        <v>26894.58523318384</v>
      </c>
      <c r="R238" s="90">
        <f t="shared" si="54"/>
        <v>0.14392964534013519</v>
      </c>
      <c r="S238" s="90">
        <f t="shared" si="54"/>
        <v>0.13148130071666672</v>
      </c>
      <c r="T238" s="92">
        <v>15622</v>
      </c>
      <c r="U238" s="1">
        <v>409081.304</v>
      </c>
      <c r="V238" s="1">
        <v>26474.32720683407</v>
      </c>
      <c r="W238" s="195"/>
      <c r="X238" s="89">
        <v>0</v>
      </c>
      <c r="Y238" s="89">
        <f t="shared" si="55"/>
        <v>0</v>
      </c>
    </row>
    <row r="239" spans="2:27">
      <c r="B239" s="199">
        <v>4224</v>
      </c>
      <c r="C239" t="s">
        <v>266</v>
      </c>
      <c r="D239" s="1">
        <v>51454.781999999999</v>
      </c>
      <c r="E239" s="86">
        <f t="shared" si="48"/>
        <v>56234.734426229508</v>
      </c>
      <c r="F239" s="87">
        <f t="shared" si="42"/>
        <v>1.3577018502634852</v>
      </c>
      <c r="G239" s="188">
        <f t="shared" si="49"/>
        <v>-9184.046427550049</v>
      </c>
      <c r="H239" s="188">
        <f t="shared" si="43"/>
        <v>-8403.4024812082953</v>
      </c>
      <c r="I239" s="188">
        <f t="shared" si="44"/>
        <v>0</v>
      </c>
      <c r="J239" s="88">
        <f t="shared" si="45"/>
        <v>0</v>
      </c>
      <c r="K239" s="188">
        <f t="shared" si="50"/>
        <v>-353.37082384200528</v>
      </c>
      <c r="L239" s="88">
        <f t="shared" si="46"/>
        <v>-323.33430381543479</v>
      </c>
      <c r="M239" s="89">
        <f t="shared" si="51"/>
        <v>-8726.7367850237297</v>
      </c>
      <c r="N239" s="89">
        <f t="shared" si="52"/>
        <v>42728.045214976271</v>
      </c>
      <c r="O239" s="89">
        <f t="shared" si="53"/>
        <v>46697.317174837459</v>
      </c>
      <c r="P239" s="90">
        <f t="shared" si="47"/>
        <v>1.1274354645310736</v>
      </c>
      <c r="Q239" s="225">
        <v>-469.02828192226116</v>
      </c>
      <c r="R239" s="90">
        <f t="shared" si="54"/>
        <v>0.13495217542061019</v>
      </c>
      <c r="S239" s="90">
        <f t="shared" si="54"/>
        <v>0.14487525454997069</v>
      </c>
      <c r="T239" s="92">
        <v>915</v>
      </c>
      <c r="U239" s="1">
        <v>45336.52</v>
      </c>
      <c r="V239" s="1">
        <v>49118.656554712892</v>
      </c>
      <c r="W239" s="195"/>
      <c r="X239" s="89">
        <v>0</v>
      </c>
      <c r="Y239" s="89">
        <f t="shared" si="55"/>
        <v>0</v>
      </c>
      <c r="Z239" s="1"/>
      <c r="AA239" s="1"/>
    </row>
    <row r="240" spans="2:27">
      <c r="B240" s="199">
        <v>4225</v>
      </c>
      <c r="C240" t="s">
        <v>267</v>
      </c>
      <c r="D240" s="1">
        <v>343543.77</v>
      </c>
      <c r="E240" s="86">
        <f t="shared" si="48"/>
        <v>31607.67043886282</v>
      </c>
      <c r="F240" s="87">
        <f t="shared" si="42"/>
        <v>0.76311897042313204</v>
      </c>
      <c r="G240" s="188">
        <f t="shared" si="49"/>
        <v>6084.7332446172977</v>
      </c>
      <c r="H240" s="188">
        <f t="shared" si="43"/>
        <v>66134.965635745408</v>
      </c>
      <c r="I240" s="188">
        <f t="shared" si="44"/>
        <v>1985.1685863405246</v>
      </c>
      <c r="J240" s="88">
        <f t="shared" si="45"/>
        <v>21576.797364935162</v>
      </c>
      <c r="K240" s="188">
        <f t="shared" si="50"/>
        <v>1631.7977624985192</v>
      </c>
      <c r="L240" s="88">
        <f t="shared" si="46"/>
        <v>17736.009880596408</v>
      </c>
      <c r="M240" s="89">
        <f t="shared" si="51"/>
        <v>83870.975516341816</v>
      </c>
      <c r="N240" s="89">
        <f t="shared" si="52"/>
        <v>427414.74551634182</v>
      </c>
      <c r="O240" s="89">
        <f t="shared" si="53"/>
        <v>39324.201445978637</v>
      </c>
      <c r="P240" s="90">
        <f t="shared" si="47"/>
        <v>0.94942283640333691</v>
      </c>
      <c r="Q240" s="225">
        <v>11883.211732085823</v>
      </c>
      <c r="R240" s="90">
        <f t="shared" si="54"/>
        <v>0.11906415158504523</v>
      </c>
      <c r="S240" s="90">
        <f t="shared" si="54"/>
        <v>0.11556353688692277</v>
      </c>
      <c r="T240" s="92">
        <v>10869</v>
      </c>
      <c r="U240" s="1">
        <v>306992.02500000002</v>
      </c>
      <c r="V240" s="1">
        <v>28333.366405168439</v>
      </c>
      <c r="W240" s="195"/>
      <c r="X240" s="89">
        <v>0</v>
      </c>
      <c r="Y240" s="89">
        <f t="shared" si="55"/>
        <v>0</v>
      </c>
    </row>
    <row r="241" spans="2:27">
      <c r="B241" s="199">
        <v>4226</v>
      </c>
      <c r="C241" t="s">
        <v>268</v>
      </c>
      <c r="D241" s="1">
        <v>65684.930999999997</v>
      </c>
      <c r="E241" s="86">
        <f t="shared" si="48"/>
        <v>36777.676931690927</v>
      </c>
      <c r="F241" s="87">
        <f t="shared" si="42"/>
        <v>0.88794088792316261</v>
      </c>
      <c r="G241" s="188">
        <f t="shared" si="49"/>
        <v>2879.3292190638722</v>
      </c>
      <c r="H241" s="188">
        <f t="shared" si="43"/>
        <v>5142.4819852480759</v>
      </c>
      <c r="I241" s="188">
        <f t="shared" si="44"/>
        <v>175.66631385068757</v>
      </c>
      <c r="J241" s="88">
        <f t="shared" si="45"/>
        <v>313.74003653732797</v>
      </c>
      <c r="K241" s="188">
        <f t="shared" si="50"/>
        <v>-177.70450999131771</v>
      </c>
      <c r="L241" s="88">
        <f t="shared" si="46"/>
        <v>-317.38025484449338</v>
      </c>
      <c r="M241" s="89">
        <f t="shared" si="51"/>
        <v>4825.1017304035822</v>
      </c>
      <c r="N241" s="89">
        <f t="shared" si="52"/>
        <v>70510.032730403575</v>
      </c>
      <c r="O241" s="89">
        <f t="shared" si="53"/>
        <v>39479.301640763479</v>
      </c>
      <c r="P241" s="90">
        <f t="shared" si="47"/>
        <v>0.95316749392833788</v>
      </c>
      <c r="Q241" s="225">
        <v>-32.714499109815733</v>
      </c>
      <c r="R241" s="90">
        <f t="shared" si="54"/>
        <v>0.26388900701147899</v>
      </c>
      <c r="S241" s="90">
        <f t="shared" si="54"/>
        <v>0.25681236083560283</v>
      </c>
      <c r="T241" s="92">
        <v>1786</v>
      </c>
      <c r="U241" s="1">
        <v>51970.49</v>
      </c>
      <c r="V241" s="1">
        <v>29262.663288288288</v>
      </c>
      <c r="W241" s="195"/>
      <c r="X241" s="89">
        <v>0</v>
      </c>
      <c r="Y241" s="89">
        <f t="shared" si="55"/>
        <v>0</v>
      </c>
    </row>
    <row r="242" spans="2:27">
      <c r="B242" s="199">
        <v>4227</v>
      </c>
      <c r="C242" t="s">
        <v>269</v>
      </c>
      <c r="D242" s="1">
        <v>234702.54399999999</v>
      </c>
      <c r="E242" s="86">
        <f t="shared" si="48"/>
        <v>38082.515657958786</v>
      </c>
      <c r="F242" s="87">
        <f t="shared" si="42"/>
        <v>0.91944422782553803</v>
      </c>
      <c r="G242" s="188">
        <f t="shared" si="49"/>
        <v>2070.3292087777995</v>
      </c>
      <c r="H242" s="188">
        <f t="shared" si="43"/>
        <v>12759.438913697579</v>
      </c>
      <c r="I242" s="188">
        <f t="shared" si="44"/>
        <v>0</v>
      </c>
      <c r="J242" s="88">
        <f t="shared" si="45"/>
        <v>0</v>
      </c>
      <c r="K242" s="188">
        <f t="shared" si="50"/>
        <v>-353.37082384200528</v>
      </c>
      <c r="L242" s="88">
        <f t="shared" si="46"/>
        <v>-2177.8243873382785</v>
      </c>
      <c r="M242" s="89">
        <f t="shared" si="51"/>
        <v>10581.614526359301</v>
      </c>
      <c r="N242" s="89">
        <f t="shared" si="52"/>
        <v>245284.1585263593</v>
      </c>
      <c r="O242" s="89">
        <f t="shared" si="53"/>
        <v>39799.474042894581</v>
      </c>
      <c r="P242" s="90">
        <f t="shared" si="47"/>
        <v>0.96089756800465365</v>
      </c>
      <c r="Q242" s="225">
        <v>2524.4933420471125</v>
      </c>
      <c r="R242" s="90">
        <f t="shared" si="54"/>
        <v>0.14628505129653033</v>
      </c>
      <c r="S242" s="90">
        <f t="shared" si="54"/>
        <v>0.15167889625638747</v>
      </c>
      <c r="T242" s="92">
        <v>6163</v>
      </c>
      <c r="U242" s="1">
        <v>204750.59299999999</v>
      </c>
      <c r="V242" s="1">
        <v>33066.956233850127</v>
      </c>
      <c r="W242" s="195"/>
      <c r="X242" s="89">
        <v>0</v>
      </c>
      <c r="Y242" s="89">
        <f t="shared" si="55"/>
        <v>0</v>
      </c>
    </row>
    <row r="243" spans="2:27" ht="30.6" customHeight="1">
      <c r="B243" s="199">
        <v>4228</v>
      </c>
      <c r="C243" t="s">
        <v>270</v>
      </c>
      <c r="D243" s="1">
        <v>123005.863</v>
      </c>
      <c r="E243" s="86">
        <f t="shared" si="48"/>
        <v>64671.852260778127</v>
      </c>
      <c r="F243" s="87">
        <f t="shared" si="42"/>
        <v>1.5614031855989416</v>
      </c>
      <c r="G243" s="188">
        <f t="shared" si="49"/>
        <v>-14415.059484970192</v>
      </c>
      <c r="H243" s="188">
        <f t="shared" si="43"/>
        <v>-27417.443140413307</v>
      </c>
      <c r="I243" s="188">
        <f t="shared" si="44"/>
        <v>0</v>
      </c>
      <c r="J243" s="88">
        <f t="shared" si="45"/>
        <v>0</v>
      </c>
      <c r="K243" s="188">
        <f t="shared" si="50"/>
        <v>-353.37082384200528</v>
      </c>
      <c r="L243" s="88">
        <f t="shared" si="46"/>
        <v>-672.11130694749409</v>
      </c>
      <c r="M243" s="89">
        <f t="shared" si="51"/>
        <v>-28089.554447360802</v>
      </c>
      <c r="N243" s="89">
        <f t="shared" si="52"/>
        <v>94916.308552639195</v>
      </c>
      <c r="O243" s="89">
        <f t="shared" si="53"/>
        <v>49903.421951965924</v>
      </c>
      <c r="P243" s="90">
        <f t="shared" si="47"/>
        <v>1.2048419719585468</v>
      </c>
      <c r="Q243" s="225">
        <v>-2448.0688801924989</v>
      </c>
      <c r="R243" s="90">
        <f t="shared" si="54"/>
        <v>5.9713171200236566E-2</v>
      </c>
      <c r="S243" s="90">
        <f t="shared" si="54"/>
        <v>4.3555609704544238E-2</v>
      </c>
      <c r="T243" s="92">
        <v>1902</v>
      </c>
      <c r="U243" s="1">
        <v>116074.67600000001</v>
      </c>
      <c r="V243" s="1">
        <v>61972.597971169249</v>
      </c>
      <c r="W243" s="195"/>
      <c r="X243" s="89">
        <v>0</v>
      </c>
      <c r="Y243" s="89">
        <f t="shared" si="55"/>
        <v>0</v>
      </c>
    </row>
    <row r="244" spans="2:27">
      <c r="B244" s="199">
        <v>4601</v>
      </c>
      <c r="C244" t="s">
        <v>271</v>
      </c>
      <c r="D244" s="1">
        <v>12979319.220000001</v>
      </c>
      <c r="E244" s="86">
        <f t="shared" si="48"/>
        <v>44191.084440721941</v>
      </c>
      <c r="F244" s="87">
        <f t="shared" si="42"/>
        <v>1.066926299599152</v>
      </c>
      <c r="G244" s="188">
        <f t="shared" si="49"/>
        <v>-1716.9834365353568</v>
      </c>
      <c r="H244" s="188">
        <f t="shared" si="43"/>
        <v>-504293.48816136312</v>
      </c>
      <c r="I244" s="188">
        <f t="shared" si="44"/>
        <v>0</v>
      </c>
      <c r="J244" s="88">
        <f t="shared" si="45"/>
        <v>0</v>
      </c>
      <c r="K244" s="188">
        <f t="shared" si="50"/>
        <v>-353.37082384200528</v>
      </c>
      <c r="L244" s="88">
        <f t="shared" si="46"/>
        <v>-103788.19129981153</v>
      </c>
      <c r="M244" s="89">
        <f t="shared" si="51"/>
        <v>-608081.67946117464</v>
      </c>
      <c r="N244" s="89">
        <f t="shared" si="52"/>
        <v>12371237.540538825</v>
      </c>
      <c r="O244" s="89">
        <f t="shared" si="53"/>
        <v>42120.730180344573</v>
      </c>
      <c r="P244" s="90">
        <f t="shared" si="47"/>
        <v>1.0169407552786267</v>
      </c>
      <c r="Q244" s="225">
        <v>-196366.36755401792</v>
      </c>
      <c r="R244" s="93">
        <f t="shared" si="54"/>
        <v>0.12405317780953373</v>
      </c>
      <c r="S244" s="93">
        <f t="shared" si="54"/>
        <v>0.11728304113838947</v>
      </c>
      <c r="T244" s="92">
        <v>293709</v>
      </c>
      <c r="U244" s="1">
        <v>11546890.731000001</v>
      </c>
      <c r="V244" s="1">
        <v>39552.273518531212</v>
      </c>
      <c r="W244" s="195"/>
      <c r="X244" s="89">
        <v>0</v>
      </c>
      <c r="Y244" s="89">
        <f t="shared" si="55"/>
        <v>0</v>
      </c>
      <c r="Z244" s="1"/>
      <c r="AA244" s="1"/>
    </row>
    <row r="245" spans="2:27">
      <c r="B245" s="199">
        <v>4602</v>
      </c>
      <c r="C245" t="s">
        <v>272</v>
      </c>
      <c r="D245" s="1">
        <v>694685.29299999995</v>
      </c>
      <c r="E245" s="86">
        <f t="shared" si="48"/>
        <v>39880.894023767149</v>
      </c>
      <c r="F245" s="87">
        <f t="shared" si="42"/>
        <v>0.96286332919846063</v>
      </c>
      <c r="G245" s="188">
        <f t="shared" si="49"/>
        <v>955.33462197661459</v>
      </c>
      <c r="H245" s="188">
        <f t="shared" si="43"/>
        <v>16640.97378021065</v>
      </c>
      <c r="I245" s="188">
        <f t="shared" si="44"/>
        <v>0</v>
      </c>
      <c r="J245" s="88">
        <f t="shared" si="45"/>
        <v>0</v>
      </c>
      <c r="K245" s="188">
        <f t="shared" si="50"/>
        <v>-353.37082384200528</v>
      </c>
      <c r="L245" s="88">
        <f t="shared" si="46"/>
        <v>-6155.3663805038905</v>
      </c>
      <c r="M245" s="89">
        <f t="shared" si="51"/>
        <v>10485.60739970676</v>
      </c>
      <c r="N245" s="89">
        <f t="shared" si="52"/>
        <v>705170.90039970668</v>
      </c>
      <c r="O245" s="89">
        <f t="shared" si="53"/>
        <v>40482.857821901751</v>
      </c>
      <c r="P245" s="90">
        <f t="shared" si="47"/>
        <v>0.97739682652636406</v>
      </c>
      <c r="Q245" s="225">
        <v>-1765.0101803539601</v>
      </c>
      <c r="R245" s="93">
        <f t="shared" si="54"/>
        <v>5.3353604832635633E-2</v>
      </c>
      <c r="S245" s="93">
        <f t="shared" si="54"/>
        <v>4.9120597637143132E-2</v>
      </c>
      <c r="T245" s="92">
        <v>17419</v>
      </c>
      <c r="U245" s="1">
        <v>659498.66200000001</v>
      </c>
      <c r="V245" s="1">
        <v>38013.641247334141</v>
      </c>
      <c r="W245" s="195"/>
      <c r="X245" s="89">
        <v>0</v>
      </c>
      <c r="Y245" s="89">
        <f t="shared" si="55"/>
        <v>0</v>
      </c>
      <c r="Z245" s="1"/>
    </row>
    <row r="246" spans="2:27">
      <c r="B246" s="199">
        <v>4611</v>
      </c>
      <c r="C246" t="s">
        <v>273</v>
      </c>
      <c r="D246" s="1">
        <v>159473.31200000001</v>
      </c>
      <c r="E246" s="86">
        <f t="shared" si="48"/>
        <v>38962.45101392622</v>
      </c>
      <c r="F246" s="87">
        <f t="shared" si="42"/>
        <v>0.94068892424135342</v>
      </c>
      <c r="G246" s="188">
        <f t="shared" si="49"/>
        <v>1524.7692880779903</v>
      </c>
      <c r="H246" s="188">
        <f t="shared" si="43"/>
        <v>6240.8806961032142</v>
      </c>
      <c r="I246" s="188">
        <f t="shared" si="44"/>
        <v>0</v>
      </c>
      <c r="J246" s="88">
        <f t="shared" si="45"/>
        <v>0</v>
      </c>
      <c r="K246" s="188">
        <f t="shared" si="50"/>
        <v>-353.37082384200528</v>
      </c>
      <c r="L246" s="88">
        <f t="shared" si="46"/>
        <v>-1446.3467819853277</v>
      </c>
      <c r="M246" s="89">
        <f t="shared" si="51"/>
        <v>4794.5339141178865</v>
      </c>
      <c r="N246" s="89">
        <f t="shared" si="52"/>
        <v>164267.8459141179</v>
      </c>
      <c r="O246" s="89">
        <f t="shared" si="53"/>
        <v>40133.849478162207</v>
      </c>
      <c r="P246" s="90">
        <f t="shared" si="47"/>
        <v>0.96897055264266352</v>
      </c>
      <c r="Q246" s="225">
        <v>182.75452705155658</v>
      </c>
      <c r="R246" s="93">
        <f t="shared" si="54"/>
        <v>0.12184627454422144</v>
      </c>
      <c r="S246" s="93">
        <f t="shared" si="54"/>
        <v>0.11609040555682137</v>
      </c>
      <c r="T246" s="92">
        <v>4093</v>
      </c>
      <c r="U246" s="1">
        <v>142152.55300000001</v>
      </c>
      <c r="V246" s="1">
        <v>34909.762524557962</v>
      </c>
      <c r="W246" s="195"/>
      <c r="X246" s="89">
        <v>0</v>
      </c>
      <c r="Y246" s="89">
        <f t="shared" si="55"/>
        <v>0</v>
      </c>
      <c r="Z246" s="1"/>
    </row>
    <row r="247" spans="2:27">
      <c r="B247" s="199">
        <v>4612</v>
      </c>
      <c r="C247" t="s">
        <v>274</v>
      </c>
      <c r="D247" s="1">
        <v>211775.98800000001</v>
      </c>
      <c r="E247" s="86">
        <f t="shared" si="48"/>
        <v>36817.800417246173</v>
      </c>
      <c r="F247" s="87">
        <f t="shared" si="42"/>
        <v>0.88890960825470156</v>
      </c>
      <c r="G247" s="188">
        <f t="shared" si="49"/>
        <v>2854.4526580196193</v>
      </c>
      <c r="H247" s="188">
        <f t="shared" si="43"/>
        <v>16418.81168892885</v>
      </c>
      <c r="I247" s="188">
        <f t="shared" si="44"/>
        <v>161.62309390635127</v>
      </c>
      <c r="J247" s="88">
        <f t="shared" si="45"/>
        <v>929.65603614933252</v>
      </c>
      <c r="K247" s="188">
        <f t="shared" si="50"/>
        <v>-191.74772993565401</v>
      </c>
      <c r="L247" s="88">
        <f t="shared" si="46"/>
        <v>-1102.9329425898818</v>
      </c>
      <c r="M247" s="89">
        <f t="shared" si="51"/>
        <v>15315.878746338969</v>
      </c>
      <c r="N247" s="89">
        <f t="shared" si="52"/>
        <v>227091.86674633899</v>
      </c>
      <c r="O247" s="89">
        <f t="shared" si="53"/>
        <v>39480.505345330144</v>
      </c>
      <c r="P247" s="90">
        <f t="shared" si="47"/>
        <v>0.9531965555382842</v>
      </c>
      <c r="Q247" s="225">
        <v>1380.8981398434389</v>
      </c>
      <c r="R247" s="93">
        <f t="shared" si="54"/>
        <v>7.3426179681757964E-2</v>
      </c>
      <c r="S247" s="93">
        <f t="shared" si="54"/>
        <v>7.1560000648931546E-2</v>
      </c>
      <c r="T247" s="92">
        <v>5752</v>
      </c>
      <c r="U247" s="1">
        <v>197289.755</v>
      </c>
      <c r="V247" s="1">
        <v>34359.065656565654</v>
      </c>
      <c r="W247" s="195"/>
      <c r="X247" s="89">
        <v>0</v>
      </c>
      <c r="Y247" s="89">
        <f t="shared" si="55"/>
        <v>0</v>
      </c>
      <c r="Z247" s="1"/>
    </row>
    <row r="248" spans="2:27">
      <c r="B248" s="199">
        <v>4613</v>
      </c>
      <c r="C248" t="s">
        <v>275</v>
      </c>
      <c r="D248" s="1">
        <v>491044.29100000003</v>
      </c>
      <c r="E248" s="86">
        <f t="shared" si="48"/>
        <v>39712.437606146377</v>
      </c>
      <c r="F248" s="87">
        <f t="shared" si="42"/>
        <v>0.9587962060542673</v>
      </c>
      <c r="G248" s="188">
        <f t="shared" si="49"/>
        <v>1059.7776009014929</v>
      </c>
      <c r="H248" s="188">
        <f t="shared" si="43"/>
        <v>13104.150035146959</v>
      </c>
      <c r="I248" s="188">
        <f t="shared" si="44"/>
        <v>0</v>
      </c>
      <c r="J248" s="88">
        <f t="shared" si="45"/>
        <v>0</v>
      </c>
      <c r="K248" s="188">
        <f t="shared" si="50"/>
        <v>-353.37082384200528</v>
      </c>
      <c r="L248" s="88">
        <f t="shared" si="46"/>
        <v>-4369.4302368063954</v>
      </c>
      <c r="M248" s="89">
        <f t="shared" si="51"/>
        <v>8734.719798340564</v>
      </c>
      <c r="N248" s="89">
        <f t="shared" si="52"/>
        <v>499779.01079834061</v>
      </c>
      <c r="O248" s="89">
        <f t="shared" si="53"/>
        <v>40418.844383205869</v>
      </c>
      <c r="P248" s="90">
        <f t="shared" si="47"/>
        <v>0.97585131973157091</v>
      </c>
      <c r="Q248" s="225">
        <v>892.34252440579621</v>
      </c>
      <c r="R248" s="93">
        <f t="shared" si="54"/>
        <v>0.12236272321472449</v>
      </c>
      <c r="S248" s="93">
        <f t="shared" si="54"/>
        <v>0.11355809853604852</v>
      </c>
      <c r="T248" s="92">
        <v>12365</v>
      </c>
      <c r="U248" s="1">
        <v>437509.44400000002</v>
      </c>
      <c r="V248" s="1">
        <v>35662.654385392889</v>
      </c>
      <c r="W248" s="195"/>
      <c r="X248" s="89">
        <v>0</v>
      </c>
      <c r="Y248" s="89">
        <f t="shared" si="55"/>
        <v>0</v>
      </c>
      <c r="Z248" s="1"/>
    </row>
    <row r="249" spans="2:27">
      <c r="B249" s="199">
        <v>4614</v>
      </c>
      <c r="C249" t="s">
        <v>276</v>
      </c>
      <c r="D249" s="1">
        <v>904079.30099999998</v>
      </c>
      <c r="E249" s="86">
        <f t="shared" si="48"/>
        <v>46722.44449612403</v>
      </c>
      <c r="F249" s="87">
        <f t="shared" si="42"/>
        <v>1.1280421253600266</v>
      </c>
      <c r="G249" s="188">
        <f t="shared" si="49"/>
        <v>-3286.4266708846517</v>
      </c>
      <c r="H249" s="188">
        <f t="shared" si="43"/>
        <v>-63592.356081618011</v>
      </c>
      <c r="I249" s="188">
        <f t="shared" si="44"/>
        <v>0</v>
      </c>
      <c r="J249" s="88">
        <f t="shared" si="45"/>
        <v>0</v>
      </c>
      <c r="K249" s="188">
        <f t="shared" si="50"/>
        <v>-353.37082384200528</v>
      </c>
      <c r="L249" s="88">
        <f t="shared" si="46"/>
        <v>-6837.7254413428018</v>
      </c>
      <c r="M249" s="89">
        <f t="shared" si="51"/>
        <v>-70430.081522960812</v>
      </c>
      <c r="N249" s="89">
        <f t="shared" si="52"/>
        <v>833649.21947703918</v>
      </c>
      <c r="O249" s="89">
        <f t="shared" si="53"/>
        <v>43082.647001397374</v>
      </c>
      <c r="P249" s="90">
        <f t="shared" si="47"/>
        <v>1.0401647690677593</v>
      </c>
      <c r="Q249" s="225">
        <v>-29033.892928519963</v>
      </c>
      <c r="R249" s="93">
        <f t="shared" si="54"/>
        <v>0.15472588435482337</v>
      </c>
      <c r="S249" s="93">
        <f t="shared" si="54"/>
        <v>0.15096631170808678</v>
      </c>
      <c r="T249" s="92">
        <v>19350</v>
      </c>
      <c r="U249" s="1">
        <v>782938.45600000001</v>
      </c>
      <c r="V249" s="1">
        <v>40594.102556125887</v>
      </c>
      <c r="W249" s="195"/>
      <c r="X249" s="89">
        <v>0</v>
      </c>
      <c r="Y249" s="89">
        <f t="shared" si="55"/>
        <v>0</v>
      </c>
      <c r="Z249" s="1"/>
    </row>
    <row r="250" spans="2:27">
      <c r="B250" s="199">
        <v>4615</v>
      </c>
      <c r="C250" t="s">
        <v>277</v>
      </c>
      <c r="D250" s="1">
        <v>129225.34299999999</v>
      </c>
      <c r="E250" s="86">
        <f t="shared" si="48"/>
        <v>40282.214152119697</v>
      </c>
      <c r="F250" s="87">
        <f t="shared" si="42"/>
        <v>0.97255259129548388</v>
      </c>
      <c r="G250" s="188">
        <f t="shared" si="49"/>
        <v>706.51614239803439</v>
      </c>
      <c r="H250" s="188">
        <f t="shared" si="43"/>
        <v>2266.5037848128941</v>
      </c>
      <c r="I250" s="188">
        <f t="shared" si="44"/>
        <v>0</v>
      </c>
      <c r="J250" s="88">
        <f t="shared" si="45"/>
        <v>0</v>
      </c>
      <c r="K250" s="188">
        <f t="shared" si="50"/>
        <v>-353.37082384200528</v>
      </c>
      <c r="L250" s="88">
        <f t="shared" si="46"/>
        <v>-1133.6136028851529</v>
      </c>
      <c r="M250" s="89">
        <f t="shared" si="51"/>
        <v>1132.8901819277412</v>
      </c>
      <c r="N250" s="89">
        <f t="shared" si="52"/>
        <v>130358.23318192773</v>
      </c>
      <c r="O250" s="89">
        <f t="shared" si="53"/>
        <v>40635.359470675721</v>
      </c>
      <c r="P250" s="90">
        <f t="shared" si="47"/>
        <v>0.98107874612323287</v>
      </c>
      <c r="Q250" s="225">
        <v>-987.64230617114754</v>
      </c>
      <c r="R250" s="93">
        <f t="shared" si="54"/>
        <v>0.19791833169302311</v>
      </c>
      <c r="S250" s="93">
        <f t="shared" si="54"/>
        <v>0.19605125199898776</v>
      </c>
      <c r="T250" s="92">
        <v>3208</v>
      </c>
      <c r="U250" s="1">
        <v>107874.91899999999</v>
      </c>
      <c r="V250" s="1">
        <v>33679.337808304714</v>
      </c>
      <c r="W250" s="195"/>
      <c r="X250" s="89">
        <v>0</v>
      </c>
      <c r="Y250" s="89">
        <f t="shared" si="55"/>
        <v>0</v>
      </c>
      <c r="Z250" s="1"/>
    </row>
    <row r="251" spans="2:27">
      <c r="B251" s="199">
        <v>4616</v>
      </c>
      <c r="C251" t="s">
        <v>278</v>
      </c>
      <c r="D251" s="1">
        <v>145466.89000000001</v>
      </c>
      <c r="E251" s="86">
        <f t="shared" si="48"/>
        <v>48716.306095110514</v>
      </c>
      <c r="F251" s="87">
        <f t="shared" si="42"/>
        <v>1.1761808710966937</v>
      </c>
      <c r="G251" s="188">
        <f t="shared" si="49"/>
        <v>-4522.6208622562726</v>
      </c>
      <c r="H251" s="188">
        <f t="shared" si="43"/>
        <v>-13504.54589469723</v>
      </c>
      <c r="I251" s="188">
        <f t="shared" si="44"/>
        <v>0</v>
      </c>
      <c r="J251" s="88">
        <f t="shared" si="45"/>
        <v>0</v>
      </c>
      <c r="K251" s="188">
        <f t="shared" si="50"/>
        <v>-353.37082384200528</v>
      </c>
      <c r="L251" s="88">
        <f t="shared" si="46"/>
        <v>-1055.1652799922276</v>
      </c>
      <c r="M251" s="89">
        <f t="shared" si="51"/>
        <v>-14559.711174689459</v>
      </c>
      <c r="N251" s="89">
        <f t="shared" si="52"/>
        <v>130907.17882531055</v>
      </c>
      <c r="O251" s="89">
        <f t="shared" si="53"/>
        <v>43840.314409012237</v>
      </c>
      <c r="P251" s="90">
        <f t="shared" si="47"/>
        <v>1.0584574924476928</v>
      </c>
      <c r="Q251" s="225">
        <v>1086.2242259017767</v>
      </c>
      <c r="R251" s="93">
        <f t="shared" si="54"/>
        <v>0.1131117333797453</v>
      </c>
      <c r="S251" s="93">
        <f t="shared" si="54"/>
        <v>8.9254013709181221E-2</v>
      </c>
      <c r="T251" s="92">
        <v>2986</v>
      </c>
      <c r="U251" s="1">
        <v>130684.895</v>
      </c>
      <c r="V251" s="1">
        <v>44724.467830253256</v>
      </c>
      <c r="W251" s="195"/>
      <c r="X251" s="89">
        <v>0</v>
      </c>
      <c r="Y251" s="89">
        <f t="shared" si="55"/>
        <v>0</v>
      </c>
      <c r="Z251" s="1"/>
    </row>
    <row r="252" spans="2:27">
      <c r="B252" s="199">
        <v>4617</v>
      </c>
      <c r="C252" t="s">
        <v>279</v>
      </c>
      <c r="D252" s="1">
        <v>538620.18200000003</v>
      </c>
      <c r="E252" s="86">
        <f t="shared" si="48"/>
        <v>40881.987248576857</v>
      </c>
      <c r="F252" s="87">
        <f t="shared" si="42"/>
        <v>0.98703319747432849</v>
      </c>
      <c r="G252" s="188">
        <f t="shared" si="49"/>
        <v>334.65682259459516</v>
      </c>
      <c r="H252" s="188">
        <f t="shared" si="43"/>
        <v>4409.103637683791</v>
      </c>
      <c r="I252" s="188">
        <f t="shared" si="44"/>
        <v>0</v>
      </c>
      <c r="J252" s="88">
        <f t="shared" si="45"/>
        <v>0</v>
      </c>
      <c r="K252" s="188">
        <f t="shared" si="50"/>
        <v>-353.37082384200528</v>
      </c>
      <c r="L252" s="88">
        <f t="shared" si="46"/>
        <v>-4655.6606041184195</v>
      </c>
      <c r="M252" s="89">
        <f t="shared" si="51"/>
        <v>-246.55696643462852</v>
      </c>
      <c r="N252" s="89">
        <f t="shared" si="52"/>
        <v>538373.62503356545</v>
      </c>
      <c r="O252" s="89">
        <f t="shared" si="53"/>
        <v>40863.273247329445</v>
      </c>
      <c r="P252" s="90">
        <f t="shared" si="47"/>
        <v>0.98658137647119393</v>
      </c>
      <c r="Q252" s="225">
        <v>1957.0148754908487</v>
      </c>
      <c r="R252" s="93">
        <f t="shared" si="54"/>
        <v>0.15721166808168416</v>
      </c>
      <c r="S252" s="93">
        <f t="shared" si="54"/>
        <v>0.14965795244942448</v>
      </c>
      <c r="T252" s="92">
        <v>13175</v>
      </c>
      <c r="U252" s="1">
        <v>465446.55300000001</v>
      </c>
      <c r="V252" s="1">
        <v>35560.130873252347</v>
      </c>
      <c r="W252" s="195"/>
      <c r="X252" s="89">
        <v>0</v>
      </c>
      <c r="Y252" s="89">
        <f t="shared" si="55"/>
        <v>0</v>
      </c>
      <c r="Z252" s="1"/>
      <c r="AA252" s="1"/>
    </row>
    <row r="253" spans="2:27">
      <c r="B253" s="199">
        <v>4618</v>
      </c>
      <c r="C253" t="s">
        <v>280</v>
      </c>
      <c r="D253" s="1">
        <v>523384.79599999997</v>
      </c>
      <c r="E253" s="86">
        <f t="shared" si="48"/>
        <v>47662.762589928054</v>
      </c>
      <c r="F253" s="87">
        <f t="shared" si="42"/>
        <v>1.1507446708387241</v>
      </c>
      <c r="G253" s="188">
        <f t="shared" si="49"/>
        <v>-3869.4238890431466</v>
      </c>
      <c r="H253" s="188">
        <f t="shared" si="43"/>
        <v>-42490.143725582791</v>
      </c>
      <c r="I253" s="188">
        <f t="shared" si="44"/>
        <v>0</v>
      </c>
      <c r="J253" s="88">
        <f t="shared" si="45"/>
        <v>0</v>
      </c>
      <c r="K253" s="188">
        <f t="shared" si="50"/>
        <v>-353.37082384200528</v>
      </c>
      <c r="L253" s="88">
        <f t="shared" si="46"/>
        <v>-3880.3650166090601</v>
      </c>
      <c r="M253" s="89">
        <f t="shared" si="51"/>
        <v>-46370.508742191851</v>
      </c>
      <c r="N253" s="89">
        <f t="shared" si="52"/>
        <v>477014.28725780814</v>
      </c>
      <c r="O253" s="89">
        <f t="shared" si="53"/>
        <v>43439.967877042902</v>
      </c>
      <c r="P253" s="90">
        <f t="shared" si="47"/>
        <v>1.0487917363496644</v>
      </c>
      <c r="Q253" s="225">
        <v>-10152.68603023859</v>
      </c>
      <c r="R253" s="93">
        <f t="shared" si="54"/>
        <v>0.13655917132153716</v>
      </c>
      <c r="S253" s="93">
        <f t="shared" si="54"/>
        <v>0.14028525548213977</v>
      </c>
      <c r="T253" s="92">
        <v>10981</v>
      </c>
      <c r="U253" s="1">
        <v>460499.38199999998</v>
      </c>
      <c r="V253" s="1">
        <v>41798.981755468812</v>
      </c>
      <c r="W253" s="195"/>
      <c r="X253" s="89">
        <v>0</v>
      </c>
      <c r="Y253" s="89">
        <f t="shared" si="55"/>
        <v>0</v>
      </c>
      <c r="Z253" s="1"/>
    </row>
    <row r="254" spans="2:27">
      <c r="B254" s="199">
        <v>4619</v>
      </c>
      <c r="C254" t="s">
        <v>281</v>
      </c>
      <c r="D254" s="1">
        <v>66159.097999999998</v>
      </c>
      <c r="E254" s="86">
        <f t="shared" si="48"/>
        <v>68416.854188210957</v>
      </c>
      <c r="F254" s="87">
        <f t="shared" si="42"/>
        <v>1.651820542380203</v>
      </c>
      <c r="G254" s="188">
        <f t="shared" si="49"/>
        <v>-16736.960679978547</v>
      </c>
      <c r="H254" s="188">
        <f t="shared" si="43"/>
        <v>-16184.640977539255</v>
      </c>
      <c r="I254" s="188">
        <f t="shared" si="44"/>
        <v>0</v>
      </c>
      <c r="J254" s="88">
        <f t="shared" si="45"/>
        <v>0</v>
      </c>
      <c r="K254" s="188">
        <f t="shared" si="50"/>
        <v>-353.37082384200528</v>
      </c>
      <c r="L254" s="88">
        <f t="shared" si="46"/>
        <v>-341.70958665521908</v>
      </c>
      <c r="M254" s="89">
        <f t="shared" si="51"/>
        <v>-16526.350564194476</v>
      </c>
      <c r="N254" s="89">
        <f t="shared" si="52"/>
        <v>49632.747435805519</v>
      </c>
      <c r="O254" s="89">
        <f t="shared" si="53"/>
        <v>51326.522684390402</v>
      </c>
      <c r="P254" s="90">
        <f t="shared" si="47"/>
        <v>1.2392005675354261</v>
      </c>
      <c r="Q254" s="225">
        <v>-558.71295484025177</v>
      </c>
      <c r="R254" s="93">
        <f t="shared" si="54"/>
        <v>7.7211418518558755E-2</v>
      </c>
      <c r="S254" s="93">
        <f t="shared" si="54"/>
        <v>7.832539102995327E-2</v>
      </c>
      <c r="T254" s="92">
        <v>967</v>
      </c>
      <c r="U254" s="1">
        <v>61417.004000000001</v>
      </c>
      <c r="V254" s="1">
        <v>63447.318181818184</v>
      </c>
      <c r="W254" s="195"/>
      <c r="X254" s="89">
        <v>0</v>
      </c>
      <c r="Y254" s="89">
        <f t="shared" si="55"/>
        <v>0</v>
      </c>
      <c r="Z254" s="1"/>
    </row>
    <row r="255" spans="2:27">
      <c r="B255" s="199">
        <v>4620</v>
      </c>
      <c r="C255" t="s">
        <v>282</v>
      </c>
      <c r="D255" s="1">
        <v>45209.17</v>
      </c>
      <c r="E255" s="86">
        <f t="shared" si="48"/>
        <v>41099.245454545453</v>
      </c>
      <c r="F255" s="87">
        <f t="shared" si="42"/>
        <v>0.99227856532816694</v>
      </c>
      <c r="G255" s="188">
        <f t="shared" si="49"/>
        <v>199.95673489406587</v>
      </c>
      <c r="H255" s="188">
        <f t="shared" si="43"/>
        <v>219.95240838347246</v>
      </c>
      <c r="I255" s="188">
        <f t="shared" si="44"/>
        <v>0</v>
      </c>
      <c r="J255" s="88">
        <f t="shared" si="45"/>
        <v>0</v>
      </c>
      <c r="K255" s="188">
        <f t="shared" si="50"/>
        <v>-353.37082384200528</v>
      </c>
      <c r="L255" s="88">
        <f t="shared" si="46"/>
        <v>-388.70790622620581</v>
      </c>
      <c r="M255" s="89">
        <f t="shared" si="51"/>
        <v>-168.75549784273335</v>
      </c>
      <c r="N255" s="89">
        <f t="shared" si="52"/>
        <v>45040.414502157262</v>
      </c>
      <c r="O255" s="89">
        <f t="shared" si="53"/>
        <v>40945.831365597514</v>
      </c>
      <c r="P255" s="90">
        <f t="shared" si="47"/>
        <v>0.98857461625565268</v>
      </c>
      <c r="Q255" s="225">
        <v>1207.2168313502862</v>
      </c>
      <c r="R255" s="93">
        <f t="shared" si="54"/>
        <v>4.0630184616155793E-2</v>
      </c>
      <c r="S255" s="93">
        <f t="shared" si="54"/>
        <v>3.0223882769994118E-2</v>
      </c>
      <c r="T255" s="92">
        <v>1100</v>
      </c>
      <c r="U255" s="1">
        <v>43444.031000000003</v>
      </c>
      <c r="V255" s="1">
        <v>39893.50872359964</v>
      </c>
      <c r="W255" s="195"/>
      <c r="X255" s="89">
        <v>0</v>
      </c>
      <c r="Y255" s="89">
        <f t="shared" si="55"/>
        <v>0</v>
      </c>
      <c r="Z255" s="1"/>
      <c r="AA255" s="1"/>
    </row>
    <row r="256" spans="2:27">
      <c r="B256" s="199">
        <v>4621</v>
      </c>
      <c r="C256" t="s">
        <v>283</v>
      </c>
      <c r="D256" s="1">
        <v>634888.82900000003</v>
      </c>
      <c r="E256" s="86">
        <f t="shared" si="48"/>
        <v>38627.940435629105</v>
      </c>
      <c r="F256" s="87">
        <f t="shared" si="42"/>
        <v>0.93261267678112059</v>
      </c>
      <c r="G256" s="188">
        <f t="shared" si="49"/>
        <v>1732.1658466222016</v>
      </c>
      <c r="H256" s="188">
        <f t="shared" si="43"/>
        <v>28469.877855082505</v>
      </c>
      <c r="I256" s="188">
        <f t="shared" si="44"/>
        <v>0</v>
      </c>
      <c r="J256" s="88">
        <f t="shared" si="45"/>
        <v>0</v>
      </c>
      <c r="K256" s="188">
        <f t="shared" si="50"/>
        <v>-353.37082384200528</v>
      </c>
      <c r="L256" s="88">
        <f t="shared" si="46"/>
        <v>-5808.0028606671985</v>
      </c>
      <c r="M256" s="89">
        <f t="shared" si="51"/>
        <v>22661.874994415306</v>
      </c>
      <c r="N256" s="89">
        <f t="shared" si="52"/>
        <v>657550.70399441535</v>
      </c>
      <c r="O256" s="89">
        <f t="shared" si="53"/>
        <v>40006.735458409305</v>
      </c>
      <c r="P256" s="90">
        <f t="shared" si="47"/>
        <v>0.96590157860777504</v>
      </c>
      <c r="Q256" s="225">
        <v>419.45426923029663</v>
      </c>
      <c r="R256" s="90">
        <f t="shared" si="54"/>
        <v>0.14227025575051616</v>
      </c>
      <c r="S256" s="90">
        <f t="shared" si="54"/>
        <v>0.14470268815202914</v>
      </c>
      <c r="T256" s="92">
        <v>16436</v>
      </c>
      <c r="U256" s="1">
        <v>555813.15</v>
      </c>
      <c r="V256" s="1">
        <v>33744.954768987918</v>
      </c>
      <c r="W256" s="195"/>
      <c r="X256" s="89">
        <v>0</v>
      </c>
      <c r="Y256" s="89">
        <f t="shared" si="55"/>
        <v>0</v>
      </c>
    </row>
    <row r="257" spans="2:27">
      <c r="B257" s="199">
        <v>4622</v>
      </c>
      <c r="C257" t="s">
        <v>284</v>
      </c>
      <c r="D257" s="1">
        <v>332662.86200000002</v>
      </c>
      <c r="E257" s="86">
        <f t="shared" si="48"/>
        <v>39058.689914289069</v>
      </c>
      <c r="F257" s="87">
        <f t="shared" si="42"/>
        <v>0.94301246563304197</v>
      </c>
      <c r="G257" s="188">
        <f t="shared" si="49"/>
        <v>1465.101169853024</v>
      </c>
      <c r="H257" s="188">
        <f t="shared" si="43"/>
        <v>12478.266663638204</v>
      </c>
      <c r="I257" s="188">
        <f t="shared" si="44"/>
        <v>0</v>
      </c>
      <c r="J257" s="88">
        <f t="shared" si="45"/>
        <v>0</v>
      </c>
      <c r="K257" s="188">
        <f t="shared" si="50"/>
        <v>-353.37082384200528</v>
      </c>
      <c r="L257" s="88">
        <f t="shared" si="46"/>
        <v>-3009.6593066623586</v>
      </c>
      <c r="M257" s="89">
        <f t="shared" si="51"/>
        <v>9468.6073569758446</v>
      </c>
      <c r="N257" s="89">
        <f t="shared" si="52"/>
        <v>342131.46935697587</v>
      </c>
      <c r="O257" s="89">
        <f t="shared" si="53"/>
        <v>40170.420260300089</v>
      </c>
      <c r="P257" s="90">
        <f t="shared" si="47"/>
        <v>0.96985349837150514</v>
      </c>
      <c r="Q257" s="225">
        <v>-451.76869966326012</v>
      </c>
      <c r="R257" s="90">
        <f t="shared" si="54"/>
        <v>0.16871021556749299</v>
      </c>
      <c r="S257" s="90">
        <f t="shared" si="54"/>
        <v>0.16582857713530813</v>
      </c>
      <c r="T257" s="92">
        <v>8517</v>
      </c>
      <c r="U257" s="1">
        <v>284641.01500000001</v>
      </c>
      <c r="V257" s="1">
        <v>33502.944326741999</v>
      </c>
      <c r="W257" s="195"/>
      <c r="X257" s="89">
        <v>0</v>
      </c>
      <c r="Y257" s="89">
        <f t="shared" si="55"/>
        <v>0</v>
      </c>
    </row>
    <row r="258" spans="2:27">
      <c r="B258" s="199">
        <v>4623</v>
      </c>
      <c r="C258" t="s">
        <v>285</v>
      </c>
      <c r="D258" s="1">
        <v>92573.006999999998</v>
      </c>
      <c r="E258" s="86">
        <f t="shared" si="48"/>
        <v>37162.989562424729</v>
      </c>
      <c r="F258" s="87">
        <f t="shared" si="42"/>
        <v>0.8972436734171253</v>
      </c>
      <c r="G258" s="188">
        <f t="shared" si="49"/>
        <v>2640.4353880089147</v>
      </c>
      <c r="H258" s="188">
        <f t="shared" si="43"/>
        <v>6577.3245515302069</v>
      </c>
      <c r="I258" s="188">
        <f t="shared" si="44"/>
        <v>40.806893093856701</v>
      </c>
      <c r="J258" s="88">
        <f t="shared" si="45"/>
        <v>101.64997069679704</v>
      </c>
      <c r="K258" s="188">
        <f t="shared" si="50"/>
        <v>-312.56393074814855</v>
      </c>
      <c r="L258" s="88">
        <f t="shared" si="46"/>
        <v>-778.59675149363807</v>
      </c>
      <c r="M258" s="89">
        <f t="shared" si="51"/>
        <v>5798.7278000365686</v>
      </c>
      <c r="N258" s="89">
        <f t="shared" si="52"/>
        <v>98371.73480003656</v>
      </c>
      <c r="O258" s="89">
        <f t="shared" si="53"/>
        <v>39490.861019685486</v>
      </c>
      <c r="P258" s="90">
        <f t="shared" si="47"/>
        <v>0.95344657749315653</v>
      </c>
      <c r="Q258" s="225">
        <v>838.05666255736469</v>
      </c>
      <c r="R258" s="90">
        <f t="shared" si="54"/>
        <v>9.4056583236482166E-2</v>
      </c>
      <c r="S258" s="90">
        <f t="shared" si="54"/>
        <v>9.8887824671889987E-2</v>
      </c>
      <c r="T258" s="92">
        <v>2491</v>
      </c>
      <c r="U258" s="1">
        <v>84614.46</v>
      </c>
      <c r="V258" s="1">
        <v>33818.729016786579</v>
      </c>
      <c r="W258" s="195"/>
      <c r="X258" s="89">
        <v>0</v>
      </c>
      <c r="Y258" s="89">
        <f t="shared" si="55"/>
        <v>0</v>
      </c>
      <c r="Z258" s="1"/>
      <c r="AA258" s="1"/>
    </row>
    <row r="259" spans="2:27">
      <c r="B259" s="199">
        <v>4624</v>
      </c>
      <c r="C259" t="s">
        <v>286</v>
      </c>
      <c r="D259" s="1">
        <v>1018759.95</v>
      </c>
      <c r="E259" s="86">
        <f t="shared" si="48"/>
        <v>38674.358438994757</v>
      </c>
      <c r="F259" s="87">
        <f t="shared" si="42"/>
        <v>0.93373336863995304</v>
      </c>
      <c r="G259" s="188">
        <f t="shared" si="49"/>
        <v>1703.3866845354971</v>
      </c>
      <c r="H259" s="188">
        <f t="shared" si="43"/>
        <v>44870.612044034067</v>
      </c>
      <c r="I259" s="188">
        <f t="shared" si="44"/>
        <v>0</v>
      </c>
      <c r="J259" s="88">
        <f t="shared" si="45"/>
        <v>0</v>
      </c>
      <c r="K259" s="188">
        <f t="shared" si="50"/>
        <v>-353.37082384200528</v>
      </c>
      <c r="L259" s="88">
        <f t="shared" si="46"/>
        <v>-9308.4942416461035</v>
      </c>
      <c r="M259" s="89">
        <f t="shared" si="51"/>
        <v>35562.117802387962</v>
      </c>
      <c r="N259" s="89">
        <f t="shared" si="52"/>
        <v>1054322.067802388</v>
      </c>
      <c r="O259" s="89">
        <f t="shared" si="53"/>
        <v>40024.374299688257</v>
      </c>
      <c r="P259" s="90">
        <f t="shared" si="47"/>
        <v>0.96632744151413152</v>
      </c>
      <c r="Q259" s="225">
        <v>5060.7596883539445</v>
      </c>
      <c r="R259" s="90">
        <f t="shared" si="54"/>
        <v>0.12016872990385384</v>
      </c>
      <c r="S259" s="90">
        <f t="shared" si="54"/>
        <v>0.10902742676685552</v>
      </c>
      <c r="T259" s="92">
        <v>26342</v>
      </c>
      <c r="U259" s="1">
        <v>909470.08499999996</v>
      </c>
      <c r="V259" s="1">
        <v>34872.319210122696</v>
      </c>
      <c r="W259" s="195"/>
      <c r="X259" s="89">
        <v>0</v>
      </c>
      <c r="Y259" s="89">
        <f t="shared" si="55"/>
        <v>0</v>
      </c>
    </row>
    <row r="260" spans="2:27">
      <c r="B260" s="199">
        <v>4625</v>
      </c>
      <c r="C260" t="s">
        <v>287</v>
      </c>
      <c r="D260" s="1">
        <v>324969.576</v>
      </c>
      <c r="E260" s="86">
        <f t="shared" si="48"/>
        <v>59770.015817546446</v>
      </c>
      <c r="F260" s="87">
        <f t="shared" si="42"/>
        <v>1.4430558247272516</v>
      </c>
      <c r="G260" s="188">
        <f t="shared" si="49"/>
        <v>-11375.92089016655</v>
      </c>
      <c r="H260" s="188">
        <f t="shared" si="43"/>
        <v>-61850.881879835528</v>
      </c>
      <c r="I260" s="188">
        <f t="shared" si="44"/>
        <v>0</v>
      </c>
      <c r="J260" s="88">
        <f t="shared" si="45"/>
        <v>0</v>
      </c>
      <c r="K260" s="188">
        <f t="shared" si="50"/>
        <v>-353.37082384200528</v>
      </c>
      <c r="L260" s="88">
        <f t="shared" si="46"/>
        <v>-1921.2771692289828</v>
      </c>
      <c r="M260" s="89">
        <f t="shared" si="51"/>
        <v>-63772.15904906451</v>
      </c>
      <c r="N260" s="89">
        <f t="shared" si="52"/>
        <v>261197.4169509355</v>
      </c>
      <c r="O260" s="89">
        <f t="shared" si="53"/>
        <v>48040.72410353789</v>
      </c>
      <c r="P260" s="90">
        <f t="shared" si="47"/>
        <v>1.1598699748273047</v>
      </c>
      <c r="Q260" s="225">
        <v>-4445.1082114440796</v>
      </c>
      <c r="R260" s="90">
        <f t="shared" si="54"/>
        <v>3.9654137582525249E-2</v>
      </c>
      <c r="S260" s="90">
        <f t="shared" si="54"/>
        <v>1.3457224422914109E-2</v>
      </c>
      <c r="T260" s="92">
        <v>5437</v>
      </c>
      <c r="U260" s="1">
        <v>312574.696</v>
      </c>
      <c r="V260" s="1">
        <v>58976.357735849058</v>
      </c>
      <c r="W260" s="195"/>
      <c r="X260" s="89">
        <v>0</v>
      </c>
      <c r="Y260" s="89">
        <f t="shared" si="55"/>
        <v>0</v>
      </c>
      <c r="Z260" s="1"/>
      <c r="AA260" s="1"/>
    </row>
    <row r="261" spans="2:27">
      <c r="B261" s="199">
        <v>4626</v>
      </c>
      <c r="C261" t="s">
        <v>288</v>
      </c>
      <c r="D261" s="1">
        <v>1587143.7509999999</v>
      </c>
      <c r="E261" s="86">
        <f t="shared" si="48"/>
        <v>39574.710160827824</v>
      </c>
      <c r="F261" s="87">
        <f t="shared" si="42"/>
        <v>0.955470987054854</v>
      </c>
      <c r="G261" s="188">
        <f t="shared" si="49"/>
        <v>1145.1686169989955</v>
      </c>
      <c r="H261" s="188">
        <f t="shared" si="43"/>
        <v>45926.987384744709</v>
      </c>
      <c r="I261" s="188">
        <f t="shared" si="44"/>
        <v>0</v>
      </c>
      <c r="J261" s="88">
        <f t="shared" si="45"/>
        <v>0</v>
      </c>
      <c r="K261" s="188">
        <f t="shared" si="50"/>
        <v>-353.37082384200528</v>
      </c>
      <c r="L261" s="88">
        <f t="shared" si="46"/>
        <v>-14171.936890183622</v>
      </c>
      <c r="M261" s="89">
        <f t="shared" si="51"/>
        <v>31755.050494561088</v>
      </c>
      <c r="N261" s="89">
        <f t="shared" si="52"/>
        <v>1618898.8014945611</v>
      </c>
      <c r="O261" s="89">
        <f t="shared" si="53"/>
        <v>40366.507953984816</v>
      </c>
      <c r="P261" s="90">
        <f t="shared" si="47"/>
        <v>0.97458773651179376</v>
      </c>
      <c r="Q261" s="225">
        <v>-7944.0186329970311</v>
      </c>
      <c r="R261" s="90">
        <f t="shared" si="54"/>
        <v>0.14368276656958248</v>
      </c>
      <c r="S261" s="90">
        <f t="shared" si="54"/>
        <v>0.13407246629944294</v>
      </c>
      <c r="T261" s="92">
        <v>40105</v>
      </c>
      <c r="U261" s="1">
        <v>1387748.2439999999</v>
      </c>
      <c r="V261" s="1">
        <v>34896.103500301746</v>
      </c>
      <c r="W261" s="195"/>
      <c r="X261" s="89">
        <v>0</v>
      </c>
      <c r="Y261" s="89">
        <f t="shared" si="55"/>
        <v>0</v>
      </c>
    </row>
    <row r="262" spans="2:27">
      <c r="B262" s="199">
        <v>4627</v>
      </c>
      <c r="C262" t="s">
        <v>289</v>
      </c>
      <c r="D262" s="1">
        <v>1085855.9879999999</v>
      </c>
      <c r="E262" s="86">
        <f t="shared" si="48"/>
        <v>35745.99163841064</v>
      </c>
      <c r="F262" s="87">
        <f t="shared" si="42"/>
        <v>0.8630324208366188</v>
      </c>
      <c r="G262" s="188">
        <f t="shared" si="49"/>
        <v>3518.9741008976498</v>
      </c>
      <c r="H262" s="188">
        <f t="shared" si="43"/>
        <v>106895.87626296791</v>
      </c>
      <c r="I262" s="188">
        <f t="shared" si="44"/>
        <v>536.75616649878793</v>
      </c>
      <c r="J262" s="88">
        <f t="shared" si="45"/>
        <v>16305.042069733681</v>
      </c>
      <c r="K262" s="188">
        <f t="shared" si="50"/>
        <v>183.38534265678265</v>
      </c>
      <c r="L262" s="88">
        <f t="shared" si="46"/>
        <v>5570.6965538850864</v>
      </c>
      <c r="M262" s="89">
        <f t="shared" si="51"/>
        <v>112466.572816853</v>
      </c>
      <c r="N262" s="89">
        <f t="shared" si="52"/>
        <v>1198322.5608168528</v>
      </c>
      <c r="O262" s="89">
        <f t="shared" si="53"/>
        <v>39448.351081965062</v>
      </c>
      <c r="P262" s="90">
        <f t="shared" si="47"/>
        <v>0.95242023991574132</v>
      </c>
      <c r="Q262" s="225">
        <v>20767.095098147285</v>
      </c>
      <c r="R262" s="90">
        <f t="shared" si="54"/>
        <v>0.12967020628254086</v>
      </c>
      <c r="S262" s="90">
        <f t="shared" si="54"/>
        <v>0.12104251138648306</v>
      </c>
      <c r="T262" s="92">
        <v>30377</v>
      </c>
      <c r="U262" s="1">
        <v>961215.03599999996</v>
      </c>
      <c r="V262" s="1">
        <v>31886.383678885388</v>
      </c>
      <c r="W262" s="195"/>
      <c r="X262" s="89">
        <v>0</v>
      </c>
      <c r="Y262" s="89">
        <f t="shared" si="55"/>
        <v>0</v>
      </c>
    </row>
    <row r="263" spans="2:27">
      <c r="B263" s="199">
        <v>4628</v>
      </c>
      <c r="C263" t="s">
        <v>290</v>
      </c>
      <c r="D263" s="1">
        <v>144314.878</v>
      </c>
      <c r="E263" s="86">
        <f t="shared" si="48"/>
        <v>37242.549161290321</v>
      </c>
      <c r="F263" s="87">
        <f t="shared" ref="F263:F326" si="56">E263/E$365</f>
        <v>0.89916451852625867</v>
      </c>
      <c r="G263" s="188">
        <f t="shared" si="49"/>
        <v>2591.108436712248</v>
      </c>
      <c r="H263" s="188">
        <f t="shared" ref="H263:H326" si="57">G263*T263/1000</f>
        <v>10040.545192259962</v>
      </c>
      <c r="I263" s="188">
        <f t="shared" ref="I263:I326" si="58">IF(E263+Y263&lt;(E$365+Y$365)*0.9,((E$365+Y$365)*0.9-E263-Y263)*0.35,0)</f>
        <v>12.961033490899716</v>
      </c>
      <c r="J263" s="88">
        <f t="shared" ref="J263:J326" si="59">I263*T263/1000</f>
        <v>50.224004777236395</v>
      </c>
      <c r="K263" s="188">
        <f t="shared" si="50"/>
        <v>-340.40979035110558</v>
      </c>
      <c r="L263" s="88">
        <f t="shared" ref="L263:L326" si="60">K263*T263/1000</f>
        <v>-1319.0879376105343</v>
      </c>
      <c r="M263" s="89">
        <f t="shared" si="51"/>
        <v>8721.4572546494273</v>
      </c>
      <c r="N263" s="89">
        <f t="shared" si="52"/>
        <v>153036.33525464943</v>
      </c>
      <c r="O263" s="89">
        <f t="shared" si="53"/>
        <v>39493.247807651467</v>
      </c>
      <c r="P263" s="90">
        <f t="shared" ref="P263:P326" si="61">O263/O$365</f>
        <v>0.95350420284643089</v>
      </c>
      <c r="Q263" s="225">
        <v>2341.8538552157606</v>
      </c>
      <c r="R263" s="90">
        <f t="shared" si="54"/>
        <v>9.8657660967700456E-2</v>
      </c>
      <c r="S263" s="90">
        <f t="shared" si="54"/>
        <v>9.2136596141311561E-2</v>
      </c>
      <c r="T263" s="92">
        <v>3875</v>
      </c>
      <c r="U263" s="1">
        <v>131355.63800000001</v>
      </c>
      <c r="V263" s="1">
        <v>34100.632917964693</v>
      </c>
      <c r="W263" s="195"/>
      <c r="X263" s="89">
        <v>0</v>
      </c>
      <c r="Y263" s="89">
        <f t="shared" si="55"/>
        <v>0</v>
      </c>
    </row>
    <row r="264" spans="2:27">
      <c r="B264" s="199">
        <v>4629</v>
      </c>
      <c r="C264" t="s">
        <v>291</v>
      </c>
      <c r="D264" s="1">
        <v>28365.53</v>
      </c>
      <c r="E264" s="86">
        <f t="shared" ref="E264:E327" si="62">D264/T264*1000</f>
        <v>72361.045918367337</v>
      </c>
      <c r="F264" s="87">
        <f t="shared" si="56"/>
        <v>1.7470470329907732</v>
      </c>
      <c r="G264" s="188">
        <f t="shared" ref="G264:G327" si="63">($E$365+$Y$365-E264-Y264)*0.62</f>
        <v>-19182.359552675502</v>
      </c>
      <c r="H264" s="188">
        <f t="shared" si="57"/>
        <v>-7519.484944648797</v>
      </c>
      <c r="I264" s="188">
        <f t="shared" si="58"/>
        <v>0</v>
      </c>
      <c r="J264" s="88">
        <f t="shared" si="59"/>
        <v>0</v>
      </c>
      <c r="K264" s="188">
        <f t="shared" ref="K264:K327" si="64">I264+J$367</f>
        <v>-353.37082384200528</v>
      </c>
      <c r="L264" s="88">
        <f t="shared" si="60"/>
        <v>-138.52136294606606</v>
      </c>
      <c r="M264" s="89">
        <f t="shared" ref="M264:M327" si="65">+H264+L264</f>
        <v>-7658.0063075948628</v>
      </c>
      <c r="N264" s="89">
        <f t="shared" ref="N264:N327" si="66">D264+M264</f>
        <v>20707.523692405135</v>
      </c>
      <c r="O264" s="89">
        <f t="shared" ref="O264:O327" si="67">N264/T264*1000</f>
        <v>52825.315541849835</v>
      </c>
      <c r="P264" s="90">
        <f t="shared" si="61"/>
        <v>1.2753866339674431</v>
      </c>
      <c r="Q264" s="225">
        <v>237.24774877210621</v>
      </c>
      <c r="R264" s="90">
        <f t="shared" ref="R264:S327" si="68">(D264-U264)/U264</f>
        <v>-1.1791495350490079E-2</v>
      </c>
      <c r="S264" s="90">
        <f t="shared" si="68"/>
        <v>-3.1959015853541377E-2</v>
      </c>
      <c r="T264" s="92">
        <v>392</v>
      </c>
      <c r="U264" s="1">
        <v>28703.992999999999</v>
      </c>
      <c r="V264" s="1">
        <v>74749.981770833328</v>
      </c>
      <c r="W264" s="195"/>
      <c r="X264" s="89">
        <v>0</v>
      </c>
      <c r="Y264" s="89">
        <f t="shared" ref="Y264:Y327" si="69">X264*1000/T264</f>
        <v>0</v>
      </c>
    </row>
    <row r="265" spans="2:27">
      <c r="B265" s="199">
        <v>4630</v>
      </c>
      <c r="C265" t="s">
        <v>292</v>
      </c>
      <c r="D265" s="1">
        <v>281242.55699999997</v>
      </c>
      <c r="E265" s="86">
        <f t="shared" si="62"/>
        <v>34415.38876651982</v>
      </c>
      <c r="F265" s="87">
        <f t="shared" si="56"/>
        <v>0.83090704495346279</v>
      </c>
      <c r="G265" s="188">
        <f t="shared" si="63"/>
        <v>4343.9478814699587</v>
      </c>
      <c r="H265" s="188">
        <f t="shared" si="57"/>
        <v>35498.742087372506</v>
      </c>
      <c r="I265" s="188">
        <f t="shared" si="58"/>
        <v>1002.4671716605749</v>
      </c>
      <c r="J265" s="88">
        <f t="shared" si="59"/>
        <v>8192.1617268102182</v>
      </c>
      <c r="K265" s="188">
        <f t="shared" si="64"/>
        <v>649.0963478185696</v>
      </c>
      <c r="L265" s="88">
        <f t="shared" si="60"/>
        <v>5304.415354373351</v>
      </c>
      <c r="M265" s="89">
        <f t="shared" si="65"/>
        <v>40803.157441745854</v>
      </c>
      <c r="N265" s="89">
        <f t="shared" si="66"/>
        <v>322045.71444174583</v>
      </c>
      <c r="O265" s="89">
        <f t="shared" si="67"/>
        <v>39408.432995808347</v>
      </c>
      <c r="P265" s="90">
        <f t="shared" si="61"/>
        <v>0.95145647863924687</v>
      </c>
      <c r="Q265" s="225">
        <v>4601.0327561335871</v>
      </c>
      <c r="R265" s="90">
        <f t="shared" si="68"/>
        <v>0.12959281549513804</v>
      </c>
      <c r="S265" s="90">
        <f t="shared" si="68"/>
        <v>0.13346317756487178</v>
      </c>
      <c r="T265" s="92">
        <v>8172</v>
      </c>
      <c r="U265" s="1">
        <v>248976.935</v>
      </c>
      <c r="V265" s="1">
        <v>30363.040853658535</v>
      </c>
      <c r="W265" s="195"/>
      <c r="X265" s="89">
        <v>0</v>
      </c>
      <c r="Y265" s="89">
        <f t="shared" si="69"/>
        <v>0</v>
      </c>
      <c r="Z265" s="1"/>
      <c r="AA265" s="1"/>
    </row>
    <row r="266" spans="2:27">
      <c r="B266" s="199">
        <v>4631</v>
      </c>
      <c r="C266" t="s">
        <v>293</v>
      </c>
      <c r="D266" s="1">
        <v>1120733.9839999999</v>
      </c>
      <c r="E266" s="86">
        <f t="shared" si="62"/>
        <v>37148.529417614103</v>
      </c>
      <c r="F266" s="87">
        <f t="shared" si="56"/>
        <v>0.8968945552864046</v>
      </c>
      <c r="G266" s="188">
        <f t="shared" si="63"/>
        <v>2649.4006777915029</v>
      </c>
      <c r="H266" s="188">
        <f t="shared" si="57"/>
        <v>79929.769048291841</v>
      </c>
      <c r="I266" s="188">
        <f t="shared" si="58"/>
        <v>45.867943777575782</v>
      </c>
      <c r="J266" s="88">
        <f t="shared" si="59"/>
        <v>1383.7899958256837</v>
      </c>
      <c r="K266" s="188">
        <f t="shared" si="64"/>
        <v>-307.50288006442952</v>
      </c>
      <c r="L266" s="88">
        <f t="shared" si="60"/>
        <v>-9277.0543886637752</v>
      </c>
      <c r="M266" s="89">
        <f t="shared" si="65"/>
        <v>70652.714659628065</v>
      </c>
      <c r="N266" s="89">
        <f t="shared" si="66"/>
        <v>1191386.6986596279</v>
      </c>
      <c r="O266" s="89">
        <f t="shared" si="67"/>
        <v>39490.42721534118</v>
      </c>
      <c r="P266" s="90">
        <f t="shared" si="61"/>
        <v>0.95343610394923528</v>
      </c>
      <c r="Q266" s="225">
        <v>-686.75525964955159</v>
      </c>
      <c r="R266" s="90">
        <f t="shared" si="68"/>
        <v>0.14115093037570312</v>
      </c>
      <c r="S266" s="90">
        <f t="shared" si="68"/>
        <v>0.1342289037835469</v>
      </c>
      <c r="T266" s="92">
        <v>30169</v>
      </c>
      <c r="U266" s="1">
        <v>982108.46100000001</v>
      </c>
      <c r="V266" s="1">
        <v>32752.233075435208</v>
      </c>
      <c r="W266" s="195"/>
      <c r="X266" s="89">
        <v>0</v>
      </c>
      <c r="Y266" s="89">
        <f t="shared" si="69"/>
        <v>0</v>
      </c>
    </row>
    <row r="267" spans="2:27">
      <c r="B267" s="199">
        <v>4632</v>
      </c>
      <c r="C267" t="s">
        <v>294</v>
      </c>
      <c r="D267" s="1">
        <v>135313.872</v>
      </c>
      <c r="E267" s="86">
        <f t="shared" si="62"/>
        <v>46419.853173241856</v>
      </c>
      <c r="F267" s="87">
        <f t="shared" si="56"/>
        <v>1.1207365196139953</v>
      </c>
      <c r="G267" s="188">
        <f t="shared" si="63"/>
        <v>-3098.8200506977041</v>
      </c>
      <c r="H267" s="188">
        <f t="shared" si="57"/>
        <v>-9033.0604477838078</v>
      </c>
      <c r="I267" s="188">
        <f t="shared" si="58"/>
        <v>0</v>
      </c>
      <c r="J267" s="88">
        <f t="shared" si="59"/>
        <v>0</v>
      </c>
      <c r="K267" s="188">
        <f t="shared" si="64"/>
        <v>-353.37082384200528</v>
      </c>
      <c r="L267" s="88">
        <f t="shared" si="60"/>
        <v>-1030.0759514994454</v>
      </c>
      <c r="M267" s="89">
        <f t="shared" si="65"/>
        <v>-10063.136399283254</v>
      </c>
      <c r="N267" s="89">
        <f t="shared" si="66"/>
        <v>125250.73560071675</v>
      </c>
      <c r="O267" s="89">
        <f t="shared" si="67"/>
        <v>42967.662298702147</v>
      </c>
      <c r="P267" s="90">
        <f t="shared" si="61"/>
        <v>1.0373886388842675</v>
      </c>
      <c r="Q267" s="225">
        <v>2299.8174550782423</v>
      </c>
      <c r="R267" s="90">
        <f t="shared" si="68"/>
        <v>-8.3567753277256282E-3</v>
      </c>
      <c r="S267" s="90">
        <f t="shared" si="68"/>
        <v>-1.9923111395944208E-2</v>
      </c>
      <c r="T267" s="92">
        <v>2915</v>
      </c>
      <c r="U267" s="1">
        <v>136454.18900000001</v>
      </c>
      <c r="V267" s="1">
        <v>47363.481082957311</v>
      </c>
      <c r="W267" s="195"/>
      <c r="X267" s="89">
        <v>0</v>
      </c>
      <c r="Y267" s="89">
        <f t="shared" si="69"/>
        <v>0</v>
      </c>
    </row>
    <row r="268" spans="2:27">
      <c r="B268" s="199">
        <v>4633</v>
      </c>
      <c r="C268" t="s">
        <v>295</v>
      </c>
      <c r="D268" s="1">
        <v>19945.059000000001</v>
      </c>
      <c r="E268" s="86">
        <f t="shared" si="62"/>
        <v>38282.26295585413</v>
      </c>
      <c r="F268" s="87">
        <f t="shared" si="56"/>
        <v>0.92426682152504958</v>
      </c>
      <c r="G268" s="188">
        <f t="shared" si="63"/>
        <v>1946.485884082686</v>
      </c>
      <c r="H268" s="188">
        <f t="shared" si="57"/>
        <v>1014.1191456070794</v>
      </c>
      <c r="I268" s="188">
        <f t="shared" si="58"/>
        <v>0</v>
      </c>
      <c r="J268" s="88">
        <f t="shared" si="59"/>
        <v>0</v>
      </c>
      <c r="K268" s="188">
        <f t="shared" si="64"/>
        <v>-353.37082384200528</v>
      </c>
      <c r="L268" s="88">
        <f t="shared" si="60"/>
        <v>-184.10619922168473</v>
      </c>
      <c r="M268" s="89">
        <f t="shared" si="65"/>
        <v>830.01294638539468</v>
      </c>
      <c r="N268" s="89">
        <f t="shared" si="66"/>
        <v>20775.071946385397</v>
      </c>
      <c r="O268" s="89">
        <f t="shared" si="67"/>
        <v>39875.378016094815</v>
      </c>
      <c r="P268" s="90">
        <f t="shared" si="61"/>
        <v>0.9627301536104681</v>
      </c>
      <c r="Q268" s="225">
        <v>-156.26612131700131</v>
      </c>
      <c r="R268" s="90">
        <f t="shared" si="68"/>
        <v>0.19196182052102176</v>
      </c>
      <c r="S268" s="90">
        <f t="shared" si="68"/>
        <v>0.18738615134435765</v>
      </c>
      <c r="T268" s="92">
        <v>521</v>
      </c>
      <c r="U268" s="1">
        <v>16732.968000000001</v>
      </c>
      <c r="V268" s="1">
        <v>32240.78612716763</v>
      </c>
      <c r="W268" s="195"/>
      <c r="X268" s="89">
        <v>0</v>
      </c>
      <c r="Y268" s="89">
        <f t="shared" si="69"/>
        <v>0</v>
      </c>
    </row>
    <row r="269" spans="2:27">
      <c r="B269" s="199">
        <v>4634</v>
      </c>
      <c r="C269" t="s">
        <v>296</v>
      </c>
      <c r="D269" s="1">
        <v>79656.054000000004</v>
      </c>
      <c r="E269" s="86">
        <f t="shared" si="62"/>
        <v>47217.577949021936</v>
      </c>
      <c r="F269" s="87">
        <f t="shared" si="56"/>
        <v>1.1399963670219784</v>
      </c>
      <c r="G269" s="188">
        <f t="shared" si="63"/>
        <v>-3593.4094116813535</v>
      </c>
      <c r="H269" s="188">
        <f t="shared" si="57"/>
        <v>-6062.0816775064432</v>
      </c>
      <c r="I269" s="188">
        <f t="shared" si="58"/>
        <v>0</v>
      </c>
      <c r="J269" s="88">
        <f t="shared" si="59"/>
        <v>0</v>
      </c>
      <c r="K269" s="188">
        <f t="shared" si="64"/>
        <v>-353.37082384200528</v>
      </c>
      <c r="L269" s="88">
        <f t="shared" si="60"/>
        <v>-596.13657982146287</v>
      </c>
      <c r="M269" s="89">
        <f t="shared" si="65"/>
        <v>-6658.218257327906</v>
      </c>
      <c r="N269" s="89">
        <f t="shared" si="66"/>
        <v>72997.83574267209</v>
      </c>
      <c r="O269" s="89">
        <f t="shared" si="67"/>
        <v>43270.79771349857</v>
      </c>
      <c r="P269" s="90">
        <f t="shared" si="61"/>
        <v>1.0447073808993008</v>
      </c>
      <c r="Q269" s="225">
        <v>-607.45757832005347</v>
      </c>
      <c r="R269" s="90">
        <f t="shared" si="68"/>
        <v>8.9840005723380176E-2</v>
      </c>
      <c r="S269" s="90">
        <f t="shared" si="68"/>
        <v>9.4362163423477308E-2</v>
      </c>
      <c r="T269" s="92">
        <v>1687</v>
      </c>
      <c r="U269" s="1">
        <v>73089.676999999996</v>
      </c>
      <c r="V269" s="1">
        <v>43146.208382526558</v>
      </c>
      <c r="W269" s="195"/>
      <c r="X269" s="89">
        <v>0</v>
      </c>
      <c r="Y269" s="89">
        <f t="shared" si="69"/>
        <v>0</v>
      </c>
    </row>
    <row r="270" spans="2:27">
      <c r="B270" s="199">
        <v>4635</v>
      </c>
      <c r="C270" t="s">
        <v>297</v>
      </c>
      <c r="D270" s="1">
        <v>101049.355</v>
      </c>
      <c r="E270" s="86">
        <f t="shared" si="62"/>
        <v>44712.103982300883</v>
      </c>
      <c r="F270" s="87">
        <f t="shared" si="56"/>
        <v>1.0795055213709404</v>
      </c>
      <c r="G270" s="188">
        <f t="shared" si="63"/>
        <v>-2040.0155523143007</v>
      </c>
      <c r="H270" s="188">
        <f t="shared" si="57"/>
        <v>-4610.43514823032</v>
      </c>
      <c r="I270" s="188">
        <f t="shared" si="58"/>
        <v>0</v>
      </c>
      <c r="J270" s="88">
        <f t="shared" si="59"/>
        <v>0</v>
      </c>
      <c r="K270" s="188">
        <f t="shared" si="64"/>
        <v>-353.37082384200528</v>
      </c>
      <c r="L270" s="88">
        <f t="shared" si="60"/>
        <v>-798.61806188293201</v>
      </c>
      <c r="M270" s="89">
        <f t="shared" si="65"/>
        <v>-5409.0532101132521</v>
      </c>
      <c r="N270" s="89">
        <f t="shared" si="66"/>
        <v>95640.30178988674</v>
      </c>
      <c r="O270" s="89">
        <f t="shared" si="67"/>
        <v>42318.717606144572</v>
      </c>
      <c r="P270" s="90">
        <f t="shared" si="61"/>
        <v>1.0217208595519063</v>
      </c>
      <c r="Q270" s="225">
        <v>-1259.9201475894033</v>
      </c>
      <c r="R270" s="90">
        <f t="shared" si="68"/>
        <v>0.1458940658229792</v>
      </c>
      <c r="S270" s="90">
        <f t="shared" si="68"/>
        <v>0.13271121373829001</v>
      </c>
      <c r="T270" s="92">
        <v>2260</v>
      </c>
      <c r="U270" s="1">
        <v>88183.854000000007</v>
      </c>
      <c r="V270" s="1">
        <v>39473.524619516567</v>
      </c>
      <c r="W270" s="195"/>
      <c r="X270" s="89">
        <v>0</v>
      </c>
      <c r="Y270" s="89">
        <f t="shared" si="69"/>
        <v>0</v>
      </c>
    </row>
    <row r="271" spans="2:27">
      <c r="B271" s="199">
        <v>4636</v>
      </c>
      <c r="C271" t="s">
        <v>298</v>
      </c>
      <c r="D271" s="1">
        <v>34381.805</v>
      </c>
      <c r="E271" s="86">
        <f t="shared" si="62"/>
        <v>46461.898648648646</v>
      </c>
      <c r="F271" s="87">
        <f t="shared" si="56"/>
        <v>1.1217516434576029</v>
      </c>
      <c r="G271" s="188">
        <f t="shared" si="63"/>
        <v>-3124.8882454499139</v>
      </c>
      <c r="H271" s="188">
        <f t="shared" si="57"/>
        <v>-2312.417301632936</v>
      </c>
      <c r="I271" s="188">
        <f t="shared" si="58"/>
        <v>0</v>
      </c>
      <c r="J271" s="88">
        <f t="shared" si="59"/>
        <v>0</v>
      </c>
      <c r="K271" s="188">
        <f t="shared" si="64"/>
        <v>-353.37082384200528</v>
      </c>
      <c r="L271" s="88">
        <f t="shared" si="60"/>
        <v>-261.49440964308388</v>
      </c>
      <c r="M271" s="89">
        <f t="shared" si="65"/>
        <v>-2573.91171127602</v>
      </c>
      <c r="N271" s="89">
        <f t="shared" si="66"/>
        <v>31807.893288723979</v>
      </c>
      <c r="O271" s="89">
        <f t="shared" si="67"/>
        <v>42983.639579356728</v>
      </c>
      <c r="P271" s="90">
        <f t="shared" si="61"/>
        <v>1.0377743859448383</v>
      </c>
      <c r="Q271" s="225">
        <v>-698.97770690980519</v>
      </c>
      <c r="R271" s="90">
        <f t="shared" si="68"/>
        <v>0.10293627733637876</v>
      </c>
      <c r="S271" s="90">
        <f t="shared" si="68"/>
        <v>0.11784082162470809</v>
      </c>
      <c r="T271" s="92">
        <v>740</v>
      </c>
      <c r="U271" s="1">
        <v>31172.974999999999</v>
      </c>
      <c r="V271" s="1">
        <v>41563.966666666667</v>
      </c>
      <c r="W271" s="195"/>
      <c r="X271" s="89">
        <v>0</v>
      </c>
      <c r="Y271" s="89">
        <f t="shared" si="69"/>
        <v>0</v>
      </c>
    </row>
    <row r="272" spans="2:27">
      <c r="B272" s="199">
        <v>4637</v>
      </c>
      <c r="C272" t="s">
        <v>299</v>
      </c>
      <c r="D272" s="1">
        <v>53061.972000000002</v>
      </c>
      <c r="E272" s="86">
        <f t="shared" si="62"/>
        <v>41422.304449648713</v>
      </c>
      <c r="F272" s="87">
        <f t="shared" si="56"/>
        <v>1.0000783317869444</v>
      </c>
      <c r="G272" s="188">
        <f t="shared" si="63"/>
        <v>-0.33984206995519345</v>
      </c>
      <c r="H272" s="188">
        <f t="shared" si="57"/>
        <v>-0.43533769161260277</v>
      </c>
      <c r="I272" s="188">
        <f t="shared" si="58"/>
        <v>0</v>
      </c>
      <c r="J272" s="88">
        <f t="shared" si="59"/>
        <v>0</v>
      </c>
      <c r="K272" s="188">
        <f t="shared" si="64"/>
        <v>-353.37082384200528</v>
      </c>
      <c r="L272" s="88">
        <f t="shared" si="60"/>
        <v>-452.66802534160871</v>
      </c>
      <c r="M272" s="89">
        <f t="shared" si="65"/>
        <v>-453.10336303322134</v>
      </c>
      <c r="N272" s="89">
        <f t="shared" si="66"/>
        <v>52608.868636966778</v>
      </c>
      <c r="O272" s="89">
        <f t="shared" si="67"/>
        <v>41068.593783736753</v>
      </c>
      <c r="P272" s="90">
        <f t="shared" si="61"/>
        <v>0.99153852750998805</v>
      </c>
      <c r="Q272" s="225">
        <v>-889.69424669116711</v>
      </c>
      <c r="R272" s="93">
        <f t="shared" si="68"/>
        <v>0.29947573025385205</v>
      </c>
      <c r="S272" s="93">
        <f t="shared" si="68"/>
        <v>0.28628823260100272</v>
      </c>
      <c r="T272" s="92">
        <v>1281</v>
      </c>
      <c r="U272" s="1">
        <v>40833.368999999999</v>
      </c>
      <c r="V272" s="1">
        <v>32202.972397476336</v>
      </c>
      <c r="W272" s="195"/>
      <c r="X272" s="89">
        <v>0</v>
      </c>
      <c r="Y272" s="89">
        <f t="shared" si="69"/>
        <v>0</v>
      </c>
      <c r="Z272" s="1"/>
    </row>
    <row r="273" spans="2:28">
      <c r="B273" s="199">
        <v>4638</v>
      </c>
      <c r="C273" t="s">
        <v>300</v>
      </c>
      <c r="D273" s="1">
        <v>168214.87100000001</v>
      </c>
      <c r="E273" s="86">
        <f t="shared" si="62"/>
        <v>43198.477401129952</v>
      </c>
      <c r="F273" s="87">
        <f t="shared" si="56"/>
        <v>1.0429613173157111</v>
      </c>
      <c r="G273" s="188">
        <f t="shared" si="63"/>
        <v>-1101.5670719883237</v>
      </c>
      <c r="H273" s="188">
        <f t="shared" si="57"/>
        <v>-4289.502178322532</v>
      </c>
      <c r="I273" s="188">
        <f t="shared" si="58"/>
        <v>0</v>
      </c>
      <c r="J273" s="88">
        <f t="shared" si="59"/>
        <v>0</v>
      </c>
      <c r="K273" s="188">
        <f t="shared" si="64"/>
        <v>-353.37082384200528</v>
      </c>
      <c r="L273" s="88">
        <f t="shared" si="60"/>
        <v>-1376.0259880407687</v>
      </c>
      <c r="M273" s="89">
        <f t="shared" si="65"/>
        <v>-5665.5281663633004</v>
      </c>
      <c r="N273" s="89">
        <f t="shared" si="66"/>
        <v>162549.34283363671</v>
      </c>
      <c r="O273" s="89">
        <f t="shared" si="67"/>
        <v>41743.539505299617</v>
      </c>
      <c r="P273" s="90">
        <f t="shared" si="61"/>
        <v>1.0078340620109192</v>
      </c>
      <c r="Q273" s="225">
        <v>289.27243417999398</v>
      </c>
      <c r="R273" s="93">
        <f t="shared" si="68"/>
        <v>0.16284371808792064</v>
      </c>
      <c r="S273" s="93">
        <f t="shared" si="68"/>
        <v>0.15836435091500892</v>
      </c>
      <c r="T273" s="92">
        <v>3894</v>
      </c>
      <c r="U273" s="1">
        <v>144658.193</v>
      </c>
      <c r="V273" s="1">
        <v>37292.650940964166</v>
      </c>
      <c r="W273" s="195"/>
      <c r="X273" s="89">
        <v>0</v>
      </c>
      <c r="Y273" s="89">
        <f t="shared" si="69"/>
        <v>0</v>
      </c>
      <c r="Z273" s="1"/>
    </row>
    <row r="274" spans="2:28">
      <c r="B274" s="199">
        <v>4639</v>
      </c>
      <c r="C274" t="s">
        <v>301</v>
      </c>
      <c r="D274" s="1">
        <v>107730.17</v>
      </c>
      <c r="E274" s="86">
        <f t="shared" si="62"/>
        <v>42247.125490196078</v>
      </c>
      <c r="F274" s="87">
        <f t="shared" si="56"/>
        <v>1.0199923771596753</v>
      </c>
      <c r="G274" s="188">
        <f t="shared" si="63"/>
        <v>-511.72888720932184</v>
      </c>
      <c r="H274" s="188">
        <f t="shared" si="57"/>
        <v>-1304.9086623837709</v>
      </c>
      <c r="I274" s="188">
        <f t="shared" si="58"/>
        <v>0</v>
      </c>
      <c r="J274" s="88">
        <f t="shared" si="59"/>
        <v>0</v>
      </c>
      <c r="K274" s="188">
        <f t="shared" si="64"/>
        <v>-353.37082384200528</v>
      </c>
      <c r="L274" s="88">
        <f t="shared" si="60"/>
        <v>-901.09560079711355</v>
      </c>
      <c r="M274" s="89">
        <f t="shared" si="65"/>
        <v>-2206.0042631808847</v>
      </c>
      <c r="N274" s="89">
        <f t="shared" si="66"/>
        <v>105524.16573681911</v>
      </c>
      <c r="O274" s="89">
        <f t="shared" si="67"/>
        <v>41382.025779144744</v>
      </c>
      <c r="P274" s="90">
        <f t="shared" si="61"/>
        <v>0.99910586475162566</v>
      </c>
      <c r="Q274" s="225">
        <v>774.15877267566248</v>
      </c>
      <c r="R274" s="93">
        <f t="shared" si="68"/>
        <v>9.5127506572940196E-2</v>
      </c>
      <c r="S274" s="93">
        <f t="shared" si="68"/>
        <v>9.5556968340223716E-2</v>
      </c>
      <c r="T274" s="92">
        <v>2550</v>
      </c>
      <c r="U274" s="1">
        <v>98372.262000000002</v>
      </c>
      <c r="V274" s="1">
        <v>38562.235201881616</v>
      </c>
      <c r="W274" s="195"/>
      <c r="X274" s="89">
        <v>0</v>
      </c>
      <c r="Y274" s="89">
        <f t="shared" si="69"/>
        <v>0</v>
      </c>
      <c r="Z274" s="1"/>
      <c r="AA274" s="1"/>
    </row>
    <row r="275" spans="2:28">
      <c r="B275" s="199">
        <v>4640</v>
      </c>
      <c r="C275" t="s">
        <v>302</v>
      </c>
      <c r="D275" s="1">
        <v>457866.033</v>
      </c>
      <c r="E275" s="86">
        <f t="shared" si="62"/>
        <v>36641.007762483998</v>
      </c>
      <c r="F275" s="87">
        <f t="shared" si="56"/>
        <v>0.88464121938556795</v>
      </c>
      <c r="G275" s="188">
        <f t="shared" si="63"/>
        <v>2964.0641039721681</v>
      </c>
      <c r="H275" s="188">
        <f t="shared" si="57"/>
        <v>37038.945043236214</v>
      </c>
      <c r="I275" s="188">
        <f t="shared" si="58"/>
        <v>223.5005230731127</v>
      </c>
      <c r="J275" s="88">
        <f t="shared" si="59"/>
        <v>2792.8625363216161</v>
      </c>
      <c r="K275" s="188">
        <f t="shared" si="64"/>
        <v>-129.87030076889258</v>
      </c>
      <c r="L275" s="88">
        <f t="shared" si="60"/>
        <v>-1622.8592784080818</v>
      </c>
      <c r="M275" s="89">
        <f t="shared" si="65"/>
        <v>35416.085764828131</v>
      </c>
      <c r="N275" s="89">
        <f t="shared" si="66"/>
        <v>493282.11876482813</v>
      </c>
      <c r="O275" s="89">
        <f t="shared" si="67"/>
        <v>39475.201565687268</v>
      </c>
      <c r="P275" s="90">
        <f t="shared" si="61"/>
        <v>0.95306850387220998</v>
      </c>
      <c r="Q275" s="225">
        <v>3127.2767730255473</v>
      </c>
      <c r="R275" s="93">
        <f t="shared" si="68"/>
        <v>0.13609673183622975</v>
      </c>
      <c r="S275" s="93">
        <f t="shared" si="68"/>
        <v>0.12000445258406806</v>
      </c>
      <c r="T275" s="92">
        <v>12496</v>
      </c>
      <c r="U275" s="1">
        <v>403016.76799999998</v>
      </c>
      <c r="V275" s="1">
        <v>32715.055442811918</v>
      </c>
      <c r="W275" s="195"/>
      <c r="X275" s="89">
        <v>0</v>
      </c>
      <c r="Y275" s="89">
        <f t="shared" si="69"/>
        <v>0</v>
      </c>
    </row>
    <row r="276" spans="2:28">
      <c r="B276" s="199">
        <v>4641</v>
      </c>
      <c r="C276" t="s">
        <v>303</v>
      </c>
      <c r="D276" s="1">
        <v>110298.164</v>
      </c>
      <c r="E276" s="86">
        <f t="shared" si="62"/>
        <v>60075.252723311547</v>
      </c>
      <c r="F276" s="87">
        <f t="shared" si="56"/>
        <v>1.4504253040349138</v>
      </c>
      <c r="G276" s="188">
        <f t="shared" si="63"/>
        <v>-11565.167771740913</v>
      </c>
      <c r="H276" s="188">
        <f t="shared" si="57"/>
        <v>-21233.648028916319</v>
      </c>
      <c r="I276" s="188">
        <f t="shared" si="58"/>
        <v>0</v>
      </c>
      <c r="J276" s="88">
        <f t="shared" si="59"/>
        <v>0</v>
      </c>
      <c r="K276" s="188">
        <f t="shared" si="64"/>
        <v>-353.37082384200528</v>
      </c>
      <c r="L276" s="88">
        <f t="shared" si="60"/>
        <v>-648.7888325739217</v>
      </c>
      <c r="M276" s="89">
        <f t="shared" si="65"/>
        <v>-21882.436861490241</v>
      </c>
      <c r="N276" s="89">
        <f t="shared" si="66"/>
        <v>88415.72713850977</v>
      </c>
      <c r="O276" s="89">
        <f t="shared" si="67"/>
        <v>48156.714127728636</v>
      </c>
      <c r="P276" s="90">
        <f t="shared" si="61"/>
        <v>1.1626703769642166</v>
      </c>
      <c r="Q276" s="225">
        <v>-3041.1119468735269</v>
      </c>
      <c r="R276" s="93">
        <f t="shared" si="68"/>
        <v>0.10680283250711756</v>
      </c>
      <c r="S276" s="93">
        <f t="shared" si="68"/>
        <v>8.5100816183448502E-2</v>
      </c>
      <c r="T276" s="92">
        <v>1836</v>
      </c>
      <c r="U276" s="1">
        <v>99654.754000000001</v>
      </c>
      <c r="V276" s="1">
        <v>55363.752222222225</v>
      </c>
      <c r="W276" s="195"/>
      <c r="X276" s="89">
        <v>0</v>
      </c>
      <c r="Y276" s="89">
        <f t="shared" si="69"/>
        <v>0</v>
      </c>
    </row>
    <row r="277" spans="2:28">
      <c r="B277" s="199">
        <v>4642</v>
      </c>
      <c r="C277" t="s">
        <v>304</v>
      </c>
      <c r="D277" s="1">
        <v>99211.888999999996</v>
      </c>
      <c r="E277" s="86">
        <f t="shared" si="62"/>
        <v>45343.642138939671</v>
      </c>
      <c r="F277" s="87">
        <f t="shared" si="56"/>
        <v>1.0947530464553754</v>
      </c>
      <c r="G277" s="188">
        <f t="shared" si="63"/>
        <v>-2431.5692094303495</v>
      </c>
      <c r="H277" s="188">
        <f t="shared" si="57"/>
        <v>-5320.2734302336039</v>
      </c>
      <c r="I277" s="188">
        <f t="shared" si="58"/>
        <v>0</v>
      </c>
      <c r="J277" s="88">
        <f t="shared" si="59"/>
        <v>0</v>
      </c>
      <c r="K277" s="188">
        <f t="shared" si="64"/>
        <v>-353.37082384200528</v>
      </c>
      <c r="L277" s="88">
        <f t="shared" si="60"/>
        <v>-773.17536256630751</v>
      </c>
      <c r="M277" s="89">
        <f t="shared" si="65"/>
        <v>-6093.4487927999116</v>
      </c>
      <c r="N277" s="89">
        <f t="shared" si="66"/>
        <v>93118.440207200081</v>
      </c>
      <c r="O277" s="89">
        <f t="shared" si="67"/>
        <v>42558.702105667318</v>
      </c>
      <c r="P277" s="90">
        <f t="shared" si="61"/>
        <v>1.0275149190839918</v>
      </c>
      <c r="Q277" s="225">
        <v>-517.44737124143103</v>
      </c>
      <c r="R277" s="93">
        <f t="shared" si="68"/>
        <v>0.13626432562266899</v>
      </c>
      <c r="S277" s="93">
        <f t="shared" si="68"/>
        <v>0.12172346587978289</v>
      </c>
      <c r="T277" s="92">
        <v>2188</v>
      </c>
      <c r="U277" s="1">
        <v>87314.092999999993</v>
      </c>
      <c r="V277" s="1">
        <v>40423.191203703704</v>
      </c>
      <c r="W277" s="195"/>
      <c r="X277" s="89">
        <v>0</v>
      </c>
      <c r="Y277" s="89">
        <f t="shared" si="69"/>
        <v>0</v>
      </c>
    </row>
    <row r="278" spans="2:28">
      <c r="B278" s="199">
        <v>4643</v>
      </c>
      <c r="C278" t="s">
        <v>305</v>
      </c>
      <c r="D278" s="1">
        <v>236219.804</v>
      </c>
      <c r="E278" s="86">
        <f t="shared" si="62"/>
        <v>45313.60138116248</v>
      </c>
      <c r="F278" s="87">
        <f t="shared" si="56"/>
        <v>1.0940277582001083</v>
      </c>
      <c r="G278" s="188">
        <f t="shared" si="63"/>
        <v>-2412.9439396084908</v>
      </c>
      <c r="H278" s="188">
        <f t="shared" si="57"/>
        <v>-12578.676757179062</v>
      </c>
      <c r="I278" s="188">
        <f t="shared" si="58"/>
        <v>0</v>
      </c>
      <c r="J278" s="88">
        <f t="shared" si="59"/>
        <v>0</v>
      </c>
      <c r="K278" s="188">
        <f t="shared" si="64"/>
        <v>-353.37082384200528</v>
      </c>
      <c r="L278" s="88">
        <f t="shared" si="60"/>
        <v>-1842.1221046883736</v>
      </c>
      <c r="M278" s="89">
        <f t="shared" si="65"/>
        <v>-14420.798861867435</v>
      </c>
      <c r="N278" s="89">
        <f t="shared" si="66"/>
        <v>221799.00513813258</v>
      </c>
      <c r="O278" s="89">
        <f t="shared" si="67"/>
        <v>42547.286617711979</v>
      </c>
      <c r="P278" s="90">
        <f t="shared" si="61"/>
        <v>1.0272393095469903</v>
      </c>
      <c r="Q278" s="225">
        <v>-1613.0085850281321</v>
      </c>
      <c r="R278" s="93">
        <f t="shared" si="68"/>
        <v>8.6750063738850483E-2</v>
      </c>
      <c r="S278" s="93">
        <f t="shared" si="68"/>
        <v>9.2170263557996804E-2</v>
      </c>
      <c r="T278" s="92">
        <v>5213</v>
      </c>
      <c r="U278" s="1">
        <v>217363.50599999999</v>
      </c>
      <c r="V278" s="1">
        <v>41489.502958579884</v>
      </c>
      <c r="W278" s="195"/>
      <c r="X278" s="89">
        <v>0</v>
      </c>
      <c r="Y278" s="89">
        <f t="shared" si="69"/>
        <v>0</v>
      </c>
    </row>
    <row r="279" spans="2:28">
      <c r="B279" s="199">
        <v>4644</v>
      </c>
      <c r="C279" t="s">
        <v>306</v>
      </c>
      <c r="D279" s="1">
        <v>223523.97399999999</v>
      </c>
      <c r="E279" s="86">
        <f t="shared" si="62"/>
        <v>41149.479749631806</v>
      </c>
      <c r="F279" s="87">
        <f t="shared" si="56"/>
        <v>0.99349139572705314</v>
      </c>
      <c r="G279" s="188">
        <f t="shared" si="63"/>
        <v>168.81147194052696</v>
      </c>
      <c r="H279" s="188">
        <f t="shared" si="57"/>
        <v>916.98391558094238</v>
      </c>
      <c r="I279" s="188">
        <f t="shared" si="58"/>
        <v>0</v>
      </c>
      <c r="J279" s="88">
        <f t="shared" si="59"/>
        <v>0</v>
      </c>
      <c r="K279" s="188">
        <f t="shared" si="64"/>
        <v>-353.37082384200528</v>
      </c>
      <c r="L279" s="88">
        <f t="shared" si="60"/>
        <v>-1919.5103151097726</v>
      </c>
      <c r="M279" s="89">
        <f t="shared" si="65"/>
        <v>-1002.5263995288302</v>
      </c>
      <c r="N279" s="89">
        <f t="shared" si="66"/>
        <v>222521.44760047115</v>
      </c>
      <c r="O279" s="89">
        <f t="shared" si="67"/>
        <v>40964.920397730333</v>
      </c>
      <c r="P279" s="90">
        <f t="shared" si="61"/>
        <v>0.98903549180722949</v>
      </c>
      <c r="Q279" s="225">
        <v>2850.7563644134443</v>
      </c>
      <c r="R279" s="93">
        <f t="shared" si="68"/>
        <v>6.4178273733759991E-2</v>
      </c>
      <c r="S279" s="93">
        <f t="shared" si="68"/>
        <v>5.2227818156116386E-2</v>
      </c>
      <c r="T279" s="92">
        <v>5432</v>
      </c>
      <c r="U279" s="1">
        <v>210043.73</v>
      </c>
      <c r="V279" s="1">
        <v>39107.006144107247</v>
      </c>
      <c r="W279" s="195"/>
      <c r="X279" s="89">
        <v>0</v>
      </c>
      <c r="Y279" s="89">
        <f t="shared" si="69"/>
        <v>0</v>
      </c>
    </row>
    <row r="280" spans="2:28">
      <c r="B280" s="199">
        <v>4645</v>
      </c>
      <c r="C280" t="s">
        <v>307</v>
      </c>
      <c r="D280" s="1">
        <v>115784.26700000001</v>
      </c>
      <c r="E280" s="86">
        <f t="shared" si="62"/>
        <v>39516.814675767921</v>
      </c>
      <c r="F280" s="87">
        <f t="shared" si="56"/>
        <v>0.95407318891479431</v>
      </c>
      <c r="G280" s="188">
        <f t="shared" si="63"/>
        <v>1181.0638177361359</v>
      </c>
      <c r="H280" s="188">
        <f t="shared" si="57"/>
        <v>3460.5169859668781</v>
      </c>
      <c r="I280" s="188">
        <f t="shared" si="58"/>
        <v>0</v>
      </c>
      <c r="J280" s="88">
        <f t="shared" si="59"/>
        <v>0</v>
      </c>
      <c r="K280" s="188">
        <f t="shared" si="64"/>
        <v>-353.37082384200528</v>
      </c>
      <c r="L280" s="88">
        <f t="shared" si="60"/>
        <v>-1035.3765138570755</v>
      </c>
      <c r="M280" s="89">
        <f t="shared" si="65"/>
        <v>2425.1404721098024</v>
      </c>
      <c r="N280" s="89">
        <f t="shared" si="66"/>
        <v>118209.40747210981</v>
      </c>
      <c r="O280" s="89">
        <f t="shared" si="67"/>
        <v>40344.507669662053</v>
      </c>
      <c r="P280" s="90">
        <f t="shared" si="61"/>
        <v>0.97405657321857109</v>
      </c>
      <c r="Q280" s="225">
        <v>-1127.1950524942445</v>
      </c>
      <c r="R280" s="93">
        <f t="shared" si="68"/>
        <v>0.15043661922010876</v>
      </c>
      <c r="S280" s="93">
        <f t="shared" si="68"/>
        <v>0.17242448634513485</v>
      </c>
      <c r="T280" s="92">
        <v>2930</v>
      </c>
      <c r="U280" s="1">
        <v>100643.76</v>
      </c>
      <c r="V280" s="1">
        <v>33705.210984594771</v>
      </c>
      <c r="W280" s="195"/>
      <c r="X280" s="89">
        <v>0</v>
      </c>
      <c r="Y280" s="89">
        <f t="shared" si="69"/>
        <v>0</v>
      </c>
    </row>
    <row r="281" spans="2:28">
      <c r="B281" s="199">
        <v>4646</v>
      </c>
      <c r="C281" t="s">
        <v>308</v>
      </c>
      <c r="D281" s="1">
        <v>102971.141</v>
      </c>
      <c r="E281" s="86">
        <f t="shared" si="62"/>
        <v>35215.848495212034</v>
      </c>
      <c r="F281" s="87">
        <f t="shared" si="56"/>
        <v>0.85023292362605629</v>
      </c>
      <c r="G281" s="188">
        <f t="shared" si="63"/>
        <v>3847.6628496807853</v>
      </c>
      <c r="H281" s="188">
        <f t="shared" si="57"/>
        <v>11250.566172466615</v>
      </c>
      <c r="I281" s="188">
        <f t="shared" si="58"/>
        <v>722.3062666182999</v>
      </c>
      <c r="J281" s="88">
        <f t="shared" si="59"/>
        <v>2112.023523591909</v>
      </c>
      <c r="K281" s="188">
        <f t="shared" si="64"/>
        <v>368.93544277629462</v>
      </c>
      <c r="L281" s="88">
        <f t="shared" si="60"/>
        <v>1078.7672346778854</v>
      </c>
      <c r="M281" s="89">
        <f t="shared" si="65"/>
        <v>12329.333407144501</v>
      </c>
      <c r="N281" s="89">
        <f t="shared" si="66"/>
        <v>115300.4744071445</v>
      </c>
      <c r="O281" s="89">
        <f t="shared" si="67"/>
        <v>39432.44678766912</v>
      </c>
      <c r="P281" s="90">
        <f t="shared" si="61"/>
        <v>0.95203625499942479</v>
      </c>
      <c r="Q281" s="225">
        <v>5535.765425567135</v>
      </c>
      <c r="R281" s="93">
        <f t="shared" si="68"/>
        <v>-2.0473047012130517E-2</v>
      </c>
      <c r="S281" s="93">
        <f t="shared" si="68"/>
        <v>-3.8897801599795709E-2</v>
      </c>
      <c r="T281" s="92">
        <v>2924</v>
      </c>
      <c r="U281" s="1">
        <v>105123.336</v>
      </c>
      <c r="V281" s="1">
        <v>36641.107005925405</v>
      </c>
      <c r="W281" s="195"/>
      <c r="X281" s="89">
        <v>0</v>
      </c>
      <c r="Y281" s="89">
        <f t="shared" si="69"/>
        <v>0</v>
      </c>
      <c r="Z281" s="1"/>
      <c r="AA281" s="1"/>
    </row>
    <row r="282" spans="2:28">
      <c r="B282" s="199">
        <v>4647</v>
      </c>
      <c r="C282" t="s">
        <v>309</v>
      </c>
      <c r="D282" s="1">
        <v>879209.95600000001</v>
      </c>
      <c r="E282" s="86">
        <f t="shared" si="62"/>
        <v>38796.662077486544</v>
      </c>
      <c r="F282" s="87">
        <f t="shared" si="56"/>
        <v>0.93668620335978425</v>
      </c>
      <c r="G282" s="188">
        <f t="shared" si="63"/>
        <v>1627.5584286705894</v>
      </c>
      <c r="H282" s="188">
        <f t="shared" si="57"/>
        <v>36883.729110532891</v>
      </c>
      <c r="I282" s="188">
        <f t="shared" si="58"/>
        <v>0</v>
      </c>
      <c r="J282" s="88">
        <f t="shared" si="59"/>
        <v>0</v>
      </c>
      <c r="K282" s="188">
        <f t="shared" si="64"/>
        <v>-353.37082384200528</v>
      </c>
      <c r="L282" s="88">
        <f t="shared" si="60"/>
        <v>-8008.0896099075235</v>
      </c>
      <c r="M282" s="89">
        <f t="shared" si="65"/>
        <v>28875.639500625366</v>
      </c>
      <c r="N282" s="89">
        <f t="shared" si="66"/>
        <v>908085.59550062532</v>
      </c>
      <c r="O282" s="89">
        <f t="shared" si="67"/>
        <v>40070.849682315122</v>
      </c>
      <c r="P282" s="90">
        <f t="shared" si="61"/>
        <v>0.96744951870766704</v>
      </c>
      <c r="Q282" s="225">
        <v>3899.2696394729028</v>
      </c>
      <c r="R282" s="93">
        <f t="shared" si="68"/>
        <v>0.13993634059215232</v>
      </c>
      <c r="S282" s="93">
        <f t="shared" si="68"/>
        <v>0.12927238753392564</v>
      </c>
      <c r="T282" s="92">
        <v>22662</v>
      </c>
      <c r="U282" s="1">
        <v>771279.87300000002</v>
      </c>
      <c r="V282" s="1">
        <v>34355.45091314031</v>
      </c>
      <c r="W282" s="195"/>
      <c r="X282" s="89">
        <v>0</v>
      </c>
      <c r="Y282" s="89">
        <f t="shared" si="69"/>
        <v>0</v>
      </c>
    </row>
    <row r="283" spans="2:28">
      <c r="B283" s="199">
        <v>4648</v>
      </c>
      <c r="C283" t="s">
        <v>310</v>
      </c>
      <c r="D283" s="1">
        <v>143360.18299999999</v>
      </c>
      <c r="E283" s="86">
        <f t="shared" si="62"/>
        <v>42654.026480214219</v>
      </c>
      <c r="F283" s="87">
        <f t="shared" si="56"/>
        <v>1.0298163806453928</v>
      </c>
      <c r="G283" s="188">
        <f t="shared" si="63"/>
        <v>-764.00750102056918</v>
      </c>
      <c r="H283" s="188">
        <f t="shared" si="57"/>
        <v>-2567.8292109301333</v>
      </c>
      <c r="I283" s="188">
        <f t="shared" si="58"/>
        <v>0</v>
      </c>
      <c r="J283" s="88">
        <f t="shared" si="59"/>
        <v>0</v>
      </c>
      <c r="K283" s="188">
        <f t="shared" si="64"/>
        <v>-353.37082384200528</v>
      </c>
      <c r="L283" s="88">
        <f t="shared" si="60"/>
        <v>-1187.6793389329798</v>
      </c>
      <c r="M283" s="89">
        <f t="shared" si="65"/>
        <v>-3755.5085498631133</v>
      </c>
      <c r="N283" s="89">
        <f t="shared" si="66"/>
        <v>139604.67445013687</v>
      </c>
      <c r="O283" s="89">
        <f t="shared" si="67"/>
        <v>41536.648155351642</v>
      </c>
      <c r="P283" s="90">
        <f t="shared" si="61"/>
        <v>1.0028389860761984</v>
      </c>
      <c r="Q283" s="225">
        <v>-52.39102341061789</v>
      </c>
      <c r="R283" s="93">
        <f t="shared" si="68"/>
        <v>0.13624976583107912</v>
      </c>
      <c r="S283" s="93">
        <f t="shared" si="68"/>
        <v>0.14672990351056842</v>
      </c>
      <c r="T283" s="92">
        <v>3361</v>
      </c>
      <c r="U283" s="1">
        <v>126169.60400000001</v>
      </c>
      <c r="V283" s="1">
        <v>37196.227594339623</v>
      </c>
      <c r="W283" s="195"/>
      <c r="X283" s="89">
        <v>0</v>
      </c>
      <c r="Y283" s="89">
        <f t="shared" si="69"/>
        <v>0</v>
      </c>
      <c r="Z283" s="1"/>
      <c r="AA283" s="1"/>
    </row>
    <row r="284" spans="2:28">
      <c r="B284" s="199">
        <v>4649</v>
      </c>
      <c r="C284" t="s">
        <v>311</v>
      </c>
      <c r="D284" s="1">
        <v>348321.20699999999</v>
      </c>
      <c r="E284" s="86">
        <f t="shared" si="62"/>
        <v>36076.7692387364</v>
      </c>
      <c r="F284" s="87">
        <f t="shared" si="56"/>
        <v>0.87101854124014166</v>
      </c>
      <c r="G284" s="188">
        <f t="shared" si="63"/>
        <v>3313.8919886956783</v>
      </c>
      <c r="H284" s="188">
        <f t="shared" si="57"/>
        <v>31995.627150856773</v>
      </c>
      <c r="I284" s="188">
        <f t="shared" si="58"/>
        <v>420.98400638477176</v>
      </c>
      <c r="J284" s="88">
        <f t="shared" si="59"/>
        <v>4064.6005816449715</v>
      </c>
      <c r="K284" s="188">
        <f t="shared" si="64"/>
        <v>67.613182542766481</v>
      </c>
      <c r="L284" s="88">
        <f t="shared" si="60"/>
        <v>652.80527745041047</v>
      </c>
      <c r="M284" s="89">
        <f t="shared" si="65"/>
        <v>32648.432428307184</v>
      </c>
      <c r="N284" s="89">
        <f t="shared" si="66"/>
        <v>380969.63942830719</v>
      </c>
      <c r="O284" s="89">
        <f t="shared" si="67"/>
        <v>39458.274409974845</v>
      </c>
      <c r="P284" s="90">
        <f t="shared" si="61"/>
        <v>0.95265982352784728</v>
      </c>
      <c r="Q284" s="225">
        <v>2470.6891001370604</v>
      </c>
      <c r="R284" s="93">
        <f t="shared" si="68"/>
        <v>0.13373874681857634</v>
      </c>
      <c r="S284" s="93">
        <f t="shared" si="68"/>
        <v>0.12845462008560513</v>
      </c>
      <c r="T284" s="92">
        <v>9655</v>
      </c>
      <c r="U284" s="1">
        <v>307232.33899999998</v>
      </c>
      <c r="V284" s="1">
        <v>31970.066493236209</v>
      </c>
      <c r="W284" s="195"/>
      <c r="X284" s="89">
        <v>0</v>
      </c>
      <c r="Y284" s="89">
        <f t="shared" si="69"/>
        <v>0</v>
      </c>
    </row>
    <row r="285" spans="2:28">
      <c r="B285" s="199">
        <v>4650</v>
      </c>
      <c r="C285" t="s">
        <v>312</v>
      </c>
      <c r="D285" s="1">
        <v>228897.334</v>
      </c>
      <c r="E285" s="86">
        <f t="shared" si="62"/>
        <v>38560.871630727757</v>
      </c>
      <c r="F285" s="87">
        <f t="shared" si="56"/>
        <v>0.9309934028316903</v>
      </c>
      <c r="G285" s="188">
        <f t="shared" si="63"/>
        <v>1773.7485056610371</v>
      </c>
      <c r="H285" s="188">
        <f t="shared" si="57"/>
        <v>10528.971129603917</v>
      </c>
      <c r="I285" s="188">
        <f t="shared" si="58"/>
        <v>0</v>
      </c>
      <c r="J285" s="88">
        <f t="shared" si="59"/>
        <v>0</v>
      </c>
      <c r="K285" s="188">
        <f t="shared" si="64"/>
        <v>-353.37082384200528</v>
      </c>
      <c r="L285" s="88">
        <f t="shared" si="60"/>
        <v>-2097.6092103261435</v>
      </c>
      <c r="M285" s="89">
        <f t="shared" si="65"/>
        <v>8431.3619192777733</v>
      </c>
      <c r="N285" s="89">
        <f t="shared" si="66"/>
        <v>237328.69591927779</v>
      </c>
      <c r="O285" s="89">
        <f t="shared" si="67"/>
        <v>39981.249312546795</v>
      </c>
      <c r="P285" s="90">
        <f t="shared" si="61"/>
        <v>0.96528625450699168</v>
      </c>
      <c r="Q285" s="225">
        <v>-1966.8136100224201</v>
      </c>
      <c r="R285" s="93">
        <f t="shared" si="68"/>
        <v>0.11064671940687489</v>
      </c>
      <c r="S285" s="93">
        <f t="shared" si="68"/>
        <v>0.10877568382835909</v>
      </c>
      <c r="T285" s="92">
        <v>5936</v>
      </c>
      <c r="U285" s="1">
        <v>206093.73800000001</v>
      </c>
      <c r="V285" s="1">
        <v>34777.883563955453</v>
      </c>
      <c r="W285" s="195"/>
      <c r="X285" s="89">
        <v>0</v>
      </c>
      <c r="Y285" s="89">
        <f t="shared" si="69"/>
        <v>0</v>
      </c>
    </row>
    <row r="286" spans="2:28" ht="27.95" customHeight="1">
      <c r="B286" s="199">
        <v>4651</v>
      </c>
      <c r="C286" t="s">
        <v>313</v>
      </c>
      <c r="D286" s="1">
        <v>268467.47600000002</v>
      </c>
      <c r="E286" s="86">
        <f t="shared" si="62"/>
        <v>36721.033511147587</v>
      </c>
      <c r="F286" s="87">
        <f t="shared" si="56"/>
        <v>0.88657331897024383</v>
      </c>
      <c r="G286" s="188">
        <f t="shared" si="63"/>
        <v>2914.4481398007429</v>
      </c>
      <c r="H286" s="188">
        <f t="shared" si="57"/>
        <v>21307.530350083231</v>
      </c>
      <c r="I286" s="188">
        <f t="shared" si="58"/>
        <v>195.49151104085649</v>
      </c>
      <c r="J286" s="88">
        <f t="shared" si="59"/>
        <v>1429.2384372197018</v>
      </c>
      <c r="K286" s="188">
        <f t="shared" si="64"/>
        <v>-157.87931280114879</v>
      </c>
      <c r="L286" s="88">
        <f t="shared" si="60"/>
        <v>-1154.2556558891988</v>
      </c>
      <c r="M286" s="89">
        <f t="shared" si="65"/>
        <v>20153.274694194031</v>
      </c>
      <c r="N286" s="89">
        <f t="shared" si="66"/>
        <v>288620.75069419405</v>
      </c>
      <c r="O286" s="89">
        <f t="shared" si="67"/>
        <v>39477.602338147182</v>
      </c>
      <c r="P286" s="90">
        <f t="shared" si="61"/>
        <v>0.95312646685975033</v>
      </c>
      <c r="Q286" s="225">
        <v>643.72341111874994</v>
      </c>
      <c r="R286" s="93">
        <f t="shared" si="68"/>
        <v>0.10929209425829539</v>
      </c>
      <c r="S286" s="93">
        <f t="shared" si="68"/>
        <v>0.10322292673397149</v>
      </c>
      <c r="T286" s="92">
        <v>7311</v>
      </c>
      <c r="U286" s="1">
        <v>242016.93799999999</v>
      </c>
      <c r="V286" s="1">
        <v>33285.234218126803</v>
      </c>
      <c r="W286" s="195"/>
      <c r="X286" s="89">
        <v>0</v>
      </c>
      <c r="Y286" s="89">
        <f t="shared" si="69"/>
        <v>0</v>
      </c>
      <c r="Z286" s="1"/>
      <c r="AA286" s="1"/>
    </row>
    <row r="287" spans="2:28">
      <c r="B287" s="199">
        <v>5001</v>
      </c>
      <c r="C287" t="s">
        <v>314</v>
      </c>
      <c r="D287" s="1">
        <v>8946648.7819999997</v>
      </c>
      <c r="E287" s="86">
        <f t="shared" si="62"/>
        <v>41320.577420814901</v>
      </c>
      <c r="F287" s="87">
        <f t="shared" si="56"/>
        <v>0.99762228790803786</v>
      </c>
      <c r="G287" s="188">
        <f t="shared" si="63"/>
        <v>62.73091580700784</v>
      </c>
      <c r="H287" s="188">
        <f t="shared" si="57"/>
        <v>13582.372428701723</v>
      </c>
      <c r="I287" s="188">
        <f t="shared" si="58"/>
        <v>0</v>
      </c>
      <c r="J287" s="88">
        <f t="shared" si="59"/>
        <v>0</v>
      </c>
      <c r="K287" s="188">
        <f t="shared" si="64"/>
        <v>-353.37082384200528</v>
      </c>
      <c r="L287" s="88">
        <f t="shared" si="60"/>
        <v>-76511.1440366233</v>
      </c>
      <c r="M287" s="89">
        <f t="shared" si="65"/>
        <v>-62928.771607921575</v>
      </c>
      <c r="N287" s="89">
        <f t="shared" si="66"/>
        <v>8883720.0103920773</v>
      </c>
      <c r="O287" s="89">
        <f t="shared" si="67"/>
        <v>41029.937512779892</v>
      </c>
      <c r="P287" s="90">
        <f t="shared" si="61"/>
        <v>0.99060523083600327</v>
      </c>
      <c r="Q287" s="225">
        <v>-27258.452218781087</v>
      </c>
      <c r="R287" s="93">
        <f t="shared" si="68"/>
        <v>8.8651064565495957E-2</v>
      </c>
      <c r="S287" s="93">
        <f t="shared" si="68"/>
        <v>7.8831393549246148E-2</v>
      </c>
      <c r="T287" s="92">
        <v>216518</v>
      </c>
      <c r="U287" s="1">
        <v>8218105.023</v>
      </c>
      <c r="V287" s="1">
        <v>38301.237494465546</v>
      </c>
      <c r="W287" s="195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199">
        <v>5006</v>
      </c>
      <c r="C288" t="s">
        <v>315</v>
      </c>
      <c r="D288" s="1">
        <v>784837.08</v>
      </c>
      <c r="E288" s="86">
        <f t="shared" si="62"/>
        <v>32614.572805851061</v>
      </c>
      <c r="F288" s="87">
        <f t="shared" si="56"/>
        <v>0.78742909157232999</v>
      </c>
      <c r="G288" s="188">
        <f t="shared" si="63"/>
        <v>5460.4537770845891</v>
      </c>
      <c r="H288" s="188">
        <f t="shared" si="57"/>
        <v>131400.35969176356</v>
      </c>
      <c r="I288" s="188">
        <f t="shared" si="58"/>
        <v>1632.7527578946404</v>
      </c>
      <c r="J288" s="88">
        <f t="shared" si="59"/>
        <v>39290.562365976621</v>
      </c>
      <c r="K288" s="188">
        <f t="shared" si="64"/>
        <v>1279.3819340526352</v>
      </c>
      <c r="L288" s="88">
        <f t="shared" si="60"/>
        <v>30787.046861042611</v>
      </c>
      <c r="M288" s="89">
        <f t="shared" si="65"/>
        <v>162187.40655280618</v>
      </c>
      <c r="N288" s="89">
        <f t="shared" si="66"/>
        <v>947024.48655280611</v>
      </c>
      <c r="O288" s="89">
        <f t="shared" si="67"/>
        <v>39354.408516988289</v>
      </c>
      <c r="P288" s="90">
        <f t="shared" si="61"/>
        <v>0.95015214003781301</v>
      </c>
      <c r="Q288" s="225">
        <v>22868.59131357295</v>
      </c>
      <c r="R288" s="93">
        <f t="shared" si="68"/>
        <v>0.13031369127119352</v>
      </c>
      <c r="S288" s="93">
        <f t="shared" si="68"/>
        <v>0.12881061455407761</v>
      </c>
      <c r="T288" s="92">
        <v>24064</v>
      </c>
      <c r="U288" s="1">
        <v>694353.33400000003</v>
      </c>
      <c r="V288" s="1">
        <v>28892.865096537949</v>
      </c>
      <c r="W288" s="195"/>
      <c r="X288" s="89">
        <v>0</v>
      </c>
      <c r="Y288" s="89">
        <f t="shared" si="69"/>
        <v>0</v>
      </c>
      <c r="Z288" s="1"/>
      <c r="AA288" s="1"/>
    </row>
    <row r="289" spans="2:25">
      <c r="B289" s="199">
        <v>5007</v>
      </c>
      <c r="C289" t="s">
        <v>316</v>
      </c>
      <c r="D289" s="1">
        <v>536120.58799999999</v>
      </c>
      <c r="E289" s="86">
        <f t="shared" si="62"/>
        <v>35378.15679028639</v>
      </c>
      <c r="F289" s="87">
        <f t="shared" si="56"/>
        <v>0.85415160973321036</v>
      </c>
      <c r="G289" s="188">
        <f t="shared" si="63"/>
        <v>3747.031706734685</v>
      </c>
      <c r="H289" s="188">
        <f t="shared" si="57"/>
        <v>56782.518483857413</v>
      </c>
      <c r="I289" s="188">
        <f t="shared" si="58"/>
        <v>665.49836334227541</v>
      </c>
      <c r="J289" s="88">
        <f t="shared" si="59"/>
        <v>10084.962198088842</v>
      </c>
      <c r="K289" s="188">
        <f t="shared" si="64"/>
        <v>312.12753950027013</v>
      </c>
      <c r="L289" s="88">
        <f t="shared" si="60"/>
        <v>4729.9807335870937</v>
      </c>
      <c r="M289" s="89">
        <f t="shared" si="65"/>
        <v>61512.499217444507</v>
      </c>
      <c r="N289" s="89">
        <f t="shared" si="66"/>
        <v>597633.08721744455</v>
      </c>
      <c r="O289" s="89">
        <f t="shared" si="67"/>
        <v>39437.316036521355</v>
      </c>
      <c r="P289" s="90">
        <f t="shared" si="61"/>
        <v>0.95215381558263956</v>
      </c>
      <c r="Q289" s="225">
        <v>4475.3172731410596</v>
      </c>
      <c r="R289" s="90">
        <f t="shared" si="68"/>
        <v>0.14498370847497805</v>
      </c>
      <c r="S289" s="90">
        <f t="shared" si="68"/>
        <v>0.13961919459734012</v>
      </c>
      <c r="T289" s="92">
        <v>15154</v>
      </c>
      <c r="U289" s="1">
        <v>468234.25</v>
      </c>
      <c r="V289" s="1">
        <v>31043.840747861832</v>
      </c>
      <c r="W289" s="195"/>
      <c r="X289" s="89">
        <v>0</v>
      </c>
      <c r="Y289" s="89">
        <f t="shared" si="69"/>
        <v>0</v>
      </c>
    </row>
    <row r="290" spans="2:25">
      <c r="B290" s="199">
        <v>5014</v>
      </c>
      <c r="C290" t="s">
        <v>317</v>
      </c>
      <c r="D290" s="1">
        <v>526234.08100000001</v>
      </c>
      <c r="E290" s="86">
        <f t="shared" si="62"/>
        <v>93056.424580017687</v>
      </c>
      <c r="F290" s="87">
        <f t="shared" si="56"/>
        <v>2.2467053702713762</v>
      </c>
      <c r="G290" s="188">
        <f t="shared" si="63"/>
        <v>-32013.494322898718</v>
      </c>
      <c r="H290" s="188">
        <f t="shared" si="57"/>
        <v>-181036.31039599224</v>
      </c>
      <c r="I290" s="188">
        <f t="shared" si="58"/>
        <v>0</v>
      </c>
      <c r="J290" s="88">
        <f t="shared" si="59"/>
        <v>0</v>
      </c>
      <c r="K290" s="188">
        <f t="shared" si="64"/>
        <v>-353.37082384200528</v>
      </c>
      <c r="L290" s="88">
        <f t="shared" si="60"/>
        <v>-1998.3120088265398</v>
      </c>
      <c r="M290" s="89">
        <f t="shared" si="65"/>
        <v>-183034.62240481877</v>
      </c>
      <c r="N290" s="89">
        <f t="shared" si="66"/>
        <v>343199.45859518123</v>
      </c>
      <c r="O290" s="89">
        <f t="shared" si="67"/>
        <v>60689.559433276961</v>
      </c>
      <c r="P290" s="90">
        <f t="shared" si="61"/>
        <v>1.4652568021340719</v>
      </c>
      <c r="Q290" s="225">
        <v>-301.18371483098599</v>
      </c>
      <c r="R290" s="90">
        <f t="shared" si="68"/>
        <v>0.81340080847213403</v>
      </c>
      <c r="S290" s="90">
        <f t="shared" si="68"/>
        <v>0.74862504130831964</v>
      </c>
      <c r="T290" s="92">
        <v>5655</v>
      </c>
      <c r="U290" s="1">
        <v>290191.82</v>
      </c>
      <c r="V290" s="1">
        <v>53216.911791674305</v>
      </c>
      <c r="W290" s="195"/>
      <c r="X290" s="89">
        <v>0</v>
      </c>
      <c r="Y290" s="89">
        <f t="shared" si="69"/>
        <v>0</v>
      </c>
    </row>
    <row r="291" spans="2:25" s="275" customFormat="1">
      <c r="B291" s="274">
        <v>5020</v>
      </c>
      <c r="C291" s="275" t="s">
        <v>318</v>
      </c>
      <c r="D291" s="276">
        <v>31292.285</v>
      </c>
      <c r="E291" s="277">
        <f t="shared" si="62"/>
        <v>35120.40965207632</v>
      </c>
      <c r="F291" s="278">
        <f t="shared" si="56"/>
        <v>0.84792869839525431</v>
      </c>
      <c r="G291" s="279">
        <f t="shared" si="63"/>
        <v>3906.8349324249284</v>
      </c>
      <c r="H291" s="279">
        <f t="shared" si="57"/>
        <v>3480.989924790611</v>
      </c>
      <c r="I291" s="279">
        <f t="shared" si="58"/>
        <v>755.7098617158</v>
      </c>
      <c r="J291" s="280">
        <f t="shared" si="59"/>
        <v>673.33748678877771</v>
      </c>
      <c r="K291" s="279">
        <f t="shared" si="64"/>
        <v>402.33903787379472</v>
      </c>
      <c r="L291" s="280">
        <f t="shared" si="60"/>
        <v>358.48408274555106</v>
      </c>
      <c r="M291" s="281">
        <f t="shared" si="65"/>
        <v>3839.4740075361619</v>
      </c>
      <c r="N291" s="281">
        <f t="shared" si="66"/>
        <v>35131.759007536159</v>
      </c>
      <c r="O291" s="281">
        <f t="shared" si="67"/>
        <v>39429.583622375038</v>
      </c>
      <c r="P291" s="93">
        <f t="shared" si="61"/>
        <v>0.95196712824250052</v>
      </c>
      <c r="Q291" s="282">
        <v>581.82629104319813</v>
      </c>
      <c r="R291" s="93">
        <f t="shared" si="68"/>
        <v>0.14771250349716825</v>
      </c>
      <c r="S291" s="93">
        <f t="shared" si="68"/>
        <v>0.15672932451229751</v>
      </c>
      <c r="T291" s="92">
        <v>891</v>
      </c>
      <c r="U291" s="276">
        <v>27264.916000000001</v>
      </c>
      <c r="V291" s="276">
        <v>30361.821826280626</v>
      </c>
      <c r="W291" s="283"/>
      <c r="X291" s="281">
        <v>0</v>
      </c>
      <c r="Y291" s="281">
        <f t="shared" si="69"/>
        <v>0</v>
      </c>
    </row>
    <row r="292" spans="2:25">
      <c r="B292" s="199">
        <v>5021</v>
      </c>
      <c r="C292" t="s">
        <v>319</v>
      </c>
      <c r="D292" s="1">
        <v>255337.74900000001</v>
      </c>
      <c r="E292" s="86">
        <f t="shared" si="62"/>
        <v>34467.838687904972</v>
      </c>
      <c r="F292" s="87">
        <f t="shared" si="56"/>
        <v>0.83217336826835664</v>
      </c>
      <c r="G292" s="188">
        <f t="shared" si="63"/>
        <v>4311.4289302111638</v>
      </c>
      <c r="H292" s="188">
        <f t="shared" si="57"/>
        <v>31939.065515004299</v>
      </c>
      <c r="I292" s="188">
        <f t="shared" si="58"/>
        <v>984.10969917577165</v>
      </c>
      <c r="J292" s="88">
        <f t="shared" si="59"/>
        <v>7290.2846514941166</v>
      </c>
      <c r="K292" s="188">
        <f t="shared" si="64"/>
        <v>630.73887533376637</v>
      </c>
      <c r="L292" s="88">
        <f t="shared" si="60"/>
        <v>4672.5135884725414</v>
      </c>
      <c r="M292" s="89">
        <f t="shared" si="65"/>
        <v>36611.579103476841</v>
      </c>
      <c r="N292" s="89">
        <f t="shared" si="66"/>
        <v>291949.32810347684</v>
      </c>
      <c r="O292" s="89">
        <f t="shared" si="67"/>
        <v>39410.006493449902</v>
      </c>
      <c r="P292" s="90">
        <f t="shared" si="61"/>
        <v>0.95149446833869367</v>
      </c>
      <c r="Q292" s="225">
        <v>4468.6518746104957</v>
      </c>
      <c r="R292" s="90">
        <f t="shared" si="68"/>
        <v>0.1265665778987265</v>
      </c>
      <c r="S292" s="90">
        <f t="shared" si="68"/>
        <v>0.12367716577938592</v>
      </c>
      <c r="T292" s="92">
        <v>7408</v>
      </c>
      <c r="U292" s="1">
        <v>226651.27299999999</v>
      </c>
      <c r="V292" s="1">
        <v>30674.147110569764</v>
      </c>
      <c r="W292" s="195"/>
      <c r="X292" s="89">
        <v>0</v>
      </c>
      <c r="Y292" s="89">
        <f t="shared" si="69"/>
        <v>0</v>
      </c>
    </row>
    <row r="293" spans="2:25">
      <c r="B293" s="199">
        <v>5022</v>
      </c>
      <c r="C293" t="s">
        <v>320</v>
      </c>
      <c r="D293" s="1">
        <v>82698.39</v>
      </c>
      <c r="E293" s="86">
        <f t="shared" si="62"/>
        <v>32908.233187425387</v>
      </c>
      <c r="F293" s="87">
        <f t="shared" si="56"/>
        <v>0.79451907336882233</v>
      </c>
      <c r="G293" s="188">
        <f t="shared" si="63"/>
        <v>5278.3843405085072</v>
      </c>
      <c r="H293" s="188">
        <f t="shared" si="57"/>
        <v>13264.579847697878</v>
      </c>
      <c r="I293" s="188">
        <f t="shared" si="58"/>
        <v>1529.9716243436264</v>
      </c>
      <c r="J293" s="88">
        <f t="shared" si="59"/>
        <v>3844.8186919755331</v>
      </c>
      <c r="K293" s="188">
        <f t="shared" si="64"/>
        <v>1176.6008005016211</v>
      </c>
      <c r="L293" s="88">
        <f t="shared" si="60"/>
        <v>2956.7978116605736</v>
      </c>
      <c r="M293" s="89">
        <f t="shared" si="65"/>
        <v>16221.377659358452</v>
      </c>
      <c r="N293" s="89">
        <f t="shared" si="66"/>
        <v>98919.767659358447</v>
      </c>
      <c r="O293" s="89">
        <f t="shared" si="67"/>
        <v>39363.218328435512</v>
      </c>
      <c r="P293" s="90">
        <f t="shared" si="61"/>
        <v>0.95036483949170758</v>
      </c>
      <c r="Q293" s="225">
        <v>3554.2184709781886</v>
      </c>
      <c r="R293" s="90">
        <f t="shared" si="68"/>
        <v>0.16488375881810929</v>
      </c>
      <c r="S293" s="90">
        <f t="shared" si="68"/>
        <v>0.15144100951220985</v>
      </c>
      <c r="T293" s="92">
        <v>2513</v>
      </c>
      <c r="U293" s="1">
        <v>70992.826000000001</v>
      </c>
      <c r="V293" s="1">
        <v>28580.042673107891</v>
      </c>
      <c r="W293" s="195"/>
      <c r="X293" s="89">
        <v>0</v>
      </c>
      <c r="Y293" s="89">
        <f t="shared" si="69"/>
        <v>0</v>
      </c>
    </row>
    <row r="294" spans="2:25">
      <c r="B294" s="199">
        <v>5025</v>
      </c>
      <c r="C294" t="s">
        <v>321</v>
      </c>
      <c r="D294" s="1">
        <v>196589.815</v>
      </c>
      <c r="E294" s="86">
        <f t="shared" si="62"/>
        <v>34604.790529836297</v>
      </c>
      <c r="F294" s="87">
        <f t="shared" si="56"/>
        <v>0.83547986150753206</v>
      </c>
      <c r="G294" s="188">
        <f t="shared" si="63"/>
        <v>4226.5187882137425</v>
      </c>
      <c r="H294" s="188">
        <f t="shared" si="57"/>
        <v>24010.853235842274</v>
      </c>
      <c r="I294" s="188">
        <f t="shared" si="58"/>
        <v>936.17655449980805</v>
      </c>
      <c r="J294" s="88">
        <f t="shared" si="59"/>
        <v>5318.4190061134086</v>
      </c>
      <c r="K294" s="188">
        <f t="shared" si="64"/>
        <v>582.80573065780277</v>
      </c>
      <c r="L294" s="88">
        <f t="shared" si="60"/>
        <v>3310.9193558669776</v>
      </c>
      <c r="M294" s="89">
        <f t="shared" si="65"/>
        <v>27321.772591709254</v>
      </c>
      <c r="N294" s="89">
        <f t="shared" si="66"/>
        <v>223911.58759170925</v>
      </c>
      <c r="O294" s="89">
        <f t="shared" si="67"/>
        <v>39414.115048707841</v>
      </c>
      <c r="P294" s="90">
        <f t="shared" si="61"/>
        <v>0.95159366313586891</v>
      </c>
      <c r="Q294" s="225">
        <v>5573.4927335762004</v>
      </c>
      <c r="R294" s="90">
        <f t="shared" si="68"/>
        <v>6.6324265549283126E-2</v>
      </c>
      <c r="S294" s="90">
        <f t="shared" si="68"/>
        <v>6.7075065947487175E-2</v>
      </c>
      <c r="T294" s="92">
        <v>5681</v>
      </c>
      <c r="U294" s="1">
        <v>184362.13200000001</v>
      </c>
      <c r="V294" s="1">
        <v>32429.574670184698</v>
      </c>
      <c r="W294" s="195"/>
      <c r="X294" s="89">
        <v>0</v>
      </c>
      <c r="Y294" s="89">
        <f t="shared" si="69"/>
        <v>0</v>
      </c>
    </row>
    <row r="295" spans="2:25">
      <c r="B295" s="199">
        <v>5026</v>
      </c>
      <c r="C295" t="s">
        <v>322</v>
      </c>
      <c r="D295" s="1">
        <v>62989.911999999997</v>
      </c>
      <c r="E295" s="86">
        <f t="shared" si="62"/>
        <v>30756.79296875</v>
      </c>
      <c r="F295" s="87">
        <f t="shared" si="56"/>
        <v>0.74257583231984514</v>
      </c>
      <c r="G295" s="188">
        <f t="shared" si="63"/>
        <v>6612.2772760872467</v>
      </c>
      <c r="H295" s="188">
        <f t="shared" si="57"/>
        <v>13541.943861426682</v>
      </c>
      <c r="I295" s="188">
        <f t="shared" si="58"/>
        <v>2282.9757008800116</v>
      </c>
      <c r="J295" s="88">
        <f t="shared" si="59"/>
        <v>4675.5342354022641</v>
      </c>
      <c r="K295" s="188">
        <f t="shared" si="64"/>
        <v>1929.6048770380062</v>
      </c>
      <c r="L295" s="88">
        <f t="shared" si="60"/>
        <v>3951.8307881738365</v>
      </c>
      <c r="M295" s="89">
        <f t="shared" si="65"/>
        <v>17493.77464960052</v>
      </c>
      <c r="N295" s="89">
        <f t="shared" si="66"/>
        <v>80483.68664960051</v>
      </c>
      <c r="O295" s="89">
        <f t="shared" si="67"/>
        <v>39298.675121875247</v>
      </c>
      <c r="P295" s="90">
        <f t="shared" si="61"/>
        <v>0.94880654226023819</v>
      </c>
      <c r="Q295" s="225">
        <v>3169.7437175381274</v>
      </c>
      <c r="R295" s="90">
        <f t="shared" si="68"/>
        <v>0.16514987642161558</v>
      </c>
      <c r="S295" s="90">
        <f t="shared" si="68"/>
        <v>0.15775390552636137</v>
      </c>
      <c r="T295" s="92">
        <v>2048</v>
      </c>
      <c r="U295" s="1">
        <v>54061.639000000003</v>
      </c>
      <c r="V295" s="1">
        <v>26565.915970515969</v>
      </c>
      <c r="W295" s="195"/>
      <c r="X295" s="89">
        <v>0</v>
      </c>
      <c r="Y295" s="89">
        <f t="shared" si="69"/>
        <v>0</v>
      </c>
    </row>
    <row r="296" spans="2:25">
      <c r="B296" s="199">
        <v>5027</v>
      </c>
      <c r="C296" t="s">
        <v>323</v>
      </c>
      <c r="D296" s="1">
        <v>193931.68400000001</v>
      </c>
      <c r="E296" s="86">
        <f t="shared" si="62"/>
        <v>31579.821527438529</v>
      </c>
      <c r="F296" s="87">
        <f t="shared" si="56"/>
        <v>0.76244660095336625</v>
      </c>
      <c r="G296" s="188">
        <f t="shared" si="63"/>
        <v>6101.9995697003587</v>
      </c>
      <c r="H296" s="188">
        <f t="shared" si="57"/>
        <v>37472.379357529899</v>
      </c>
      <c r="I296" s="188">
        <f t="shared" si="58"/>
        <v>1994.9157053390265</v>
      </c>
      <c r="J296" s="88">
        <f t="shared" si="59"/>
        <v>12250.777346486961</v>
      </c>
      <c r="K296" s="188">
        <f t="shared" si="64"/>
        <v>1641.5448814970214</v>
      </c>
      <c r="L296" s="88">
        <f t="shared" si="60"/>
        <v>10080.727117273207</v>
      </c>
      <c r="M296" s="89">
        <f t="shared" si="65"/>
        <v>47553.106474803106</v>
      </c>
      <c r="N296" s="89">
        <f t="shared" si="66"/>
        <v>241484.79047480313</v>
      </c>
      <c r="O296" s="89">
        <f t="shared" si="67"/>
        <v>39323.365978635913</v>
      </c>
      <c r="P296" s="90">
        <f t="shared" si="61"/>
        <v>0.94940266531924411</v>
      </c>
      <c r="Q296" s="225">
        <v>9548.9394060115446</v>
      </c>
      <c r="R296" s="90">
        <f t="shared" si="68"/>
        <v>0.16131372239027245</v>
      </c>
      <c r="S296" s="90">
        <f t="shared" si="68"/>
        <v>0.16112461414692611</v>
      </c>
      <c r="T296" s="92">
        <v>6141</v>
      </c>
      <c r="U296" s="1">
        <v>166993.36300000001</v>
      </c>
      <c r="V296" s="1">
        <v>27197.616123778502</v>
      </c>
      <c r="W296" s="195"/>
      <c r="X296" s="89">
        <v>0</v>
      </c>
      <c r="Y296" s="89">
        <f t="shared" si="69"/>
        <v>0</v>
      </c>
    </row>
    <row r="297" spans="2:25">
      <c r="B297" s="199">
        <v>5028</v>
      </c>
      <c r="C297" t="s">
        <v>324</v>
      </c>
      <c r="D297" s="1">
        <v>603811.69099999999</v>
      </c>
      <c r="E297" s="86">
        <f t="shared" si="62"/>
        <v>33899.151751628116</v>
      </c>
      <c r="F297" s="87">
        <f t="shared" si="56"/>
        <v>0.81844328999055072</v>
      </c>
      <c r="G297" s="188">
        <f t="shared" si="63"/>
        <v>4664.0148307028148</v>
      </c>
      <c r="H297" s="188">
        <f t="shared" si="57"/>
        <v>83075.432164478538</v>
      </c>
      <c r="I297" s="188">
        <f t="shared" si="58"/>
        <v>1183.1501268726711</v>
      </c>
      <c r="J297" s="88">
        <f t="shared" si="59"/>
        <v>21074.270059856015</v>
      </c>
      <c r="K297" s="188">
        <f t="shared" si="64"/>
        <v>829.7793030306658</v>
      </c>
      <c r="L297" s="88">
        <f t="shared" si="60"/>
        <v>14780.028945582219</v>
      </c>
      <c r="M297" s="89">
        <f t="shared" si="65"/>
        <v>97855.461110060758</v>
      </c>
      <c r="N297" s="89">
        <f t="shared" si="66"/>
        <v>701667.15211006079</v>
      </c>
      <c r="O297" s="89">
        <f t="shared" si="67"/>
        <v>39392.945885361602</v>
      </c>
      <c r="P297" s="90">
        <f t="shared" si="61"/>
        <v>0.95108256599035967</v>
      </c>
      <c r="Q297" s="225">
        <v>15912.126983256356</v>
      </c>
      <c r="R297" s="90">
        <f t="shared" si="68"/>
        <v>0.12254656354482084</v>
      </c>
      <c r="S297" s="90">
        <f t="shared" si="68"/>
        <v>0.10666503794335588</v>
      </c>
      <c r="T297" s="92">
        <v>17812</v>
      </c>
      <c r="U297" s="1">
        <v>537894.56099999999</v>
      </c>
      <c r="V297" s="1">
        <v>30631.808712984053</v>
      </c>
      <c r="W297" s="195"/>
      <c r="X297" s="89">
        <v>0</v>
      </c>
      <c r="Y297" s="89">
        <f t="shared" si="69"/>
        <v>0</v>
      </c>
    </row>
    <row r="298" spans="2:25">
      <c r="B298" s="199">
        <v>5029</v>
      </c>
      <c r="C298" t="s">
        <v>325</v>
      </c>
      <c r="D298" s="1">
        <v>282068.41700000002</v>
      </c>
      <c r="E298" s="86">
        <f t="shared" si="62"/>
        <v>33102.736415913627</v>
      </c>
      <c r="F298" s="87">
        <f t="shared" si="56"/>
        <v>0.79921505701478635</v>
      </c>
      <c r="G298" s="188">
        <f t="shared" si="63"/>
        <v>5157.7923388457984</v>
      </c>
      <c r="H298" s="188">
        <f t="shared" si="57"/>
        <v>43949.548519305048</v>
      </c>
      <c r="I298" s="188">
        <f t="shared" si="58"/>
        <v>1461.8954943727424</v>
      </c>
      <c r="J298" s="88">
        <f t="shared" si="59"/>
        <v>12456.811507550137</v>
      </c>
      <c r="K298" s="188">
        <f t="shared" si="64"/>
        <v>1108.5246705307372</v>
      </c>
      <c r="L298" s="88">
        <f t="shared" si="60"/>
        <v>9445.7387175924123</v>
      </c>
      <c r="M298" s="89">
        <f t="shared" si="65"/>
        <v>53395.287236897464</v>
      </c>
      <c r="N298" s="89">
        <f t="shared" si="66"/>
        <v>335463.70423689747</v>
      </c>
      <c r="O298" s="89">
        <f t="shared" si="67"/>
        <v>39369.053425290163</v>
      </c>
      <c r="P298" s="90">
        <f t="shared" si="61"/>
        <v>0.9505057190010866</v>
      </c>
      <c r="Q298" s="225">
        <v>9368.4948242638347</v>
      </c>
      <c r="R298" s="90">
        <f t="shared" si="68"/>
        <v>0.10892957588546513</v>
      </c>
      <c r="S298" s="90">
        <f t="shared" si="68"/>
        <v>0.10411436707103465</v>
      </c>
      <c r="T298" s="92">
        <v>8521</v>
      </c>
      <c r="U298" s="1">
        <v>254360.98300000001</v>
      </c>
      <c r="V298" s="1">
        <v>29981.256836397926</v>
      </c>
      <c r="W298" s="195"/>
      <c r="X298" s="89">
        <v>0</v>
      </c>
      <c r="Y298" s="89">
        <f t="shared" si="69"/>
        <v>0</v>
      </c>
    </row>
    <row r="299" spans="2:25">
      <c r="B299" s="199">
        <v>5031</v>
      </c>
      <c r="C299" t="s">
        <v>326</v>
      </c>
      <c r="D299" s="1">
        <v>574757.20400000003</v>
      </c>
      <c r="E299" s="86">
        <f t="shared" si="62"/>
        <v>38258.48392464887</v>
      </c>
      <c r="F299" s="87">
        <f t="shared" si="56"/>
        <v>0.92369271310266154</v>
      </c>
      <c r="G299" s="188">
        <f t="shared" si="63"/>
        <v>1961.2288834299472</v>
      </c>
      <c r="H299" s="188">
        <f t="shared" si="57"/>
        <v>29463.541515768095</v>
      </c>
      <c r="I299" s="188">
        <f t="shared" si="58"/>
        <v>0</v>
      </c>
      <c r="J299" s="88">
        <f t="shared" si="59"/>
        <v>0</v>
      </c>
      <c r="K299" s="188">
        <f t="shared" si="64"/>
        <v>-353.37082384200528</v>
      </c>
      <c r="L299" s="88">
        <f t="shared" si="60"/>
        <v>-5308.6898865784451</v>
      </c>
      <c r="M299" s="89">
        <f t="shared" si="65"/>
        <v>24154.851629189649</v>
      </c>
      <c r="N299" s="89">
        <f t="shared" si="66"/>
        <v>598912.05562918971</v>
      </c>
      <c r="O299" s="89">
        <f t="shared" si="67"/>
        <v>39866.341984236817</v>
      </c>
      <c r="P299" s="90">
        <f t="shared" si="61"/>
        <v>0.96251199240996066</v>
      </c>
      <c r="Q299" s="225">
        <v>5021.4666225594374</v>
      </c>
      <c r="R299" s="90">
        <f t="shared" si="68"/>
        <v>0.11860880385299671</v>
      </c>
      <c r="S299" s="90">
        <f t="shared" si="68"/>
        <v>0.10073846417884913</v>
      </c>
      <c r="T299" s="92">
        <v>15023</v>
      </c>
      <c r="U299" s="1">
        <v>513814.304</v>
      </c>
      <c r="V299" s="1">
        <v>34757.106406006897</v>
      </c>
      <c r="W299" s="195"/>
      <c r="X299" s="89">
        <v>0</v>
      </c>
      <c r="Y299" s="89">
        <f t="shared" si="69"/>
        <v>0</v>
      </c>
    </row>
    <row r="300" spans="2:25">
      <c r="B300" s="199">
        <v>5032</v>
      </c>
      <c r="C300" t="s">
        <v>327</v>
      </c>
      <c r="D300" s="1">
        <v>142780.965</v>
      </c>
      <c r="E300" s="86">
        <f t="shared" si="62"/>
        <v>33730.442948263641</v>
      </c>
      <c r="F300" s="87">
        <f t="shared" si="56"/>
        <v>0.8143700733777085</v>
      </c>
      <c r="G300" s="188">
        <f t="shared" si="63"/>
        <v>4768.61428878879</v>
      </c>
      <c r="H300" s="188">
        <f t="shared" si="57"/>
        <v>20185.544284442945</v>
      </c>
      <c r="I300" s="188">
        <f t="shared" si="58"/>
        <v>1242.1982080502376</v>
      </c>
      <c r="J300" s="88">
        <f t="shared" si="59"/>
        <v>5258.2250146766555</v>
      </c>
      <c r="K300" s="188">
        <f t="shared" si="64"/>
        <v>888.82738420823227</v>
      </c>
      <c r="L300" s="88">
        <f t="shared" si="60"/>
        <v>3762.4063173534473</v>
      </c>
      <c r="M300" s="89">
        <f t="shared" si="65"/>
        <v>23947.950601796394</v>
      </c>
      <c r="N300" s="89">
        <f t="shared" si="66"/>
        <v>166728.91560179638</v>
      </c>
      <c r="O300" s="89">
        <f t="shared" si="67"/>
        <v>39387.884621260659</v>
      </c>
      <c r="P300" s="90">
        <f t="shared" si="61"/>
        <v>0.95096036949197416</v>
      </c>
      <c r="Q300" s="225">
        <v>3880.9467466059104</v>
      </c>
      <c r="R300" s="90">
        <f t="shared" si="68"/>
        <v>0.14853148275417791</v>
      </c>
      <c r="S300" s="90">
        <f t="shared" si="68"/>
        <v>0.14391890651821734</v>
      </c>
      <c r="T300" s="92">
        <v>4233</v>
      </c>
      <c r="U300" s="1">
        <v>124316.109</v>
      </c>
      <c r="V300" s="1">
        <v>29486.743121442123</v>
      </c>
      <c r="W300" s="195"/>
      <c r="X300" s="89">
        <v>0</v>
      </c>
      <c r="Y300" s="89">
        <f t="shared" si="69"/>
        <v>0</v>
      </c>
    </row>
    <row r="301" spans="2:25">
      <c r="B301" s="199">
        <v>5033</v>
      </c>
      <c r="C301" t="s">
        <v>328</v>
      </c>
      <c r="D301" s="1">
        <v>41497.942999999999</v>
      </c>
      <c r="E301" s="86">
        <f t="shared" si="62"/>
        <v>52796.365139949106</v>
      </c>
      <c r="F301" s="87">
        <f t="shared" si="56"/>
        <v>1.2746876706909642</v>
      </c>
      <c r="G301" s="188">
        <f t="shared" si="63"/>
        <v>-7052.2574700561991</v>
      </c>
      <c r="H301" s="188">
        <f t="shared" si="57"/>
        <v>-5543.0743714641721</v>
      </c>
      <c r="I301" s="188">
        <f t="shared" si="58"/>
        <v>0</v>
      </c>
      <c r="J301" s="88">
        <f t="shared" si="59"/>
        <v>0</v>
      </c>
      <c r="K301" s="188">
        <f t="shared" si="64"/>
        <v>-353.37082384200528</v>
      </c>
      <c r="L301" s="88">
        <f t="shared" si="60"/>
        <v>-277.74946753981618</v>
      </c>
      <c r="M301" s="89">
        <f t="shared" si="65"/>
        <v>-5820.8238390039887</v>
      </c>
      <c r="N301" s="89">
        <f t="shared" si="66"/>
        <v>35677.119160996008</v>
      </c>
      <c r="O301" s="89">
        <f t="shared" si="67"/>
        <v>45390.736846050902</v>
      </c>
      <c r="P301" s="90">
        <f t="shared" si="61"/>
        <v>1.0958900762935155</v>
      </c>
      <c r="Q301" s="225">
        <v>743.50940320120753</v>
      </c>
      <c r="R301" s="90">
        <f t="shared" si="68"/>
        <v>9.3853254816257226E-2</v>
      </c>
      <c r="S301" s="90">
        <f t="shared" si="68"/>
        <v>7.5761534316751519E-2</v>
      </c>
      <c r="T301" s="92">
        <v>786</v>
      </c>
      <c r="U301" s="1">
        <v>37937.394999999997</v>
      </c>
      <c r="V301" s="1">
        <v>49078.130659767143</v>
      </c>
      <c r="W301" s="195"/>
      <c r="X301" s="89">
        <v>0</v>
      </c>
      <c r="Y301" s="89">
        <f t="shared" si="69"/>
        <v>0</v>
      </c>
    </row>
    <row r="302" spans="2:25">
      <c r="B302" s="199">
        <v>5034</v>
      </c>
      <c r="C302" t="s">
        <v>329</v>
      </c>
      <c r="D302" s="1">
        <v>78269.312000000005</v>
      </c>
      <c r="E302" s="86">
        <f t="shared" si="62"/>
        <v>31662.343042071199</v>
      </c>
      <c r="F302" s="87">
        <f t="shared" si="56"/>
        <v>0.76443895699890418</v>
      </c>
      <c r="G302" s="188">
        <f t="shared" si="63"/>
        <v>6050.8362306281033</v>
      </c>
      <c r="H302" s="188">
        <f t="shared" si="57"/>
        <v>14957.667162112672</v>
      </c>
      <c r="I302" s="188">
        <f t="shared" si="58"/>
        <v>1966.0331752175921</v>
      </c>
      <c r="J302" s="88">
        <f t="shared" si="59"/>
        <v>4860.0340091378876</v>
      </c>
      <c r="K302" s="188">
        <f t="shared" si="64"/>
        <v>1612.6623513755867</v>
      </c>
      <c r="L302" s="88">
        <f t="shared" si="60"/>
        <v>3986.50133260045</v>
      </c>
      <c r="M302" s="89">
        <f t="shared" si="65"/>
        <v>18944.168494713122</v>
      </c>
      <c r="N302" s="89">
        <f t="shared" si="66"/>
        <v>97213.48049471312</v>
      </c>
      <c r="O302" s="89">
        <f t="shared" si="67"/>
        <v>39325.841624074892</v>
      </c>
      <c r="P302" s="90">
        <f t="shared" si="61"/>
        <v>0.9494624360006102</v>
      </c>
      <c r="Q302" s="225">
        <v>1521.9705307393779</v>
      </c>
      <c r="R302" s="90">
        <f t="shared" si="68"/>
        <v>0.12542457399889784</v>
      </c>
      <c r="S302" s="90">
        <f t="shared" si="68"/>
        <v>0.11722973486783787</v>
      </c>
      <c r="T302" s="92">
        <v>2472</v>
      </c>
      <c r="U302" s="1">
        <v>69546.475000000006</v>
      </c>
      <c r="V302" s="1">
        <v>28340.046862265692</v>
      </c>
      <c r="W302" s="195"/>
      <c r="X302" s="89">
        <v>0</v>
      </c>
      <c r="Y302" s="89">
        <f t="shared" si="69"/>
        <v>0</v>
      </c>
    </row>
    <row r="303" spans="2:25">
      <c r="B303" s="199">
        <v>5035</v>
      </c>
      <c r="C303" t="s">
        <v>330</v>
      </c>
      <c r="D303" s="1">
        <v>844320.86300000001</v>
      </c>
      <c r="E303" s="86">
        <f t="shared" si="62"/>
        <v>33871.74000080234</v>
      </c>
      <c r="F303" s="87">
        <f t="shared" si="56"/>
        <v>0.81778147509634247</v>
      </c>
      <c r="G303" s="188">
        <f t="shared" si="63"/>
        <v>4681.0101162147957</v>
      </c>
      <c r="H303" s="188">
        <f t="shared" si="57"/>
        <v>116683.53916688621</v>
      </c>
      <c r="I303" s="188">
        <f t="shared" si="58"/>
        <v>1192.744239661693</v>
      </c>
      <c r="J303" s="88">
        <f t="shared" si="59"/>
        <v>29731.535662047019</v>
      </c>
      <c r="K303" s="188">
        <f t="shared" si="64"/>
        <v>839.37341581968769</v>
      </c>
      <c r="L303" s="88">
        <f t="shared" si="60"/>
        <v>20923.061136137356</v>
      </c>
      <c r="M303" s="89">
        <f t="shared" si="65"/>
        <v>137606.60030302356</v>
      </c>
      <c r="N303" s="89">
        <f t="shared" si="66"/>
        <v>981927.4633030236</v>
      </c>
      <c r="O303" s="89">
        <f t="shared" si="67"/>
        <v>39392.123532836828</v>
      </c>
      <c r="P303" s="90">
        <f t="shared" si="61"/>
        <v>0.95106271154353339</v>
      </c>
      <c r="Q303" s="225">
        <v>26821.292612989695</v>
      </c>
      <c r="R303" s="90">
        <f t="shared" si="68"/>
        <v>8.8039493123134679E-2</v>
      </c>
      <c r="S303" s="90">
        <f t="shared" si="68"/>
        <v>7.8873195792695278E-2</v>
      </c>
      <c r="T303" s="92">
        <v>24927</v>
      </c>
      <c r="U303" s="1">
        <v>776002.03700000001</v>
      </c>
      <c r="V303" s="1">
        <v>31395.478294291381</v>
      </c>
      <c r="W303" s="195"/>
      <c r="X303" s="89">
        <v>0</v>
      </c>
      <c r="Y303" s="89">
        <f t="shared" si="69"/>
        <v>0</v>
      </c>
    </row>
    <row r="304" spans="2:25">
      <c r="B304" s="199">
        <v>5036</v>
      </c>
      <c r="C304" t="s">
        <v>331</v>
      </c>
      <c r="D304" s="1">
        <v>85074.66</v>
      </c>
      <c r="E304" s="86">
        <f t="shared" si="62"/>
        <v>31970.935738444194</v>
      </c>
      <c r="F304" s="87">
        <f t="shared" si="56"/>
        <v>0.77188945674996179</v>
      </c>
      <c r="G304" s="188">
        <f t="shared" si="63"/>
        <v>5859.5087588768465</v>
      </c>
      <c r="H304" s="188">
        <f t="shared" si="57"/>
        <v>15592.152807371289</v>
      </c>
      <c r="I304" s="188">
        <f t="shared" si="58"/>
        <v>1858.0257314870439</v>
      </c>
      <c r="J304" s="88">
        <f t="shared" si="59"/>
        <v>4944.2064714870239</v>
      </c>
      <c r="K304" s="188">
        <f t="shared" si="64"/>
        <v>1504.6549076450387</v>
      </c>
      <c r="L304" s="88">
        <f t="shared" si="60"/>
        <v>4003.886709243448</v>
      </c>
      <c r="M304" s="89">
        <f t="shared" si="65"/>
        <v>19596.039516614735</v>
      </c>
      <c r="N304" s="89">
        <f t="shared" si="66"/>
        <v>104670.69951661474</v>
      </c>
      <c r="O304" s="89">
        <f t="shared" si="67"/>
        <v>39335.09940496608</v>
      </c>
      <c r="P304" s="90">
        <f t="shared" si="61"/>
        <v>0.9496859509931419</v>
      </c>
      <c r="Q304" s="225">
        <v>4421.255276718246</v>
      </c>
      <c r="R304" s="90">
        <f t="shared" si="68"/>
        <v>0.14690232072618306</v>
      </c>
      <c r="S304" s="90">
        <f t="shared" si="68"/>
        <v>0.14000625265717925</v>
      </c>
      <c r="T304" s="92">
        <v>2661</v>
      </c>
      <c r="U304" s="1">
        <v>74177.773000000001</v>
      </c>
      <c r="V304" s="1">
        <v>28044.526654064273</v>
      </c>
      <c r="W304" s="195"/>
      <c r="X304" s="89">
        <v>0</v>
      </c>
      <c r="Y304" s="89">
        <f t="shared" si="69"/>
        <v>0</v>
      </c>
    </row>
    <row r="305" spans="2:27">
      <c r="B305" s="199">
        <v>5037</v>
      </c>
      <c r="C305" t="s">
        <v>332</v>
      </c>
      <c r="D305" s="1">
        <v>720358.24699999997</v>
      </c>
      <c r="E305" s="86">
        <f t="shared" si="62"/>
        <v>34746.201379509934</v>
      </c>
      <c r="F305" s="87">
        <f t="shared" si="56"/>
        <v>0.83889401068433822</v>
      </c>
      <c r="G305" s="188">
        <f t="shared" si="63"/>
        <v>4138.8440614160882</v>
      </c>
      <c r="H305" s="188">
        <f t="shared" si="57"/>
        <v>85806.515081278339</v>
      </c>
      <c r="I305" s="188">
        <f t="shared" si="58"/>
        <v>886.6827571140351</v>
      </c>
      <c r="J305" s="88">
        <f t="shared" si="59"/>
        <v>18382.706920488174</v>
      </c>
      <c r="K305" s="188">
        <f t="shared" si="64"/>
        <v>533.31193327202982</v>
      </c>
      <c r="L305" s="88">
        <f t="shared" si="60"/>
        <v>11056.623000595722</v>
      </c>
      <c r="M305" s="89">
        <f t="shared" si="65"/>
        <v>96863.138081874058</v>
      </c>
      <c r="N305" s="89">
        <f t="shared" si="66"/>
        <v>817221.38508187397</v>
      </c>
      <c r="O305" s="89">
        <f t="shared" si="67"/>
        <v>39418.357374198051</v>
      </c>
      <c r="P305" s="90">
        <f t="shared" si="61"/>
        <v>0.95169608761117319</v>
      </c>
      <c r="Q305" s="225">
        <v>11360.723820019732</v>
      </c>
      <c r="R305" s="90">
        <f t="shared" si="68"/>
        <v>0.15734132107934959</v>
      </c>
      <c r="S305" s="90">
        <f t="shared" si="68"/>
        <v>0.14852114315485906</v>
      </c>
      <c r="T305" s="92">
        <v>20732</v>
      </c>
      <c r="U305" s="1">
        <v>622425.06499999994</v>
      </c>
      <c r="V305" s="1">
        <v>30252.992369009426</v>
      </c>
      <c r="W305" s="195"/>
      <c r="X305" s="89">
        <v>0</v>
      </c>
      <c r="Y305" s="89">
        <f t="shared" si="69"/>
        <v>0</v>
      </c>
    </row>
    <row r="306" spans="2:27">
      <c r="B306" s="199">
        <v>5038</v>
      </c>
      <c r="C306" t="s">
        <v>333</v>
      </c>
      <c r="D306" s="1">
        <v>522471.41399999999</v>
      </c>
      <c r="E306" s="86">
        <f t="shared" si="62"/>
        <v>33900.299377108742</v>
      </c>
      <c r="F306" s="87">
        <f t="shared" si="56"/>
        <v>0.81847099765653952</v>
      </c>
      <c r="G306" s="188">
        <f t="shared" si="63"/>
        <v>4663.3033029048265</v>
      </c>
      <c r="H306" s="188">
        <f t="shared" si="57"/>
        <v>71870.83050436918</v>
      </c>
      <c r="I306" s="188">
        <f t="shared" si="58"/>
        <v>1182.7484579544521</v>
      </c>
      <c r="J306" s="88">
        <f t="shared" si="59"/>
        <v>18228.519233994015</v>
      </c>
      <c r="K306" s="188">
        <f t="shared" si="64"/>
        <v>829.3776341124468</v>
      </c>
      <c r="L306" s="88">
        <f t="shared" si="60"/>
        <v>12782.368096941029</v>
      </c>
      <c r="M306" s="89">
        <f t="shared" si="65"/>
        <v>84653.198601310214</v>
      </c>
      <c r="N306" s="89">
        <f t="shared" si="66"/>
        <v>607124.61260131025</v>
      </c>
      <c r="O306" s="89">
        <f t="shared" si="67"/>
        <v>39392.98031412602</v>
      </c>
      <c r="P306" s="90">
        <f t="shared" si="61"/>
        <v>0.9510833972203393</v>
      </c>
      <c r="Q306" s="225">
        <v>10853.929060985261</v>
      </c>
      <c r="R306" s="90">
        <f t="shared" si="68"/>
        <v>0.20193085607972752</v>
      </c>
      <c r="S306" s="90">
        <f t="shared" si="68"/>
        <v>0.18485177111467038</v>
      </c>
      <c r="T306" s="92">
        <v>15412</v>
      </c>
      <c r="U306" s="1">
        <v>434693.40299999999</v>
      </c>
      <c r="V306" s="1">
        <v>28611.426512209568</v>
      </c>
      <c r="W306" s="195"/>
      <c r="X306" s="89">
        <v>0</v>
      </c>
      <c r="Y306" s="89">
        <f t="shared" si="69"/>
        <v>0</v>
      </c>
    </row>
    <row r="307" spans="2:27">
      <c r="B307" s="199">
        <v>5041</v>
      </c>
      <c r="C307" t="s">
        <v>334</v>
      </c>
      <c r="D307" s="1">
        <v>65167.421000000002</v>
      </c>
      <c r="E307" s="86">
        <f t="shared" si="62"/>
        <v>30480.552385406925</v>
      </c>
      <c r="F307" s="87">
        <f t="shared" si="56"/>
        <v>0.73590642496957548</v>
      </c>
      <c r="G307" s="188">
        <f t="shared" si="63"/>
        <v>6783.5464377599528</v>
      </c>
      <c r="H307" s="188">
        <f t="shared" si="57"/>
        <v>14503.222283930778</v>
      </c>
      <c r="I307" s="188">
        <f t="shared" si="58"/>
        <v>2379.6599050500881</v>
      </c>
      <c r="J307" s="88">
        <f t="shared" si="59"/>
        <v>5087.7128769970877</v>
      </c>
      <c r="K307" s="188">
        <f t="shared" si="64"/>
        <v>2026.2890812080827</v>
      </c>
      <c r="L307" s="88">
        <f t="shared" si="60"/>
        <v>4332.2060556228816</v>
      </c>
      <c r="M307" s="89">
        <f t="shared" si="65"/>
        <v>18835.428339553659</v>
      </c>
      <c r="N307" s="89">
        <f t="shared" si="66"/>
        <v>84002.849339553664</v>
      </c>
      <c r="O307" s="89">
        <f t="shared" si="67"/>
        <v>39290.387904374962</v>
      </c>
      <c r="P307" s="90">
        <f t="shared" si="61"/>
        <v>0.94860646003973026</v>
      </c>
      <c r="Q307" s="225">
        <v>4140.5465756232934</v>
      </c>
      <c r="R307" s="90">
        <f t="shared" si="68"/>
        <v>0.11134620406276646</v>
      </c>
      <c r="S307" s="90">
        <f t="shared" si="68"/>
        <v>9.8870849106028363E-2</v>
      </c>
      <c r="T307" s="92">
        <v>2138</v>
      </c>
      <c r="U307" s="1">
        <v>58638.271999999997</v>
      </c>
      <c r="V307" s="1">
        <v>27738.066225165559</v>
      </c>
      <c r="W307" s="195"/>
      <c r="X307" s="89">
        <v>0</v>
      </c>
      <c r="Y307" s="89">
        <f t="shared" si="69"/>
        <v>0</v>
      </c>
    </row>
    <row r="308" spans="2:27">
      <c r="B308" s="199">
        <v>5042</v>
      </c>
      <c r="C308" t="s">
        <v>335</v>
      </c>
      <c r="D308" s="1">
        <v>43442.656000000003</v>
      </c>
      <c r="E308" s="86">
        <f t="shared" si="62"/>
        <v>33011.136778115506</v>
      </c>
      <c r="F308" s="87">
        <f t="shared" si="56"/>
        <v>0.79700352353835247</v>
      </c>
      <c r="G308" s="188">
        <f t="shared" si="63"/>
        <v>5214.584114280633</v>
      </c>
      <c r="H308" s="188">
        <f t="shared" si="57"/>
        <v>6862.3926943933138</v>
      </c>
      <c r="I308" s="188">
        <f t="shared" si="58"/>
        <v>1493.9553676020848</v>
      </c>
      <c r="J308" s="88">
        <f t="shared" si="59"/>
        <v>1966.0452637643436</v>
      </c>
      <c r="K308" s="188">
        <f t="shared" si="64"/>
        <v>1140.5845437600797</v>
      </c>
      <c r="L308" s="88">
        <f t="shared" si="60"/>
        <v>1501.009259588265</v>
      </c>
      <c r="M308" s="89">
        <f t="shared" si="65"/>
        <v>8363.4019539815781</v>
      </c>
      <c r="N308" s="89">
        <f t="shared" si="66"/>
        <v>51806.057953981581</v>
      </c>
      <c r="O308" s="89">
        <f t="shared" si="67"/>
        <v>39366.305436156217</v>
      </c>
      <c r="P308" s="90">
        <f t="shared" si="61"/>
        <v>0.9504393729967936</v>
      </c>
      <c r="Q308" s="225">
        <v>2478.7378964453919</v>
      </c>
      <c r="R308" s="90">
        <f t="shared" si="68"/>
        <v>6.8000346439703957E-2</v>
      </c>
      <c r="S308" s="90">
        <f t="shared" si="68"/>
        <v>5.5827090211287948E-2</v>
      </c>
      <c r="T308" s="92">
        <v>1316</v>
      </c>
      <c r="U308" s="1">
        <v>40676.631000000001</v>
      </c>
      <c r="V308" s="1">
        <v>31265.66564181399</v>
      </c>
      <c r="W308" s="195"/>
      <c r="X308" s="89">
        <v>0</v>
      </c>
      <c r="Y308" s="89">
        <f t="shared" si="69"/>
        <v>0</v>
      </c>
    </row>
    <row r="309" spans="2:27">
      <c r="B309" s="199">
        <v>5043</v>
      </c>
      <c r="C309" s="204" t="s">
        <v>336</v>
      </c>
      <c r="D309" s="1">
        <v>15961.541999999999</v>
      </c>
      <c r="E309" s="86">
        <f t="shared" si="62"/>
        <v>36030.568848758463</v>
      </c>
      <c r="F309" s="87">
        <f t="shared" si="56"/>
        <v>0.86990310332448428</v>
      </c>
      <c r="G309" s="188">
        <f t="shared" si="63"/>
        <v>3342.5362304819996</v>
      </c>
      <c r="H309" s="188">
        <f t="shared" si="57"/>
        <v>1480.7435501035259</v>
      </c>
      <c r="I309" s="188">
        <f t="shared" si="58"/>
        <v>437.15414287704988</v>
      </c>
      <c r="J309" s="88">
        <f t="shared" si="59"/>
        <v>193.65928529453311</v>
      </c>
      <c r="K309" s="188">
        <f t="shared" si="64"/>
        <v>83.783319035044599</v>
      </c>
      <c r="L309" s="88">
        <f t="shared" si="60"/>
        <v>37.116010332524752</v>
      </c>
      <c r="M309" s="89">
        <f t="shared" si="65"/>
        <v>1517.8595604360507</v>
      </c>
      <c r="N309" s="89">
        <f t="shared" si="66"/>
        <v>17479.40156043605</v>
      </c>
      <c r="O309" s="89">
        <f t="shared" si="67"/>
        <v>39456.888398275507</v>
      </c>
      <c r="P309" s="90">
        <f t="shared" si="61"/>
        <v>0.95262636039037751</v>
      </c>
      <c r="Q309" s="225">
        <v>742.0934683201491</v>
      </c>
      <c r="R309" s="90">
        <f t="shared" si="68"/>
        <v>6.2488879392203218E-2</v>
      </c>
      <c r="S309" s="90">
        <f t="shared" si="68"/>
        <v>1.4520984160049686E-2</v>
      </c>
      <c r="T309" s="92">
        <v>443</v>
      </c>
      <c r="U309" s="1">
        <v>15022.785</v>
      </c>
      <c r="V309" s="1">
        <v>35514.858156028364</v>
      </c>
      <c r="W309" s="195"/>
      <c r="X309" s="89">
        <v>0</v>
      </c>
      <c r="Y309" s="89">
        <f t="shared" si="69"/>
        <v>0</v>
      </c>
    </row>
    <row r="310" spans="2:27">
      <c r="B310" s="199">
        <v>5044</v>
      </c>
      <c r="C310" s="204" t="s">
        <v>337</v>
      </c>
      <c r="D310" s="1">
        <v>38489.262999999999</v>
      </c>
      <c r="E310" s="86">
        <f t="shared" si="62"/>
        <v>47459.017262638714</v>
      </c>
      <c r="F310" s="87">
        <f t="shared" si="56"/>
        <v>1.1458255508203632</v>
      </c>
      <c r="G310" s="188">
        <f t="shared" si="63"/>
        <v>-3743.101786123756</v>
      </c>
      <c r="H310" s="188">
        <f t="shared" si="57"/>
        <v>-3035.6555485463659</v>
      </c>
      <c r="I310" s="188">
        <f t="shared" si="58"/>
        <v>0</v>
      </c>
      <c r="J310" s="88">
        <f t="shared" si="59"/>
        <v>0</v>
      </c>
      <c r="K310" s="188">
        <f t="shared" si="64"/>
        <v>-353.37082384200528</v>
      </c>
      <c r="L310" s="88">
        <f t="shared" si="60"/>
        <v>-286.58373813586627</v>
      </c>
      <c r="M310" s="89">
        <f t="shared" si="65"/>
        <v>-3322.239286682232</v>
      </c>
      <c r="N310" s="89">
        <f t="shared" si="66"/>
        <v>35167.023713317765</v>
      </c>
      <c r="O310" s="89">
        <f t="shared" si="67"/>
        <v>43362.54465267295</v>
      </c>
      <c r="P310" s="90">
        <f t="shared" si="61"/>
        <v>1.0469224707426872</v>
      </c>
      <c r="Q310" s="225">
        <v>61.439623913711785</v>
      </c>
      <c r="R310" s="90">
        <f t="shared" si="68"/>
        <v>0.11128918192247525</v>
      </c>
      <c r="S310" s="90">
        <f t="shared" si="68"/>
        <v>0.10991891166116524</v>
      </c>
      <c r="T310" s="92">
        <v>811</v>
      </c>
      <c r="U310" s="1">
        <v>34634.786</v>
      </c>
      <c r="V310" s="1">
        <v>42758.99506172839</v>
      </c>
      <c r="W310" s="195"/>
      <c r="X310" s="89">
        <v>0</v>
      </c>
      <c r="Y310" s="89">
        <f t="shared" si="69"/>
        <v>0</v>
      </c>
    </row>
    <row r="311" spans="2:27">
      <c r="B311" s="199">
        <v>5045</v>
      </c>
      <c r="C311" t="s">
        <v>338</v>
      </c>
      <c r="D311" s="1">
        <v>79735.479000000007</v>
      </c>
      <c r="E311" s="86">
        <f t="shared" si="62"/>
        <v>34457.856093344861</v>
      </c>
      <c r="F311" s="87">
        <f t="shared" si="56"/>
        <v>0.83193235375583197</v>
      </c>
      <c r="G311" s="188">
        <f t="shared" si="63"/>
        <v>4317.618138838433</v>
      </c>
      <c r="H311" s="188">
        <f t="shared" si="57"/>
        <v>9990.9683732721332</v>
      </c>
      <c r="I311" s="188">
        <f t="shared" si="58"/>
        <v>987.60360727181057</v>
      </c>
      <c r="J311" s="88">
        <f t="shared" si="59"/>
        <v>2285.3147472269698</v>
      </c>
      <c r="K311" s="188">
        <f t="shared" si="64"/>
        <v>634.23278342980529</v>
      </c>
      <c r="L311" s="88">
        <f t="shared" si="60"/>
        <v>1467.6146608565693</v>
      </c>
      <c r="M311" s="89">
        <f t="shared" si="65"/>
        <v>11458.583034128702</v>
      </c>
      <c r="N311" s="89">
        <f t="shared" si="66"/>
        <v>91194.062034128714</v>
      </c>
      <c r="O311" s="89">
        <f t="shared" si="67"/>
        <v>39409.707015613101</v>
      </c>
      <c r="P311" s="90">
        <f t="shared" si="61"/>
        <v>0.95148723790331802</v>
      </c>
      <c r="Q311" s="225">
        <v>2481.9935329898435</v>
      </c>
      <c r="R311" s="90">
        <f t="shared" si="68"/>
        <v>0.11681302429651473</v>
      </c>
      <c r="S311" s="90">
        <f t="shared" si="68"/>
        <v>0.12067408920333064</v>
      </c>
      <c r="T311" s="92">
        <v>2314</v>
      </c>
      <c r="U311" s="1">
        <v>71395.548999999999</v>
      </c>
      <c r="V311" s="1">
        <v>30747.437123169682</v>
      </c>
      <c r="W311" s="195"/>
      <c r="X311" s="89">
        <v>0</v>
      </c>
      <c r="Y311" s="89">
        <f t="shared" si="69"/>
        <v>0</v>
      </c>
    </row>
    <row r="312" spans="2:27">
      <c r="B312" s="199">
        <v>5046</v>
      </c>
      <c r="C312" t="s">
        <v>339</v>
      </c>
      <c r="D312" s="1">
        <v>39024.364999999998</v>
      </c>
      <c r="E312" s="86">
        <f t="shared" si="62"/>
        <v>31598.676113360321</v>
      </c>
      <c r="F312" s="87">
        <f t="shared" si="56"/>
        <v>0.76290181615893549</v>
      </c>
      <c r="G312" s="188">
        <f t="shared" si="63"/>
        <v>6090.3097264288472</v>
      </c>
      <c r="H312" s="188">
        <f t="shared" si="57"/>
        <v>7521.5325121396254</v>
      </c>
      <c r="I312" s="188">
        <f t="shared" si="58"/>
        <v>1988.3166002663993</v>
      </c>
      <c r="J312" s="88">
        <f t="shared" si="59"/>
        <v>2455.5710013290027</v>
      </c>
      <c r="K312" s="188">
        <f t="shared" si="64"/>
        <v>1634.9457764243939</v>
      </c>
      <c r="L312" s="88">
        <f t="shared" si="60"/>
        <v>2019.1580338841266</v>
      </c>
      <c r="M312" s="89">
        <f t="shared" si="65"/>
        <v>9540.6905460237522</v>
      </c>
      <c r="N312" s="89">
        <f t="shared" si="66"/>
        <v>48565.055546023752</v>
      </c>
      <c r="O312" s="89">
        <f t="shared" si="67"/>
        <v>39323.931616213566</v>
      </c>
      <c r="P312" s="90">
        <f t="shared" si="61"/>
        <v>0.94941632177541113</v>
      </c>
      <c r="Q312" s="225">
        <v>1008.1512381687444</v>
      </c>
      <c r="R312" s="90">
        <f t="shared" si="68"/>
        <v>0.20955825376929585</v>
      </c>
      <c r="S312" s="90">
        <f t="shared" si="68"/>
        <v>0.19682606162435576</v>
      </c>
      <c r="T312" s="92">
        <v>1235</v>
      </c>
      <c r="U312" s="1">
        <v>32263.32</v>
      </c>
      <c r="V312" s="1">
        <v>26402.062193126025</v>
      </c>
      <c r="W312" s="195"/>
      <c r="X312" s="89">
        <v>0</v>
      </c>
      <c r="Y312" s="89">
        <f t="shared" si="69"/>
        <v>0</v>
      </c>
    </row>
    <row r="313" spans="2:27">
      <c r="B313" s="199">
        <v>5047</v>
      </c>
      <c r="C313" t="s">
        <v>340</v>
      </c>
      <c r="D313" s="1">
        <v>133160.60699999999</v>
      </c>
      <c r="E313" s="86">
        <f t="shared" si="62"/>
        <v>33745.718955904711</v>
      </c>
      <c r="F313" s="87">
        <f t="shared" si="56"/>
        <v>0.81473888927148896</v>
      </c>
      <c r="G313" s="188">
        <f t="shared" si="63"/>
        <v>4759.1431640513256</v>
      </c>
      <c r="H313" s="188">
        <f t="shared" si="57"/>
        <v>18779.57892534653</v>
      </c>
      <c r="I313" s="188">
        <f t="shared" si="58"/>
        <v>1236.8516053758631</v>
      </c>
      <c r="J313" s="88">
        <f t="shared" si="59"/>
        <v>4880.616434813156</v>
      </c>
      <c r="K313" s="188">
        <f t="shared" si="64"/>
        <v>883.48078153385779</v>
      </c>
      <c r="L313" s="88">
        <f t="shared" si="60"/>
        <v>3486.215163932603</v>
      </c>
      <c r="M313" s="89">
        <f t="shared" si="65"/>
        <v>22265.794089279134</v>
      </c>
      <c r="N313" s="89">
        <f t="shared" si="66"/>
        <v>155426.40108927913</v>
      </c>
      <c r="O313" s="89">
        <f t="shared" si="67"/>
        <v>39388.342901489894</v>
      </c>
      <c r="P313" s="90">
        <f t="shared" si="61"/>
        <v>0.95097143396878769</v>
      </c>
      <c r="Q313" s="225">
        <v>2258.3299849343093</v>
      </c>
      <c r="R313" s="90">
        <f t="shared" si="68"/>
        <v>0.13023296069540263</v>
      </c>
      <c r="S313" s="90">
        <f t="shared" si="68"/>
        <v>0.12393161119329957</v>
      </c>
      <c r="T313" s="92">
        <v>3946</v>
      </c>
      <c r="U313" s="1">
        <v>117816.95600000001</v>
      </c>
      <c r="V313" s="1">
        <v>30024.708460754333</v>
      </c>
      <c r="W313" s="195"/>
      <c r="X313" s="89">
        <v>0</v>
      </c>
      <c r="Y313" s="89">
        <f t="shared" si="69"/>
        <v>0</v>
      </c>
    </row>
    <row r="314" spans="2:27">
      <c r="B314" s="199">
        <v>5049</v>
      </c>
      <c r="C314" t="s">
        <v>341</v>
      </c>
      <c r="D314" s="1">
        <v>44516.536999999997</v>
      </c>
      <c r="E314" s="86">
        <f t="shared" si="62"/>
        <v>39711.451382694024</v>
      </c>
      <c r="F314" s="87">
        <f t="shared" si="56"/>
        <v>0.95877239519395663</v>
      </c>
      <c r="G314" s="188">
        <f t="shared" si="63"/>
        <v>1060.389059441952</v>
      </c>
      <c r="H314" s="188">
        <f t="shared" si="57"/>
        <v>1188.6961356344282</v>
      </c>
      <c r="I314" s="188">
        <f t="shared" si="58"/>
        <v>0</v>
      </c>
      <c r="J314" s="88">
        <f t="shared" si="59"/>
        <v>0</v>
      </c>
      <c r="K314" s="188">
        <f t="shared" si="64"/>
        <v>-353.37082384200528</v>
      </c>
      <c r="L314" s="88">
        <f t="shared" si="60"/>
        <v>-396.1286935268879</v>
      </c>
      <c r="M314" s="89">
        <f t="shared" si="65"/>
        <v>792.56744210754027</v>
      </c>
      <c r="N314" s="89">
        <f t="shared" si="66"/>
        <v>45309.104442107535</v>
      </c>
      <c r="O314" s="89">
        <f t="shared" si="67"/>
        <v>40418.469618293959</v>
      </c>
      <c r="P314" s="90">
        <f t="shared" si="61"/>
        <v>0.97584227160465242</v>
      </c>
      <c r="Q314" s="225">
        <v>261.9968607487898</v>
      </c>
      <c r="R314" s="90">
        <f t="shared" si="68"/>
        <v>0.14045863735333572</v>
      </c>
      <c r="S314" s="90">
        <f t="shared" si="68"/>
        <v>0.1353718459289229</v>
      </c>
      <c r="T314" s="92">
        <v>1121</v>
      </c>
      <c r="U314" s="1">
        <v>39033.89</v>
      </c>
      <c r="V314" s="1">
        <v>34976.603942652335</v>
      </c>
      <c r="W314" s="195"/>
      <c r="X314" s="89">
        <v>0</v>
      </c>
      <c r="Y314" s="89">
        <f t="shared" si="69"/>
        <v>0</v>
      </c>
    </row>
    <row r="315" spans="2:27">
      <c r="B315" s="199">
        <v>5052</v>
      </c>
      <c r="C315" t="s">
        <v>342</v>
      </c>
      <c r="D315" s="1">
        <v>22691.697</v>
      </c>
      <c r="E315" s="86">
        <f t="shared" si="62"/>
        <v>38265.930860033724</v>
      </c>
      <c r="F315" s="87">
        <f t="shared" si="56"/>
        <v>0.92387250799373677</v>
      </c>
      <c r="G315" s="188">
        <f t="shared" si="63"/>
        <v>1956.6117834913375</v>
      </c>
      <c r="H315" s="188">
        <f t="shared" si="57"/>
        <v>1160.2707876103632</v>
      </c>
      <c r="I315" s="188">
        <f t="shared" si="58"/>
        <v>0</v>
      </c>
      <c r="J315" s="88">
        <f t="shared" si="59"/>
        <v>0</v>
      </c>
      <c r="K315" s="188">
        <f t="shared" si="64"/>
        <v>-353.37082384200528</v>
      </c>
      <c r="L315" s="88">
        <f t="shared" si="60"/>
        <v>-209.54889853830912</v>
      </c>
      <c r="M315" s="89">
        <f t="shared" si="65"/>
        <v>950.72188907205407</v>
      </c>
      <c r="N315" s="89">
        <f t="shared" si="66"/>
        <v>23642.418889072054</v>
      </c>
      <c r="O315" s="89">
        <f t="shared" si="67"/>
        <v>39869.171819683062</v>
      </c>
      <c r="P315" s="90">
        <f t="shared" si="61"/>
        <v>0.96258031446856929</v>
      </c>
      <c r="Q315" s="225">
        <v>-273.9802261247213</v>
      </c>
      <c r="R315" s="90">
        <f t="shared" si="68"/>
        <v>0.18252820944849119</v>
      </c>
      <c r="S315" s="90">
        <f t="shared" si="68"/>
        <v>0.20446380861195387</v>
      </c>
      <c r="T315" s="92">
        <v>593</v>
      </c>
      <c r="U315" s="1">
        <v>19189.137999999999</v>
      </c>
      <c r="V315" s="1">
        <v>31770.096026490064</v>
      </c>
      <c r="W315" s="195"/>
      <c r="X315" s="89">
        <v>0</v>
      </c>
      <c r="Y315" s="89">
        <f t="shared" si="69"/>
        <v>0</v>
      </c>
    </row>
    <row r="316" spans="2:27">
      <c r="B316" s="199">
        <v>5053</v>
      </c>
      <c r="C316" t="s">
        <v>343</v>
      </c>
      <c r="D316" s="1">
        <v>245356.209</v>
      </c>
      <c r="E316" s="86">
        <f t="shared" si="62"/>
        <v>34896.346038970274</v>
      </c>
      <c r="F316" s="87">
        <f t="shared" si="56"/>
        <v>0.84251902437092197</v>
      </c>
      <c r="G316" s="188">
        <f t="shared" si="63"/>
        <v>4045.7543725506766</v>
      </c>
      <c r="H316" s="188">
        <f t="shared" si="57"/>
        <v>28445.698993403807</v>
      </c>
      <c r="I316" s="188">
        <f t="shared" si="58"/>
        <v>834.13212630291594</v>
      </c>
      <c r="J316" s="88">
        <f t="shared" si="59"/>
        <v>5864.7829800358022</v>
      </c>
      <c r="K316" s="188">
        <f t="shared" si="64"/>
        <v>480.76130246091066</v>
      </c>
      <c r="L316" s="88">
        <f t="shared" si="60"/>
        <v>3380.2327176026629</v>
      </c>
      <c r="M316" s="89">
        <f t="shared" si="65"/>
        <v>31825.931711006469</v>
      </c>
      <c r="N316" s="89">
        <f t="shared" si="66"/>
        <v>277182.14071100648</v>
      </c>
      <c r="O316" s="89">
        <f t="shared" si="67"/>
        <v>39422.86171398186</v>
      </c>
      <c r="P316" s="90">
        <f t="shared" si="61"/>
        <v>0.95180483802177063</v>
      </c>
      <c r="Q316" s="225">
        <v>1126.8500948537803</v>
      </c>
      <c r="R316" s="93">
        <f t="shared" si="68"/>
        <v>0.19702694133805071</v>
      </c>
      <c r="S316" s="93">
        <f t="shared" si="68"/>
        <v>0.18119370203433299</v>
      </c>
      <c r="T316" s="92">
        <v>7031</v>
      </c>
      <c r="U316" s="1">
        <v>204971.334</v>
      </c>
      <c r="V316" s="1">
        <v>29543.288267512253</v>
      </c>
      <c r="W316" s="195"/>
      <c r="X316" s="89">
        <v>0</v>
      </c>
      <c r="Y316" s="89">
        <f t="shared" si="69"/>
        <v>0</v>
      </c>
      <c r="Z316" s="1"/>
    </row>
    <row r="317" spans="2:27">
      <c r="B317" s="199">
        <v>5054</v>
      </c>
      <c r="C317" t="s">
        <v>344</v>
      </c>
      <c r="D317" s="1">
        <v>314721.82299999997</v>
      </c>
      <c r="E317" s="86">
        <f t="shared" si="62"/>
        <v>31340.551981676952</v>
      </c>
      <c r="F317" s="87">
        <f t="shared" si="56"/>
        <v>0.75666980288884689</v>
      </c>
      <c r="G317" s="188">
        <f t="shared" si="63"/>
        <v>6250.3466880725364</v>
      </c>
      <c r="H317" s="188">
        <f t="shared" si="57"/>
        <v>62765.981441624412</v>
      </c>
      <c r="I317" s="188">
        <f t="shared" si="58"/>
        <v>2078.6600463555787</v>
      </c>
      <c r="J317" s="88">
        <f t="shared" si="59"/>
        <v>20873.904185502724</v>
      </c>
      <c r="K317" s="188">
        <f t="shared" si="64"/>
        <v>1725.2892225135733</v>
      </c>
      <c r="L317" s="88">
        <f t="shared" si="60"/>
        <v>17325.354372481306</v>
      </c>
      <c r="M317" s="89">
        <f t="shared" si="65"/>
        <v>80091.335814105725</v>
      </c>
      <c r="N317" s="89">
        <f t="shared" si="66"/>
        <v>394813.15881410567</v>
      </c>
      <c r="O317" s="89">
        <f t="shared" si="67"/>
        <v>39316.187892263057</v>
      </c>
      <c r="P317" s="90">
        <f t="shared" si="61"/>
        <v>0.94922936137730829</v>
      </c>
      <c r="Q317" s="225">
        <v>13048.89088190328</v>
      </c>
      <c r="R317" s="93">
        <f t="shared" si="68"/>
        <v>0.13452540482075684</v>
      </c>
      <c r="S317" s="93">
        <f t="shared" si="68"/>
        <v>0.13237882219861025</v>
      </c>
      <c r="T317" s="92">
        <v>10042</v>
      </c>
      <c r="U317" s="1">
        <v>277403.94500000001</v>
      </c>
      <c r="V317" s="1">
        <v>27676.738002594037</v>
      </c>
      <c r="W317" s="195"/>
      <c r="X317" s="89">
        <v>0</v>
      </c>
      <c r="Y317" s="89">
        <f t="shared" si="69"/>
        <v>0</v>
      </c>
      <c r="Z317" s="1"/>
      <c r="AA317" s="1"/>
    </row>
    <row r="318" spans="2:27">
      <c r="B318" s="199">
        <v>5055</v>
      </c>
      <c r="C318" t="s">
        <v>345</v>
      </c>
      <c r="D318" s="1">
        <v>211285.92300000001</v>
      </c>
      <c r="E318" s="86">
        <f t="shared" si="62"/>
        <v>34445.047766547112</v>
      </c>
      <c r="F318" s="87">
        <f t="shared" si="56"/>
        <v>0.83162311625040908</v>
      </c>
      <c r="G318" s="188">
        <f t="shared" si="63"/>
        <v>4325.5593014530377</v>
      </c>
      <c r="H318" s="188">
        <f t="shared" si="57"/>
        <v>26532.980755112934</v>
      </c>
      <c r="I318" s="188">
        <f t="shared" si="58"/>
        <v>992.08652165102274</v>
      </c>
      <c r="J318" s="88">
        <f t="shared" si="59"/>
        <v>6085.4587238073727</v>
      </c>
      <c r="K318" s="188">
        <f t="shared" si="64"/>
        <v>638.71569780901746</v>
      </c>
      <c r="L318" s="88">
        <f t="shared" si="60"/>
        <v>3917.8820903605128</v>
      </c>
      <c r="M318" s="89">
        <f t="shared" si="65"/>
        <v>30450.862845473446</v>
      </c>
      <c r="N318" s="89">
        <f t="shared" si="66"/>
        <v>241736.78584547347</v>
      </c>
      <c r="O318" s="89">
        <f t="shared" si="67"/>
        <v>39409.322765809171</v>
      </c>
      <c r="P318" s="90">
        <f t="shared" si="61"/>
        <v>0.95147796077815538</v>
      </c>
      <c r="Q318" s="225">
        <v>7057.3920406049401</v>
      </c>
      <c r="R318" s="93">
        <f t="shared" si="68"/>
        <v>7.0113081414699449E-2</v>
      </c>
      <c r="S318" s="93">
        <f t="shared" si="68"/>
        <v>6.2960385565660748E-2</v>
      </c>
      <c r="T318" s="92">
        <v>6134</v>
      </c>
      <c r="U318" s="1">
        <v>197442.61300000001</v>
      </c>
      <c r="V318" s="1">
        <v>32404.827342852455</v>
      </c>
      <c r="W318" s="195"/>
      <c r="X318" s="89">
        <v>0</v>
      </c>
      <c r="Y318" s="89">
        <f t="shared" si="69"/>
        <v>0</v>
      </c>
      <c r="Z318" s="1"/>
      <c r="AA318" s="1"/>
    </row>
    <row r="319" spans="2:27">
      <c r="B319" s="199">
        <v>5056</v>
      </c>
      <c r="C319" t="s">
        <v>346</v>
      </c>
      <c r="D319" s="1">
        <v>197916.95499999999</v>
      </c>
      <c r="E319" s="86">
        <f t="shared" si="62"/>
        <v>36556.51182120428</v>
      </c>
      <c r="F319" s="87">
        <f t="shared" si="56"/>
        <v>0.88260119382155078</v>
      </c>
      <c r="G319" s="188">
        <f t="shared" si="63"/>
        <v>3016.4515875655934</v>
      </c>
      <c r="H319" s="188">
        <f t="shared" si="57"/>
        <v>16331.068895080123</v>
      </c>
      <c r="I319" s="188">
        <f t="shared" si="58"/>
        <v>253.07410252101397</v>
      </c>
      <c r="J319" s="88">
        <f t="shared" si="59"/>
        <v>1370.1431910487697</v>
      </c>
      <c r="K319" s="188">
        <f t="shared" si="64"/>
        <v>-100.29672132099131</v>
      </c>
      <c r="L319" s="88">
        <f t="shared" si="60"/>
        <v>-543.006449231847</v>
      </c>
      <c r="M319" s="89">
        <f t="shared" si="65"/>
        <v>15788.062445848276</v>
      </c>
      <c r="N319" s="89">
        <f t="shared" si="66"/>
        <v>213705.01744584827</v>
      </c>
      <c r="O319" s="89">
        <f t="shared" si="67"/>
        <v>39472.666687448887</v>
      </c>
      <c r="P319" s="90">
        <f t="shared" si="61"/>
        <v>0.95300730310528969</v>
      </c>
      <c r="Q319" s="225">
        <v>141.11112592356949</v>
      </c>
      <c r="R319" s="93">
        <f t="shared" si="68"/>
        <v>0.14060687374209729</v>
      </c>
      <c r="S319" s="93">
        <f t="shared" si="68"/>
        <v>0.12143523992042562</v>
      </c>
      <c r="T319" s="92">
        <v>5414</v>
      </c>
      <c r="U319" s="1">
        <v>173518.992</v>
      </c>
      <c r="V319" s="1">
        <v>32597.969566034186</v>
      </c>
      <c r="W319" s="195"/>
      <c r="X319" s="89">
        <v>0</v>
      </c>
      <c r="Y319" s="89">
        <f t="shared" si="69"/>
        <v>0</v>
      </c>
      <c r="Z319" s="1"/>
      <c r="AA319" s="1"/>
    </row>
    <row r="320" spans="2:27">
      <c r="B320" s="199">
        <v>5057</v>
      </c>
      <c r="C320" t="s">
        <v>347</v>
      </c>
      <c r="D320" s="1">
        <v>384383.03200000001</v>
      </c>
      <c r="E320" s="86">
        <f t="shared" si="62"/>
        <v>36170.417991907409</v>
      </c>
      <c r="F320" s="87">
        <f t="shared" si="56"/>
        <v>0.8732795474803674</v>
      </c>
      <c r="G320" s="188">
        <f t="shared" si="63"/>
        <v>3255.8297617296535</v>
      </c>
      <c r="H320" s="188">
        <f t="shared" si="57"/>
        <v>34599.702877901022</v>
      </c>
      <c r="I320" s="188">
        <f t="shared" si="58"/>
        <v>388.2069427749189</v>
      </c>
      <c r="J320" s="88">
        <f t="shared" si="59"/>
        <v>4125.4751808690635</v>
      </c>
      <c r="K320" s="188">
        <f t="shared" si="64"/>
        <v>34.836118932913621</v>
      </c>
      <c r="L320" s="88">
        <f t="shared" si="60"/>
        <v>370.20343590007303</v>
      </c>
      <c r="M320" s="89">
        <f t="shared" si="65"/>
        <v>34969.906313801097</v>
      </c>
      <c r="N320" s="89">
        <f t="shared" si="66"/>
        <v>419352.93831380107</v>
      </c>
      <c r="O320" s="89">
        <f t="shared" si="67"/>
        <v>39461.083872569972</v>
      </c>
      <c r="P320" s="90">
        <f t="shared" si="61"/>
        <v>0.95272765371505397</v>
      </c>
      <c r="Q320" s="225">
        <v>699.86644945680018</v>
      </c>
      <c r="R320" s="93">
        <f t="shared" si="68"/>
        <v>0.12262047072263335</v>
      </c>
      <c r="S320" s="93">
        <f t="shared" si="68"/>
        <v>0.11152842692608905</v>
      </c>
      <c r="T320" s="92">
        <v>10627</v>
      </c>
      <c r="U320" s="1">
        <v>342398.02500000002</v>
      </c>
      <c r="V320" s="1">
        <v>32541.154248241783</v>
      </c>
      <c r="W320" s="195"/>
      <c r="X320" s="89">
        <v>0</v>
      </c>
      <c r="Y320" s="89">
        <f t="shared" si="69"/>
        <v>0</v>
      </c>
      <c r="Z320" s="1"/>
      <c r="AA320" s="1"/>
    </row>
    <row r="321" spans="2:27">
      <c r="B321" s="199">
        <v>5058</v>
      </c>
      <c r="C321" t="s">
        <v>348</v>
      </c>
      <c r="D321" s="1">
        <v>150587.02799999999</v>
      </c>
      <c r="E321" s="86">
        <f t="shared" si="62"/>
        <v>34681.48963611239</v>
      </c>
      <c r="F321" s="87">
        <f t="shared" si="56"/>
        <v>0.83733164438811469</v>
      </c>
      <c r="G321" s="188">
        <f t="shared" si="63"/>
        <v>4178.9653423225645</v>
      </c>
      <c r="H321" s="188">
        <f t="shared" si="57"/>
        <v>18145.067516364576</v>
      </c>
      <c r="I321" s="188">
        <f t="shared" si="58"/>
        <v>909.33186730317527</v>
      </c>
      <c r="J321" s="88">
        <f t="shared" si="59"/>
        <v>3948.318967830387</v>
      </c>
      <c r="K321" s="188">
        <f t="shared" si="64"/>
        <v>555.96104346116999</v>
      </c>
      <c r="L321" s="88">
        <f t="shared" si="60"/>
        <v>2413.9828507083998</v>
      </c>
      <c r="M321" s="89">
        <f t="shared" si="65"/>
        <v>20559.050367072974</v>
      </c>
      <c r="N321" s="89">
        <f t="shared" si="66"/>
        <v>171146.07836707297</v>
      </c>
      <c r="O321" s="89">
        <f t="shared" si="67"/>
        <v>39416.416021896126</v>
      </c>
      <c r="P321" s="90">
        <f t="shared" si="61"/>
        <v>0.95164921662228652</v>
      </c>
      <c r="Q321" s="225">
        <v>4970.3215865090424</v>
      </c>
      <c r="R321" s="93">
        <f t="shared" si="68"/>
        <v>9.1948560441640639E-2</v>
      </c>
      <c r="S321" s="93">
        <f t="shared" si="68"/>
        <v>9.1194104964596748E-2</v>
      </c>
      <c r="T321" s="92">
        <v>4342</v>
      </c>
      <c r="U321" s="1">
        <v>137906.70499999999</v>
      </c>
      <c r="V321" s="1">
        <v>31783.061765383725</v>
      </c>
      <c r="W321" s="195"/>
      <c r="X321" s="89">
        <v>0</v>
      </c>
      <c r="Y321" s="89">
        <f t="shared" si="69"/>
        <v>0</v>
      </c>
      <c r="Z321" s="1"/>
      <c r="AA321" s="1"/>
    </row>
    <row r="322" spans="2:27">
      <c r="B322" s="199">
        <v>5059</v>
      </c>
      <c r="C322" t="s">
        <v>349</v>
      </c>
      <c r="D322" s="1">
        <v>633084.41099999996</v>
      </c>
      <c r="E322" s="86">
        <f t="shared" si="62"/>
        <v>33678.285509096713</v>
      </c>
      <c r="F322" s="87">
        <f t="shared" si="56"/>
        <v>0.81311081159965493</v>
      </c>
      <c r="G322" s="188">
        <f t="shared" si="63"/>
        <v>4800.9519010722843</v>
      </c>
      <c r="H322" s="188">
        <f t="shared" si="57"/>
        <v>90248.29383635681</v>
      </c>
      <c r="I322" s="188">
        <f t="shared" si="58"/>
        <v>1260.4533117586623</v>
      </c>
      <c r="J322" s="88">
        <f t="shared" si="59"/>
        <v>23694.001354439333</v>
      </c>
      <c r="K322" s="188">
        <f t="shared" si="64"/>
        <v>907.08248791665699</v>
      </c>
      <c r="L322" s="88">
        <f t="shared" si="60"/>
        <v>17051.336607857316</v>
      </c>
      <c r="M322" s="89">
        <f t="shared" si="65"/>
        <v>107299.63044421413</v>
      </c>
      <c r="N322" s="89">
        <f t="shared" si="66"/>
        <v>740384.04144421406</v>
      </c>
      <c r="O322" s="89">
        <f t="shared" si="67"/>
        <v>39386.319898085654</v>
      </c>
      <c r="P322" s="90">
        <f t="shared" si="61"/>
        <v>0.95092259163863269</v>
      </c>
      <c r="Q322" s="225">
        <v>17663.084363389396</v>
      </c>
      <c r="R322" s="93">
        <f t="shared" si="68"/>
        <v>0.1165810189487793</v>
      </c>
      <c r="S322" s="93">
        <f t="shared" si="68"/>
        <v>0.11628402431665137</v>
      </c>
      <c r="T322" s="92">
        <v>18798</v>
      </c>
      <c r="U322" s="1">
        <v>566984.75100000005</v>
      </c>
      <c r="V322" s="1">
        <v>30169.996860533178</v>
      </c>
      <c r="W322" s="195"/>
      <c r="X322" s="89">
        <v>0</v>
      </c>
      <c r="Y322" s="89">
        <f t="shared" si="69"/>
        <v>0</v>
      </c>
      <c r="Z322" s="1"/>
      <c r="AA322" s="1"/>
    </row>
    <row r="323" spans="2:27">
      <c r="B323" s="199">
        <v>5060</v>
      </c>
      <c r="C323" t="s">
        <v>350</v>
      </c>
      <c r="D323" s="1">
        <v>363781.86900000001</v>
      </c>
      <c r="E323" s="86">
        <f t="shared" si="62"/>
        <v>36667.863017840944</v>
      </c>
      <c r="F323" s="87">
        <f t="shared" si="56"/>
        <v>0.88528959854587597</v>
      </c>
      <c r="G323" s="188">
        <f t="shared" si="63"/>
        <v>2947.4138456508613</v>
      </c>
      <c r="H323" s="188">
        <f t="shared" si="57"/>
        <v>29241.292762702193</v>
      </c>
      <c r="I323" s="188">
        <f t="shared" si="58"/>
        <v>214.10118369818156</v>
      </c>
      <c r="J323" s="88">
        <f t="shared" si="59"/>
        <v>2124.0978434696594</v>
      </c>
      <c r="K323" s="188">
        <f t="shared" si="64"/>
        <v>-139.26964014382372</v>
      </c>
      <c r="L323" s="88">
        <f t="shared" si="60"/>
        <v>-1381.6940998668751</v>
      </c>
      <c r="M323" s="89">
        <f t="shared" si="65"/>
        <v>27859.598662835317</v>
      </c>
      <c r="N323" s="89">
        <f t="shared" si="66"/>
        <v>391641.46766283532</v>
      </c>
      <c r="O323" s="89">
        <f t="shared" si="67"/>
        <v>39476.00722334798</v>
      </c>
      <c r="P323" s="90">
        <f t="shared" si="61"/>
        <v>0.95308795524701928</v>
      </c>
      <c r="Q323" s="225">
        <v>13874.316735020739</v>
      </c>
      <c r="R323" s="90">
        <f t="shared" si="68"/>
        <v>-7.8482376133119092E-2</v>
      </c>
      <c r="S323" s="90">
        <f t="shared" si="68"/>
        <v>-7.4116754893149034E-2</v>
      </c>
      <c r="T323" s="92">
        <v>9921</v>
      </c>
      <c r="U323" s="1">
        <v>394763.87599999999</v>
      </c>
      <c r="V323" s="1">
        <v>39603.117576243982</v>
      </c>
      <c r="W323" s="195"/>
      <c r="X323" s="89">
        <v>0</v>
      </c>
      <c r="Y323" s="89">
        <f t="shared" si="69"/>
        <v>0</v>
      </c>
    </row>
    <row r="324" spans="2:27" ht="28.5" customHeight="1">
      <c r="B324" s="199">
        <v>5061</v>
      </c>
      <c r="C324" t="s">
        <v>351</v>
      </c>
      <c r="D324" s="1">
        <v>65394.964</v>
      </c>
      <c r="E324" s="86">
        <f t="shared" si="62"/>
        <v>33760.951987609711</v>
      </c>
      <c r="F324" s="87">
        <f t="shared" si="56"/>
        <v>0.815106667576873</v>
      </c>
      <c r="G324" s="188">
        <f t="shared" si="63"/>
        <v>4749.6986843942259</v>
      </c>
      <c r="H324" s="188">
        <f t="shared" si="57"/>
        <v>9200.1663516716162</v>
      </c>
      <c r="I324" s="188">
        <f t="shared" si="58"/>
        <v>1231.5200442791129</v>
      </c>
      <c r="J324" s="88">
        <f t="shared" si="59"/>
        <v>2385.4543257686419</v>
      </c>
      <c r="K324" s="188">
        <f t="shared" si="64"/>
        <v>878.1492204371076</v>
      </c>
      <c r="L324" s="88">
        <f t="shared" si="60"/>
        <v>1700.9750399866775</v>
      </c>
      <c r="M324" s="89">
        <f t="shared" si="65"/>
        <v>10901.141391658293</v>
      </c>
      <c r="N324" s="89">
        <f t="shared" si="66"/>
        <v>76296.10539165829</v>
      </c>
      <c r="O324" s="89">
        <f t="shared" si="67"/>
        <v>39388.799892441035</v>
      </c>
      <c r="P324" s="90">
        <f t="shared" si="61"/>
        <v>0.950982467317949</v>
      </c>
      <c r="Q324" s="225">
        <v>2006.6610632330667</v>
      </c>
      <c r="R324" s="90">
        <f t="shared" si="68"/>
        <v>0.1500170704516374</v>
      </c>
      <c r="S324" s="90">
        <f t="shared" si="68"/>
        <v>0.16248498912974008</v>
      </c>
      <c r="T324" s="92">
        <v>1937</v>
      </c>
      <c r="U324" s="1">
        <v>56864.341999999997</v>
      </c>
      <c r="V324" s="1">
        <v>29042.054136874358</v>
      </c>
      <c r="W324" s="195"/>
      <c r="X324" s="89">
        <v>0</v>
      </c>
      <c r="Y324" s="89">
        <f t="shared" si="69"/>
        <v>0</v>
      </c>
    </row>
    <row r="325" spans="2:27">
      <c r="B325" s="199">
        <v>5501</v>
      </c>
      <c r="C325" t="s">
        <v>352</v>
      </c>
      <c r="D325" s="1">
        <v>3262205.28</v>
      </c>
      <c r="E325" s="86">
        <f t="shared" si="62"/>
        <v>41074.845192077657</v>
      </c>
      <c r="F325" s="87">
        <f t="shared" si="56"/>
        <v>0.9916894582249246</v>
      </c>
      <c r="G325" s="188">
        <f t="shared" si="63"/>
        <v>215.0848976240994</v>
      </c>
      <c r="H325" s="188">
        <f t="shared" si="57"/>
        <v>17082.257654203597</v>
      </c>
      <c r="I325" s="188">
        <f t="shared" si="58"/>
        <v>0</v>
      </c>
      <c r="J325" s="88">
        <f t="shared" si="59"/>
        <v>0</v>
      </c>
      <c r="K325" s="188">
        <f t="shared" si="64"/>
        <v>-353.37082384200528</v>
      </c>
      <c r="L325" s="88">
        <f t="shared" si="60"/>
        <v>-28065.064200355901</v>
      </c>
      <c r="M325" s="89">
        <f t="shared" si="65"/>
        <v>-10982.806546152304</v>
      </c>
      <c r="N325" s="89">
        <f t="shared" si="66"/>
        <v>3251222.4734538477</v>
      </c>
      <c r="O325" s="89">
        <f t="shared" si="67"/>
        <v>40936.55926585976</v>
      </c>
      <c r="P325" s="90">
        <f t="shared" si="61"/>
        <v>0.98835075555642071</v>
      </c>
      <c r="Q325" s="225">
        <v>-21820.274027680643</v>
      </c>
      <c r="R325" s="90">
        <f t="shared" si="68"/>
        <v>0.13741938346147173</v>
      </c>
      <c r="S325" s="90">
        <f t="shared" si="68"/>
        <v>0.12773812153805153</v>
      </c>
      <c r="T325" s="92">
        <v>79421</v>
      </c>
      <c r="U325" s="1">
        <v>2868076.0389999999</v>
      </c>
      <c r="V325" s="1">
        <v>36422.325722268077</v>
      </c>
      <c r="W325" s="195"/>
      <c r="X325" s="89">
        <v>0</v>
      </c>
      <c r="Y325" s="89">
        <f t="shared" si="69"/>
        <v>0</v>
      </c>
    </row>
    <row r="326" spans="2:27">
      <c r="B326" s="199">
        <v>5503</v>
      </c>
      <c r="C326" t="s">
        <v>353</v>
      </c>
      <c r="D326" s="1">
        <v>1021493.676</v>
      </c>
      <c r="E326" s="86">
        <f t="shared" si="62"/>
        <v>40588.615091190848</v>
      </c>
      <c r="F326" s="87">
        <f t="shared" si="56"/>
        <v>0.97995017441104204</v>
      </c>
      <c r="G326" s="188">
        <f t="shared" si="63"/>
        <v>516.54756017392094</v>
      </c>
      <c r="H326" s="188">
        <f t="shared" si="57"/>
        <v>12999.952446897069</v>
      </c>
      <c r="I326" s="188">
        <f t="shared" si="58"/>
        <v>0</v>
      </c>
      <c r="J326" s="88">
        <f t="shared" si="59"/>
        <v>0</v>
      </c>
      <c r="K326" s="188">
        <f t="shared" si="64"/>
        <v>-353.37082384200528</v>
      </c>
      <c r="L326" s="88">
        <f t="shared" si="60"/>
        <v>-8893.283523631746</v>
      </c>
      <c r="M326" s="89">
        <f t="shared" si="65"/>
        <v>4106.6689232653225</v>
      </c>
      <c r="N326" s="89">
        <f t="shared" si="66"/>
        <v>1025600.3449232653</v>
      </c>
      <c r="O326" s="89">
        <f t="shared" si="67"/>
        <v>40751.791827522757</v>
      </c>
      <c r="P326" s="90">
        <f t="shared" si="61"/>
        <v>0.98388982770714495</v>
      </c>
      <c r="Q326" s="225">
        <v>-39409.846565134008</v>
      </c>
      <c r="R326" s="90">
        <f t="shared" si="68"/>
        <v>0.21021848277652888</v>
      </c>
      <c r="S326" s="90">
        <f t="shared" si="68"/>
        <v>0.20488076864341065</v>
      </c>
      <c r="T326" s="92">
        <v>25167</v>
      </c>
      <c r="U326" s="1">
        <v>844057.24300000002</v>
      </c>
      <c r="V326" s="1">
        <v>33686.831218071515</v>
      </c>
      <c r="W326" s="195"/>
      <c r="X326" s="89">
        <v>0</v>
      </c>
      <c r="Y326" s="89">
        <f t="shared" si="69"/>
        <v>0</v>
      </c>
    </row>
    <row r="327" spans="2:27">
      <c r="B327" s="199">
        <v>5510</v>
      </c>
      <c r="C327" t="s">
        <v>354</v>
      </c>
      <c r="D327" s="1">
        <v>93789.313999999998</v>
      </c>
      <c r="E327" s="86">
        <f t="shared" si="62"/>
        <v>32885.453716690041</v>
      </c>
      <c r="F327" s="87">
        <f t="shared" ref="F327:F362" si="70">E327/E$365</f>
        <v>0.79396909780868208</v>
      </c>
      <c r="G327" s="188">
        <f t="shared" si="63"/>
        <v>5292.5076123644212</v>
      </c>
      <c r="H327" s="188">
        <f t="shared" ref="H327:H362" si="71">G327*T327/1000</f>
        <v>15094.231710463329</v>
      </c>
      <c r="I327" s="188">
        <f t="shared" ref="I327:I362" si="72">IF(E327+Y327&lt;(E$365+Y$365)*0.9,((E$365+Y$365)*0.9-E327-Y327)*0.35,0)</f>
        <v>1537.9444391009974</v>
      </c>
      <c r="J327" s="88">
        <f t="shared" ref="J327:J362" si="73">I327*T327/1000</f>
        <v>4386.2175403160445</v>
      </c>
      <c r="K327" s="188">
        <f t="shared" si="64"/>
        <v>1184.573615258992</v>
      </c>
      <c r="L327" s="88">
        <f t="shared" ref="L327:L362" si="74">K327*T327/1000</f>
        <v>3378.4039507186453</v>
      </c>
      <c r="M327" s="89">
        <f t="shared" si="65"/>
        <v>18472.635661181976</v>
      </c>
      <c r="N327" s="89">
        <f t="shared" si="66"/>
        <v>112261.94966118198</v>
      </c>
      <c r="O327" s="89">
        <f t="shared" si="67"/>
        <v>39362.534944313462</v>
      </c>
      <c r="P327" s="90">
        <f t="shared" ref="P327:P362" si="75">O327/O$365</f>
        <v>0.95034834022490366</v>
      </c>
      <c r="Q327" s="225">
        <v>2632.8592770989981</v>
      </c>
      <c r="R327" s="90">
        <f t="shared" si="68"/>
        <v>0.15638454018829384</v>
      </c>
      <c r="S327" s="90">
        <f t="shared" si="68"/>
        <v>0.15354628921307717</v>
      </c>
      <c r="T327" s="92">
        <v>2852</v>
      </c>
      <c r="U327" s="1">
        <v>81105.645000000004</v>
      </c>
      <c r="V327" s="1">
        <v>28508.135325131811</v>
      </c>
      <c r="W327" s="195"/>
      <c r="X327" s="89">
        <v>0</v>
      </c>
      <c r="Y327" s="89">
        <f t="shared" si="69"/>
        <v>0</v>
      </c>
    </row>
    <row r="328" spans="2:27">
      <c r="B328" s="199">
        <v>5512</v>
      </c>
      <c r="C328" t="s">
        <v>355</v>
      </c>
      <c r="D328" s="1">
        <v>144464.13099999999</v>
      </c>
      <c r="E328" s="86">
        <f t="shared" ref="E328:E362" si="76">D328/T328*1000</f>
        <v>34322.673081492045</v>
      </c>
      <c r="F328" s="87">
        <f t="shared" si="70"/>
        <v>0.8286685662197224</v>
      </c>
      <c r="G328" s="188">
        <f t="shared" ref="G328:G363" si="77">($E$365+$Y$365-E328-Y328)*0.62</f>
        <v>4401.4316061871787</v>
      </c>
      <c r="H328" s="188">
        <f t="shared" si="71"/>
        <v>18525.625630441835</v>
      </c>
      <c r="I328" s="188">
        <f t="shared" si="72"/>
        <v>1034.9176614202963</v>
      </c>
      <c r="J328" s="88">
        <f t="shared" si="73"/>
        <v>4355.9684369180277</v>
      </c>
      <c r="K328" s="188">
        <f t="shared" ref="K328:K362" si="78">I328+J$367</f>
        <v>681.54683757829105</v>
      </c>
      <c r="L328" s="88">
        <f t="shared" si="74"/>
        <v>2868.630639367027</v>
      </c>
      <c r="M328" s="89">
        <f t="shared" ref="M328:M362" si="79">+H328+L328</f>
        <v>21394.256269808862</v>
      </c>
      <c r="N328" s="89">
        <f t="shared" ref="N328:N362" si="80">D328+M328</f>
        <v>165858.38726980885</v>
      </c>
      <c r="O328" s="89">
        <f t="shared" ref="O328:O362" si="81">N328/T328*1000</f>
        <v>39405.651525257512</v>
      </c>
      <c r="P328" s="90">
        <f t="shared" si="75"/>
        <v>0.95138932427723466</v>
      </c>
      <c r="Q328" s="225">
        <v>4409.1900737831711</v>
      </c>
      <c r="R328" s="90">
        <f t="shared" ref="R328:S362" si="82">(D328-U328)/U328</f>
        <v>0.1195145394943609</v>
      </c>
      <c r="S328" s="90">
        <f t="shared" si="82"/>
        <v>0.13866518022698021</v>
      </c>
      <c r="T328" s="92">
        <v>4209</v>
      </c>
      <c r="U328" s="1">
        <v>129041.764</v>
      </c>
      <c r="V328" s="1">
        <v>30142.902125671571</v>
      </c>
      <c r="W328" s="195"/>
      <c r="X328" s="89">
        <v>0</v>
      </c>
      <c r="Y328" s="89">
        <f t="shared" ref="Y328:Y362" si="83">X328*1000/T328</f>
        <v>0</v>
      </c>
    </row>
    <row r="329" spans="2:27">
      <c r="B329" s="199">
        <v>5514</v>
      </c>
      <c r="C329" t="s">
        <v>356</v>
      </c>
      <c r="D329" s="1">
        <v>48200.9</v>
      </c>
      <c r="E329" s="86">
        <f t="shared" si="76"/>
        <v>37049.116064565722</v>
      </c>
      <c r="F329" s="87">
        <f t="shared" si="70"/>
        <v>0.8944943715787399</v>
      </c>
      <c r="G329" s="188">
        <f t="shared" si="77"/>
        <v>2711.0369566814993</v>
      </c>
      <c r="H329" s="188">
        <f t="shared" si="71"/>
        <v>3527.0590806426308</v>
      </c>
      <c r="I329" s="188">
        <f t="shared" si="72"/>
        <v>80.662617344509272</v>
      </c>
      <c r="J329" s="88">
        <f t="shared" si="73"/>
        <v>104.94206516520656</v>
      </c>
      <c r="K329" s="188">
        <f t="shared" si="78"/>
        <v>-272.70820649749601</v>
      </c>
      <c r="L329" s="88">
        <f t="shared" si="74"/>
        <v>-354.79337665324232</v>
      </c>
      <c r="M329" s="89">
        <f t="shared" si="79"/>
        <v>3172.2657039893884</v>
      </c>
      <c r="N329" s="89">
        <f t="shared" si="80"/>
        <v>51373.165703989391</v>
      </c>
      <c r="O329" s="89">
        <f t="shared" si="81"/>
        <v>39487.444814749724</v>
      </c>
      <c r="P329" s="90">
        <f t="shared" si="75"/>
        <v>0.95336409843800518</v>
      </c>
      <c r="Q329" s="225">
        <v>-71.819176568797957</v>
      </c>
      <c r="R329" s="90">
        <f>(D329-U329)/U329</f>
        <v>4.142085524291382E-2</v>
      </c>
      <c r="S329" s="90">
        <f t="shared" si="82"/>
        <v>4.9425627381598794E-2</v>
      </c>
      <c r="T329" s="92">
        <v>1301</v>
      </c>
      <c r="U329" s="1">
        <v>46283.786</v>
      </c>
      <c r="V329" s="1">
        <v>35304.184591914571</v>
      </c>
      <c r="W329" s="195"/>
      <c r="X329" s="89">
        <v>0</v>
      </c>
      <c r="Y329" s="89">
        <f t="shared" si="83"/>
        <v>0</v>
      </c>
    </row>
    <row r="330" spans="2:27">
      <c r="B330" s="199">
        <v>5516</v>
      </c>
      <c r="C330" t="s">
        <v>357</v>
      </c>
      <c r="D330" s="1">
        <v>36179.644</v>
      </c>
      <c r="E330" s="86">
        <f t="shared" si="76"/>
        <v>34067.461393596983</v>
      </c>
      <c r="F330" s="87">
        <f t="shared" si="70"/>
        <v>0.82250686946060381</v>
      </c>
      <c r="G330" s="188">
        <f t="shared" si="77"/>
        <v>4559.6628526821178</v>
      </c>
      <c r="H330" s="188">
        <f t="shared" si="71"/>
        <v>4842.361949548409</v>
      </c>
      <c r="I330" s="188">
        <f t="shared" si="72"/>
        <v>1124.2417521835678</v>
      </c>
      <c r="J330" s="88">
        <f t="shared" si="73"/>
        <v>1193.944740818949</v>
      </c>
      <c r="K330" s="188">
        <f t="shared" si="78"/>
        <v>770.87092834156249</v>
      </c>
      <c r="L330" s="88">
        <f t="shared" si="74"/>
        <v>818.6649258987394</v>
      </c>
      <c r="M330" s="89">
        <f t="shared" si="79"/>
        <v>5661.0268754471481</v>
      </c>
      <c r="N330" s="89">
        <f t="shared" si="80"/>
        <v>41840.670875447147</v>
      </c>
      <c r="O330" s="89">
        <f t="shared" si="81"/>
        <v>39397.995174620672</v>
      </c>
      <c r="P330" s="90">
        <f t="shared" si="75"/>
        <v>0.95120447337446135</v>
      </c>
      <c r="Q330" s="225">
        <v>2095.233297405026</v>
      </c>
      <c r="R330" s="90">
        <f t="shared" si="82"/>
        <v>-0.25531885201722687</v>
      </c>
      <c r="S330" s="90">
        <f t="shared" si="82"/>
        <v>-0.24970920118496506</v>
      </c>
      <c r="T330" s="92">
        <v>1062</v>
      </c>
      <c r="U330" s="1">
        <v>48584.074000000001</v>
      </c>
      <c r="V330" s="1">
        <v>45405.676635514021</v>
      </c>
      <c r="W330" s="195"/>
      <c r="X330" s="89">
        <v>0</v>
      </c>
      <c r="Y330" s="89">
        <f t="shared" si="83"/>
        <v>0</v>
      </c>
    </row>
    <row r="331" spans="2:27">
      <c r="B331" s="199">
        <v>5518</v>
      </c>
      <c r="C331" t="s">
        <v>358</v>
      </c>
      <c r="D331" s="1">
        <v>28501.458999999999</v>
      </c>
      <c r="E331" s="86">
        <f t="shared" si="76"/>
        <v>28935.491370558375</v>
      </c>
      <c r="F331" s="87">
        <f t="shared" si="70"/>
        <v>0.69860328448116926</v>
      </c>
      <c r="G331" s="188">
        <f t="shared" si="77"/>
        <v>7741.4842669660538</v>
      </c>
      <c r="H331" s="188">
        <f t="shared" si="71"/>
        <v>7625.3620029615631</v>
      </c>
      <c r="I331" s="188">
        <f t="shared" si="72"/>
        <v>2920.4312602470804</v>
      </c>
      <c r="J331" s="88">
        <f t="shared" si="73"/>
        <v>2876.624791343374</v>
      </c>
      <c r="K331" s="188">
        <f t="shared" si="78"/>
        <v>2567.0604364050751</v>
      </c>
      <c r="L331" s="88">
        <f t="shared" si="74"/>
        <v>2528.5545298589991</v>
      </c>
      <c r="M331" s="89">
        <f t="shared" si="79"/>
        <v>10153.916532820562</v>
      </c>
      <c r="N331" s="89">
        <f t="shared" si="80"/>
        <v>38655.375532820559</v>
      </c>
      <c r="O331" s="89">
        <f t="shared" si="81"/>
        <v>39244.036073929499</v>
      </c>
      <c r="P331" s="90">
        <f t="shared" si="75"/>
        <v>0.94748736582507798</v>
      </c>
      <c r="Q331" s="225">
        <v>1497.832757932154</v>
      </c>
      <c r="R331" s="90">
        <f t="shared" si="82"/>
        <v>0.14866804048392143</v>
      </c>
      <c r="S331" s="90">
        <f t="shared" si="82"/>
        <v>0.14983420093111322</v>
      </c>
      <c r="T331" s="92">
        <v>985</v>
      </c>
      <c r="U331" s="1">
        <v>24812.616000000002</v>
      </c>
      <c r="V331" s="1">
        <v>25164.924949290064</v>
      </c>
      <c r="W331" s="195"/>
      <c r="X331" s="89">
        <v>0</v>
      </c>
      <c r="Y331" s="89">
        <f t="shared" si="83"/>
        <v>0</v>
      </c>
    </row>
    <row r="332" spans="2:27">
      <c r="B332" s="199">
        <v>5520</v>
      </c>
      <c r="C332" t="s">
        <v>359</v>
      </c>
      <c r="D332" s="1">
        <v>165451.74600000001</v>
      </c>
      <c r="E332" s="86">
        <f t="shared" si="76"/>
        <v>41770.195910123708</v>
      </c>
      <c r="F332" s="87">
        <f t="shared" si="70"/>
        <v>1.0084776402285516</v>
      </c>
      <c r="G332" s="188">
        <f t="shared" si="77"/>
        <v>-216.03254756445224</v>
      </c>
      <c r="H332" s="188">
        <f t="shared" si="71"/>
        <v>-855.70492090279538</v>
      </c>
      <c r="I332" s="188">
        <f t="shared" si="72"/>
        <v>0</v>
      </c>
      <c r="J332" s="88">
        <f t="shared" si="73"/>
        <v>0</v>
      </c>
      <c r="K332" s="188">
        <f t="shared" si="78"/>
        <v>-353.37082384200528</v>
      </c>
      <c r="L332" s="88">
        <f t="shared" si="74"/>
        <v>-1399.7018332381829</v>
      </c>
      <c r="M332" s="89">
        <f t="shared" si="79"/>
        <v>-2255.4067541409781</v>
      </c>
      <c r="N332" s="89">
        <f t="shared" si="80"/>
        <v>163196.33924585904</v>
      </c>
      <c r="O332" s="89">
        <f t="shared" si="81"/>
        <v>41200.792538717251</v>
      </c>
      <c r="P332" s="90">
        <f t="shared" si="75"/>
        <v>0.9947302647177988</v>
      </c>
      <c r="Q332" s="225">
        <v>1072.4897736895305</v>
      </c>
      <c r="R332" s="90">
        <f t="shared" si="82"/>
        <v>0.10122888258655841</v>
      </c>
      <c r="S332" s="90">
        <f t="shared" si="82"/>
        <v>0.10817932996466088</v>
      </c>
      <c r="T332" s="92">
        <v>3961</v>
      </c>
      <c r="U332" s="1">
        <v>150242.83199999999</v>
      </c>
      <c r="V332" s="1">
        <v>37692.632212744604</v>
      </c>
      <c r="W332" s="195"/>
      <c r="X332" s="89">
        <v>0</v>
      </c>
      <c r="Y332" s="89">
        <f t="shared" si="83"/>
        <v>0</v>
      </c>
    </row>
    <row r="333" spans="2:27">
      <c r="B333" s="199">
        <v>5522</v>
      </c>
      <c r="C333" t="s">
        <v>360</v>
      </c>
      <c r="D333" s="1">
        <v>72125.172999999995</v>
      </c>
      <c r="E333" s="86">
        <f t="shared" si="76"/>
        <v>34085.62051039697</v>
      </c>
      <c r="F333" s="87">
        <f t="shared" si="70"/>
        <v>0.82294529362549129</v>
      </c>
      <c r="G333" s="188">
        <f t="shared" si="77"/>
        <v>4548.4042002661254</v>
      </c>
      <c r="H333" s="188">
        <f t="shared" si="71"/>
        <v>9624.4232877631202</v>
      </c>
      <c r="I333" s="188">
        <f t="shared" si="72"/>
        <v>1117.8860613035724</v>
      </c>
      <c r="J333" s="88">
        <f t="shared" si="73"/>
        <v>2365.4469057183592</v>
      </c>
      <c r="K333" s="188">
        <f t="shared" si="78"/>
        <v>764.51523746156715</v>
      </c>
      <c r="L333" s="88">
        <f t="shared" si="74"/>
        <v>1617.714242468676</v>
      </c>
      <c r="M333" s="89">
        <f t="shared" si="79"/>
        <v>11242.137530231796</v>
      </c>
      <c r="N333" s="89">
        <f t="shared" si="80"/>
        <v>83367.310530231785</v>
      </c>
      <c r="O333" s="89">
        <f t="shared" si="81"/>
        <v>39398.539948124664</v>
      </c>
      <c r="P333" s="90">
        <f t="shared" si="75"/>
        <v>0.95121762609940774</v>
      </c>
      <c r="Q333" s="225">
        <v>-294.15162279751712</v>
      </c>
      <c r="R333" s="90">
        <f t="shared" si="82"/>
        <v>0.16944266693188553</v>
      </c>
      <c r="S333" s="90">
        <f t="shared" si="82"/>
        <v>0.14346733359266112</v>
      </c>
      <c r="T333" s="92">
        <v>2116</v>
      </c>
      <c r="U333" s="1">
        <v>61674.826000000001</v>
      </c>
      <c r="V333" s="1">
        <v>29809.00241662639</v>
      </c>
      <c r="W333" s="195"/>
      <c r="X333" s="89">
        <v>0</v>
      </c>
      <c r="Y333" s="89">
        <f t="shared" si="83"/>
        <v>0</v>
      </c>
    </row>
    <row r="334" spans="2:27">
      <c r="B334" s="199">
        <v>5524</v>
      </c>
      <c r="C334" t="s">
        <v>361</v>
      </c>
      <c r="D334" s="1">
        <v>263242.11200000002</v>
      </c>
      <c r="E334" s="86">
        <f t="shared" si="76"/>
        <v>38746.263173388288</v>
      </c>
      <c r="F334" s="87">
        <f t="shared" si="70"/>
        <v>0.93546939872749391</v>
      </c>
      <c r="G334" s="188">
        <f t="shared" si="77"/>
        <v>1658.8057492115081</v>
      </c>
      <c r="H334" s="188">
        <f t="shared" si="71"/>
        <v>11269.926260142985</v>
      </c>
      <c r="I334" s="188">
        <f t="shared" si="72"/>
        <v>0</v>
      </c>
      <c r="J334" s="88">
        <f t="shared" si="73"/>
        <v>0</v>
      </c>
      <c r="K334" s="188">
        <f t="shared" si="78"/>
        <v>-353.37082384200528</v>
      </c>
      <c r="L334" s="88">
        <f t="shared" si="74"/>
        <v>-2400.8013771825836</v>
      </c>
      <c r="M334" s="89">
        <f t="shared" si="79"/>
        <v>8869.124882960401</v>
      </c>
      <c r="N334" s="89">
        <f t="shared" si="80"/>
        <v>272111.23688296042</v>
      </c>
      <c r="O334" s="89">
        <f t="shared" si="81"/>
        <v>40051.698098757792</v>
      </c>
      <c r="P334" s="90">
        <f t="shared" si="75"/>
        <v>0.96698713294739691</v>
      </c>
      <c r="Q334" s="225">
        <v>234.15909683076461</v>
      </c>
      <c r="R334" s="90">
        <f t="shared" si="82"/>
        <v>0.13099645921980399</v>
      </c>
      <c r="S334" s="90">
        <f t="shared" si="82"/>
        <v>0.11767886770705986</v>
      </c>
      <c r="T334" s="92">
        <v>6794</v>
      </c>
      <c r="U334" s="1">
        <v>232752.375</v>
      </c>
      <c r="V334" s="1">
        <v>34666.722520107236</v>
      </c>
      <c r="W334" s="195"/>
      <c r="X334" s="89">
        <v>0</v>
      </c>
      <c r="Y334" s="89">
        <f t="shared" si="83"/>
        <v>0</v>
      </c>
    </row>
    <row r="335" spans="2:27">
      <c r="B335" s="199">
        <v>5526</v>
      </c>
      <c r="C335" t="s">
        <v>362</v>
      </c>
      <c r="D335" s="1">
        <v>125092.211</v>
      </c>
      <c r="E335" s="86">
        <f t="shared" si="76"/>
        <v>35406.796207189356</v>
      </c>
      <c r="F335" s="87">
        <f t="shared" si="70"/>
        <v>0.85484306475147198</v>
      </c>
      <c r="G335" s="188">
        <f t="shared" si="77"/>
        <v>3729.2752682548457</v>
      </c>
      <c r="H335" s="188">
        <f t="shared" si="71"/>
        <v>13175.529522744371</v>
      </c>
      <c r="I335" s="188">
        <f t="shared" si="72"/>
        <v>655.47456742623717</v>
      </c>
      <c r="J335" s="88">
        <f t="shared" si="73"/>
        <v>2315.7916467168961</v>
      </c>
      <c r="K335" s="188">
        <f t="shared" si="78"/>
        <v>302.10374358423189</v>
      </c>
      <c r="L335" s="88">
        <f t="shared" si="74"/>
        <v>1067.3325260830914</v>
      </c>
      <c r="M335" s="89">
        <f t="shared" si="79"/>
        <v>14242.862048827463</v>
      </c>
      <c r="N335" s="89">
        <f t="shared" si="80"/>
        <v>139335.07304882747</v>
      </c>
      <c r="O335" s="89">
        <f t="shared" si="81"/>
        <v>39438.175219028439</v>
      </c>
      <c r="P335" s="90">
        <f t="shared" si="75"/>
        <v>0.95217455923318728</v>
      </c>
      <c r="Q335" s="225">
        <v>1542.7082659434509</v>
      </c>
      <c r="R335" s="90">
        <f t="shared" si="82"/>
        <v>0.15340736505955538</v>
      </c>
      <c r="S335" s="90">
        <f t="shared" si="82"/>
        <v>0.13773695647680456</v>
      </c>
      <c r="T335" s="92">
        <v>3533</v>
      </c>
      <c r="U335" s="1">
        <v>108454.493</v>
      </c>
      <c r="V335" s="1">
        <v>31120.371018651364</v>
      </c>
      <c r="W335" s="195"/>
      <c r="X335" s="89">
        <v>0</v>
      </c>
      <c r="Y335" s="89">
        <f t="shared" si="83"/>
        <v>0</v>
      </c>
    </row>
    <row r="336" spans="2:27">
      <c r="B336" s="199">
        <v>5528</v>
      </c>
      <c r="C336" t="s">
        <v>363</v>
      </c>
      <c r="D336" s="1">
        <v>37402.099000000002</v>
      </c>
      <c r="E336" s="86">
        <f t="shared" si="76"/>
        <v>34987.931711880265</v>
      </c>
      <c r="F336" s="87">
        <f t="shared" si="70"/>
        <v>0.84473022068644199</v>
      </c>
      <c r="G336" s="188">
        <f t="shared" si="77"/>
        <v>3988.9712553464824</v>
      </c>
      <c r="H336" s="188">
        <f t="shared" si="71"/>
        <v>4264.2102719653903</v>
      </c>
      <c r="I336" s="188">
        <f t="shared" si="72"/>
        <v>802.07714078441927</v>
      </c>
      <c r="J336" s="88">
        <f t="shared" si="73"/>
        <v>857.42046349854422</v>
      </c>
      <c r="K336" s="188">
        <f t="shared" si="78"/>
        <v>448.70631694241399</v>
      </c>
      <c r="L336" s="88">
        <f t="shared" si="74"/>
        <v>479.66705281144056</v>
      </c>
      <c r="M336" s="89">
        <f t="shared" si="79"/>
        <v>4743.8773247768313</v>
      </c>
      <c r="N336" s="89">
        <f t="shared" si="80"/>
        <v>42145.976324776835</v>
      </c>
      <c r="O336" s="89">
        <f t="shared" si="81"/>
        <v>39425.609284169164</v>
      </c>
      <c r="P336" s="90">
        <f t="shared" si="75"/>
        <v>0.95187117391123632</v>
      </c>
      <c r="Q336" s="225">
        <v>133.2962928116458</v>
      </c>
      <c r="R336" s="90">
        <f t="shared" si="82"/>
        <v>0.16855212176379614</v>
      </c>
      <c r="S336" s="90">
        <f t="shared" si="82"/>
        <v>0.17292462736440897</v>
      </c>
      <c r="T336" s="92">
        <v>1069</v>
      </c>
      <c r="U336" s="1">
        <v>32007.215</v>
      </c>
      <c r="V336" s="1">
        <v>29829.650512581549</v>
      </c>
      <c r="W336" s="195"/>
      <c r="X336" s="89">
        <v>0</v>
      </c>
      <c r="Y336" s="89">
        <f t="shared" si="83"/>
        <v>0</v>
      </c>
    </row>
    <row r="337" spans="2:25">
      <c r="B337" s="199">
        <v>5530</v>
      </c>
      <c r="C337" t="s">
        <v>364</v>
      </c>
      <c r="D337" s="1">
        <v>560608.40300000005</v>
      </c>
      <c r="E337" s="86">
        <f t="shared" si="76"/>
        <v>37503.907077869953</v>
      </c>
      <c r="F337" s="87">
        <f t="shared" si="70"/>
        <v>0.90547460659801215</v>
      </c>
      <c r="G337" s="188">
        <f t="shared" si="77"/>
        <v>2429.0665284328757</v>
      </c>
      <c r="H337" s="188">
        <f t="shared" si="71"/>
        <v>36309.686467014624</v>
      </c>
      <c r="I337" s="188">
        <f t="shared" si="72"/>
        <v>0</v>
      </c>
      <c r="J337" s="88">
        <f t="shared" si="73"/>
        <v>0</v>
      </c>
      <c r="K337" s="188">
        <f t="shared" si="78"/>
        <v>-353.37082384200528</v>
      </c>
      <c r="L337" s="88">
        <f t="shared" si="74"/>
        <v>-5282.1870747902949</v>
      </c>
      <c r="M337" s="89">
        <f t="shared" si="79"/>
        <v>31027.49939222433</v>
      </c>
      <c r="N337" s="89">
        <f t="shared" si="80"/>
        <v>591635.90239222441</v>
      </c>
      <c r="O337" s="89">
        <f t="shared" si="81"/>
        <v>39579.602782460825</v>
      </c>
      <c r="P337" s="90">
        <f t="shared" si="75"/>
        <v>0.95558911193819385</v>
      </c>
      <c r="Q337" s="225">
        <v>2091.1238290852962</v>
      </c>
      <c r="R337" s="90">
        <f t="shared" si="82"/>
        <v>0.14729795877223054</v>
      </c>
      <c r="S337" s="90">
        <f t="shared" si="82"/>
        <v>0.14315331803275363</v>
      </c>
      <c r="T337" s="92">
        <v>14948</v>
      </c>
      <c r="U337" s="1">
        <v>488633.66200000001</v>
      </c>
      <c r="V337" s="1">
        <v>32807.416543574596</v>
      </c>
      <c r="W337" s="195"/>
      <c r="X337" s="89">
        <v>0</v>
      </c>
      <c r="Y337" s="89">
        <f t="shared" si="83"/>
        <v>0</v>
      </c>
    </row>
    <row r="338" spans="2:25">
      <c r="B338" s="199">
        <v>5532</v>
      </c>
      <c r="C338" t="s">
        <v>365</v>
      </c>
      <c r="D338" s="1">
        <v>187231.88800000001</v>
      </c>
      <c r="E338" s="86">
        <f t="shared" si="76"/>
        <v>33464.144414655944</v>
      </c>
      <c r="F338" s="87">
        <f t="shared" si="70"/>
        <v>0.80794070164704046</v>
      </c>
      <c r="G338" s="188">
        <f t="shared" si="77"/>
        <v>4933.7193796255615</v>
      </c>
      <c r="H338" s="188">
        <f t="shared" si="71"/>
        <v>27604.159929005014</v>
      </c>
      <c r="I338" s="188">
        <f t="shared" si="72"/>
        <v>1335.4026948129313</v>
      </c>
      <c r="J338" s="88">
        <f t="shared" si="73"/>
        <v>7471.5780774783498</v>
      </c>
      <c r="K338" s="188">
        <f t="shared" si="78"/>
        <v>982.03187097092598</v>
      </c>
      <c r="L338" s="88">
        <f t="shared" si="74"/>
        <v>5494.4683180823304</v>
      </c>
      <c r="M338" s="89">
        <f t="shared" si="79"/>
        <v>33098.628247087341</v>
      </c>
      <c r="N338" s="89">
        <f t="shared" si="80"/>
        <v>220330.51624708733</v>
      </c>
      <c r="O338" s="89">
        <f t="shared" si="81"/>
        <v>39379.895665252428</v>
      </c>
      <c r="P338" s="90">
        <f t="shared" si="75"/>
        <v>0.9507674883400542</v>
      </c>
      <c r="Q338" s="225">
        <v>3384.4114642948116</v>
      </c>
      <c r="R338" s="90">
        <f t="shared" si="82"/>
        <v>0.17580961679606161</v>
      </c>
      <c r="S338" s="90">
        <f t="shared" si="82"/>
        <v>0.17076592943178898</v>
      </c>
      <c r="T338" s="92">
        <v>5595</v>
      </c>
      <c r="U338" s="1">
        <v>159236.568</v>
      </c>
      <c r="V338" s="1">
        <v>28583.121163166397</v>
      </c>
      <c r="W338" s="195"/>
      <c r="X338" s="89">
        <v>0</v>
      </c>
      <c r="Y338" s="89">
        <f t="shared" si="83"/>
        <v>0</v>
      </c>
    </row>
    <row r="339" spans="2:25">
      <c r="B339" s="199">
        <v>5534</v>
      </c>
      <c r="C339" t="s">
        <v>366</v>
      </c>
      <c r="D339" s="1">
        <v>78111.748999999996</v>
      </c>
      <c r="E339" s="86">
        <f t="shared" si="76"/>
        <v>35137.988753936123</v>
      </c>
      <c r="F339" s="87">
        <f t="shared" si="70"/>
        <v>0.84835311898449595</v>
      </c>
      <c r="G339" s="188">
        <f t="shared" si="77"/>
        <v>3895.9358892718506</v>
      </c>
      <c r="H339" s="188">
        <f t="shared" si="71"/>
        <v>8660.6654818513252</v>
      </c>
      <c r="I339" s="188">
        <f t="shared" si="72"/>
        <v>749.55717606486905</v>
      </c>
      <c r="J339" s="88">
        <f t="shared" si="73"/>
        <v>1666.2656023922038</v>
      </c>
      <c r="K339" s="188">
        <f t="shared" si="78"/>
        <v>396.18635222286377</v>
      </c>
      <c r="L339" s="88">
        <f t="shared" si="74"/>
        <v>880.7222609914262</v>
      </c>
      <c r="M339" s="89">
        <f t="shared" si="79"/>
        <v>9541.3877428427513</v>
      </c>
      <c r="N339" s="89">
        <f t="shared" si="80"/>
        <v>87653.136742842747</v>
      </c>
      <c r="O339" s="89">
        <f t="shared" si="81"/>
        <v>39430.110995430834</v>
      </c>
      <c r="P339" s="90">
        <f t="shared" si="75"/>
        <v>0.95197986086017783</v>
      </c>
      <c r="Q339" s="225">
        <v>1124.0644327037335</v>
      </c>
      <c r="R339" s="90">
        <f t="shared" si="82"/>
        <v>0.14274766917465714</v>
      </c>
      <c r="S339" s="90">
        <f t="shared" si="82"/>
        <v>0.14994446061345401</v>
      </c>
      <c r="T339" s="92">
        <v>2223</v>
      </c>
      <c r="U339" s="1">
        <v>68354.327999999994</v>
      </c>
      <c r="V339" s="1">
        <v>30556.248547161373</v>
      </c>
      <c r="W339" s="195"/>
      <c r="X339" s="89">
        <v>0</v>
      </c>
      <c r="Y339" s="89">
        <f t="shared" si="83"/>
        <v>0</v>
      </c>
    </row>
    <row r="340" spans="2:25">
      <c r="B340" s="199">
        <v>5536</v>
      </c>
      <c r="C340" t="s">
        <v>367</v>
      </c>
      <c r="D340" s="1">
        <v>92803.974000000002</v>
      </c>
      <c r="E340" s="86">
        <f t="shared" si="76"/>
        <v>33944.39429407462</v>
      </c>
      <c r="F340" s="87">
        <f t="shared" si="70"/>
        <v>0.81953560213920718</v>
      </c>
      <c r="G340" s="188">
        <f t="shared" si="77"/>
        <v>4635.9644543859822</v>
      </c>
      <c r="H340" s="188">
        <f t="shared" si="71"/>
        <v>12674.726818291274</v>
      </c>
      <c r="I340" s="188">
        <f t="shared" si="72"/>
        <v>1167.3152370163948</v>
      </c>
      <c r="J340" s="88">
        <f t="shared" si="73"/>
        <v>3191.4398580028233</v>
      </c>
      <c r="K340" s="188">
        <f t="shared" si="78"/>
        <v>813.94441317438952</v>
      </c>
      <c r="L340" s="88">
        <f t="shared" si="74"/>
        <v>2225.324025618781</v>
      </c>
      <c r="M340" s="89">
        <f t="shared" si="79"/>
        <v>14900.050843910056</v>
      </c>
      <c r="N340" s="89">
        <f t="shared" si="80"/>
        <v>107704.02484391005</v>
      </c>
      <c r="O340" s="89">
        <f t="shared" si="81"/>
        <v>39394.303161634984</v>
      </c>
      <c r="P340" s="90">
        <f t="shared" si="75"/>
        <v>0.95111533535481907</v>
      </c>
      <c r="Q340" s="225">
        <v>1081.2814073873069</v>
      </c>
      <c r="R340" s="90">
        <f t="shared" si="82"/>
        <v>0.18183612972271196</v>
      </c>
      <c r="S340" s="90">
        <f t="shared" si="82"/>
        <v>0.18572659247600559</v>
      </c>
      <c r="T340" s="92">
        <v>2734</v>
      </c>
      <c r="U340" s="1">
        <v>78525.247000000003</v>
      </c>
      <c r="V340" s="1">
        <v>28627.505286183012</v>
      </c>
      <c r="W340" s="195"/>
      <c r="X340" s="89">
        <v>0</v>
      </c>
      <c r="Y340" s="89">
        <f t="shared" si="83"/>
        <v>0</v>
      </c>
    </row>
    <row r="341" spans="2:25">
      <c r="B341" s="199">
        <v>5538</v>
      </c>
      <c r="C341" t="s">
        <v>368</v>
      </c>
      <c r="D341" s="1">
        <v>65060.680999999997</v>
      </c>
      <c r="E341" s="86">
        <f t="shared" si="76"/>
        <v>35571.722799343901</v>
      </c>
      <c r="F341" s="87">
        <f t="shared" si="70"/>
        <v>0.85882496564618716</v>
      </c>
      <c r="G341" s="188">
        <f t="shared" si="77"/>
        <v>3627.020781119028</v>
      </c>
      <c r="H341" s="188">
        <f t="shared" si="71"/>
        <v>6633.8210086667023</v>
      </c>
      <c r="I341" s="188">
        <f t="shared" si="72"/>
        <v>597.75026017214657</v>
      </c>
      <c r="J341" s="88">
        <f t="shared" si="73"/>
        <v>1093.285225854856</v>
      </c>
      <c r="K341" s="188">
        <f t="shared" si="78"/>
        <v>244.37943633014129</v>
      </c>
      <c r="L341" s="88">
        <f t="shared" si="74"/>
        <v>446.96998904782845</v>
      </c>
      <c r="M341" s="89">
        <f t="shared" si="79"/>
        <v>7080.7909977145309</v>
      </c>
      <c r="N341" s="89">
        <f t="shared" si="80"/>
        <v>72141.471997714529</v>
      </c>
      <c r="O341" s="89">
        <f t="shared" si="81"/>
        <v>39443.123016793077</v>
      </c>
      <c r="P341" s="90">
        <f t="shared" si="75"/>
        <v>0.95229401626002874</v>
      </c>
      <c r="Q341" s="225">
        <v>773.19972553087882</v>
      </c>
      <c r="R341" s="90">
        <f t="shared" si="82"/>
        <v>0.15969036555692204</v>
      </c>
      <c r="S341" s="90">
        <f t="shared" si="82"/>
        <v>0.15715413731076153</v>
      </c>
      <c r="T341" s="92">
        <v>1829</v>
      </c>
      <c r="U341" s="1">
        <v>56101.769</v>
      </c>
      <c r="V341" s="1">
        <v>30740.695342465751</v>
      </c>
      <c r="W341" s="195"/>
      <c r="X341" s="89">
        <v>0</v>
      </c>
      <c r="Y341" s="89">
        <f t="shared" si="83"/>
        <v>0</v>
      </c>
    </row>
    <row r="342" spans="2:25">
      <c r="B342" s="199">
        <v>5540</v>
      </c>
      <c r="C342" t="s">
        <v>369</v>
      </c>
      <c r="D342" s="1">
        <v>66323.822</v>
      </c>
      <c r="E342" s="86">
        <f t="shared" si="76"/>
        <v>33925.22864450128</v>
      </c>
      <c r="F342" s="87">
        <f t="shared" si="70"/>
        <v>0.81907287677644469</v>
      </c>
      <c r="G342" s="188">
        <f t="shared" si="77"/>
        <v>4647.8471571214532</v>
      </c>
      <c r="H342" s="188">
        <f t="shared" si="71"/>
        <v>9086.5411921724408</v>
      </c>
      <c r="I342" s="188">
        <f t="shared" si="72"/>
        <v>1174.0232143670639</v>
      </c>
      <c r="J342" s="88">
        <f t="shared" si="73"/>
        <v>2295.2153840876099</v>
      </c>
      <c r="K342" s="188">
        <f t="shared" si="78"/>
        <v>820.65239052505865</v>
      </c>
      <c r="L342" s="88">
        <f t="shared" si="74"/>
        <v>1604.3754234764897</v>
      </c>
      <c r="M342" s="89">
        <f t="shared" si="79"/>
        <v>10690.91661564893</v>
      </c>
      <c r="N342" s="89">
        <f t="shared" si="80"/>
        <v>77014.738615648937</v>
      </c>
      <c r="O342" s="89">
        <f t="shared" si="81"/>
        <v>39393.728192147799</v>
      </c>
      <c r="P342" s="90">
        <f t="shared" si="75"/>
        <v>0.9511014535939365</v>
      </c>
      <c r="Q342" s="225">
        <v>1839.2089328501115</v>
      </c>
      <c r="R342" s="90">
        <f t="shared" si="82"/>
        <v>0.18958834418396475</v>
      </c>
      <c r="S342" s="90">
        <f t="shared" si="82"/>
        <v>0.20114956082820795</v>
      </c>
      <c r="T342" s="92">
        <v>1955</v>
      </c>
      <c r="U342" s="1">
        <v>55753.591</v>
      </c>
      <c r="V342" s="1">
        <v>28243.967071935156</v>
      </c>
      <c r="W342" s="195"/>
      <c r="X342" s="89">
        <v>0</v>
      </c>
      <c r="Y342" s="89">
        <f t="shared" si="83"/>
        <v>0</v>
      </c>
    </row>
    <row r="343" spans="2:25">
      <c r="B343" s="199">
        <v>5542</v>
      </c>
      <c r="C343" t="s">
        <v>370</v>
      </c>
      <c r="D343" s="1">
        <v>94365.342000000004</v>
      </c>
      <c r="E343" s="86">
        <f t="shared" si="76"/>
        <v>33895.596982758616</v>
      </c>
      <c r="F343" s="87">
        <f t="shared" si="70"/>
        <v>0.81835746552066346</v>
      </c>
      <c r="G343" s="188">
        <f t="shared" si="77"/>
        <v>4666.2187874019046</v>
      </c>
      <c r="H343" s="188">
        <f t="shared" si="71"/>
        <v>12990.753104126903</v>
      </c>
      <c r="I343" s="188">
        <f t="shared" si="72"/>
        <v>1184.3942959769963</v>
      </c>
      <c r="J343" s="88">
        <f t="shared" si="73"/>
        <v>3297.3537199999578</v>
      </c>
      <c r="K343" s="188">
        <f t="shared" si="78"/>
        <v>831.02347213499104</v>
      </c>
      <c r="L343" s="88">
        <f t="shared" si="74"/>
        <v>2313.5693464238152</v>
      </c>
      <c r="M343" s="89">
        <f t="shared" si="79"/>
        <v>15304.322450550719</v>
      </c>
      <c r="N343" s="89">
        <f t="shared" si="80"/>
        <v>109669.66445055073</v>
      </c>
      <c r="O343" s="89">
        <f t="shared" si="81"/>
        <v>39392.839242295522</v>
      </c>
      <c r="P343" s="90">
        <f t="shared" si="75"/>
        <v>0.95107999125626319</v>
      </c>
      <c r="Q343" s="225">
        <v>1664.7790274346517</v>
      </c>
      <c r="R343" s="90">
        <f t="shared" si="82"/>
        <v>0.15120303178189656</v>
      </c>
      <c r="S343" s="90">
        <f t="shared" si="82"/>
        <v>0.15533810014318183</v>
      </c>
      <c r="T343" s="92">
        <v>2784</v>
      </c>
      <c r="U343" s="1">
        <v>81971.067999999999</v>
      </c>
      <c r="V343" s="1">
        <v>29338.249105225485</v>
      </c>
      <c r="W343" s="195"/>
      <c r="X343" s="89">
        <v>0</v>
      </c>
      <c r="Y343" s="89">
        <f t="shared" si="83"/>
        <v>0</v>
      </c>
    </row>
    <row r="344" spans="2:25">
      <c r="B344" s="199">
        <v>5544</v>
      </c>
      <c r="C344" t="s">
        <v>371</v>
      </c>
      <c r="D344" s="1">
        <v>166400.152</v>
      </c>
      <c r="E344" s="86">
        <f t="shared" si="76"/>
        <v>34594.626195426194</v>
      </c>
      <c r="F344" s="87">
        <f t="shared" si="70"/>
        <v>0.83523445916365868</v>
      </c>
      <c r="G344" s="188">
        <f t="shared" si="77"/>
        <v>4232.8206755480069</v>
      </c>
      <c r="H344" s="188">
        <f t="shared" si="71"/>
        <v>20359.867449385911</v>
      </c>
      <c r="I344" s="188">
        <f t="shared" si="72"/>
        <v>939.73407154334416</v>
      </c>
      <c r="J344" s="88">
        <f t="shared" si="73"/>
        <v>4520.1208841234857</v>
      </c>
      <c r="K344" s="188">
        <f t="shared" si="78"/>
        <v>586.36324770133888</v>
      </c>
      <c r="L344" s="88">
        <f t="shared" si="74"/>
        <v>2820.40722144344</v>
      </c>
      <c r="M344" s="89">
        <f t="shared" si="79"/>
        <v>23180.274670829349</v>
      </c>
      <c r="N344" s="89">
        <f t="shared" si="80"/>
        <v>189580.42667082936</v>
      </c>
      <c r="O344" s="89">
        <f t="shared" si="81"/>
        <v>39413.810118675545</v>
      </c>
      <c r="P344" s="90">
        <f t="shared" si="75"/>
        <v>0.95158630106555286</v>
      </c>
      <c r="Q344" s="225">
        <v>829.86919655194652</v>
      </c>
      <c r="R344" s="90">
        <f t="shared" si="82"/>
        <v>0.16520697666759884</v>
      </c>
      <c r="S344" s="90">
        <f t="shared" si="82"/>
        <v>0.16133102830446333</v>
      </c>
      <c r="T344" s="92">
        <v>4810</v>
      </c>
      <c r="U344" s="1">
        <v>142807.37700000001</v>
      </c>
      <c r="V344" s="1">
        <v>29788.772841051315</v>
      </c>
      <c r="W344" s="195"/>
      <c r="X344" s="89">
        <v>0</v>
      </c>
      <c r="Y344" s="89">
        <f t="shared" si="83"/>
        <v>0</v>
      </c>
    </row>
    <row r="345" spans="2:25">
      <c r="B345" s="199">
        <v>5546</v>
      </c>
      <c r="C345" t="s">
        <v>372</v>
      </c>
      <c r="D345" s="1">
        <v>41060.031000000003</v>
      </c>
      <c r="E345" s="86">
        <f t="shared" si="76"/>
        <v>36304.183023872683</v>
      </c>
      <c r="F345" s="87">
        <f t="shared" si="70"/>
        <v>0.87650910005588556</v>
      </c>
      <c r="G345" s="188">
        <f t="shared" si="77"/>
        <v>3172.8954419111828</v>
      </c>
      <c r="H345" s="188">
        <f t="shared" si="71"/>
        <v>3588.5447448015479</v>
      </c>
      <c r="I345" s="188">
        <f t="shared" si="72"/>
        <v>341.3891815870727</v>
      </c>
      <c r="J345" s="88">
        <f t="shared" si="73"/>
        <v>386.11116437497924</v>
      </c>
      <c r="K345" s="188">
        <f t="shared" si="78"/>
        <v>-11.981642254932581</v>
      </c>
      <c r="L345" s="88">
        <f t="shared" si="74"/>
        <v>-13.551237390328748</v>
      </c>
      <c r="M345" s="89">
        <f t="shared" si="79"/>
        <v>3574.9935074112191</v>
      </c>
      <c r="N345" s="89">
        <f t="shared" si="80"/>
        <v>44635.024507411224</v>
      </c>
      <c r="O345" s="89">
        <f t="shared" si="81"/>
        <v>39465.096823528933</v>
      </c>
      <c r="P345" s="90">
        <f t="shared" si="75"/>
        <v>0.95282454029231956</v>
      </c>
      <c r="Q345" s="225">
        <v>986.06360927031938</v>
      </c>
      <c r="R345" s="90">
        <f t="shared" si="82"/>
        <v>0.19688902949425593</v>
      </c>
      <c r="S345" s="90">
        <f t="shared" si="82"/>
        <v>0.22440371982745724</v>
      </c>
      <c r="T345" s="92">
        <v>1131</v>
      </c>
      <c r="U345" s="1">
        <v>34305.629000000001</v>
      </c>
      <c r="V345" s="1">
        <v>29650.500432152119</v>
      </c>
      <c r="W345" s="195"/>
      <c r="X345" s="89">
        <v>0</v>
      </c>
      <c r="Y345" s="89">
        <f t="shared" si="83"/>
        <v>0</v>
      </c>
    </row>
    <row r="346" spans="2:25">
      <c r="B346" s="199">
        <v>5601</v>
      </c>
      <c r="C346" t="s">
        <v>373</v>
      </c>
      <c r="D346" s="1">
        <v>788326.86800000002</v>
      </c>
      <c r="E346" s="86">
        <f t="shared" si="76"/>
        <v>36034.505096676876</v>
      </c>
      <c r="F346" s="87">
        <f t="shared" si="70"/>
        <v>0.86999813802388226</v>
      </c>
      <c r="G346" s="188">
        <f t="shared" si="77"/>
        <v>3340.0957567725836</v>
      </c>
      <c r="H346" s="188">
        <f t="shared" si="71"/>
        <v>73071.274870913825</v>
      </c>
      <c r="I346" s="188">
        <f t="shared" si="72"/>
        <v>435.77645610560535</v>
      </c>
      <c r="J346" s="88">
        <f t="shared" si="73"/>
        <v>9533.4815302223287</v>
      </c>
      <c r="K346" s="188">
        <f t="shared" si="78"/>
        <v>82.405632263600069</v>
      </c>
      <c r="L346" s="88">
        <f t="shared" si="74"/>
        <v>1802.7880170307787</v>
      </c>
      <c r="M346" s="89">
        <f t="shared" si="79"/>
        <v>74874.062887944601</v>
      </c>
      <c r="N346" s="89">
        <f t="shared" si="80"/>
        <v>863200.93088794465</v>
      </c>
      <c r="O346" s="89">
        <f t="shared" si="81"/>
        <v>39457.006485713056</v>
      </c>
      <c r="P346" s="90">
        <f t="shared" si="75"/>
        <v>0.95262921143135937</v>
      </c>
      <c r="Q346" s="225">
        <v>7444.5384401032643</v>
      </c>
      <c r="R346" s="90">
        <f t="shared" si="82"/>
        <v>0.14258263338545743</v>
      </c>
      <c r="S346" s="90">
        <f t="shared" si="82"/>
        <v>0.13375617340272938</v>
      </c>
      <c r="T346" s="92">
        <v>21877</v>
      </c>
      <c r="U346" s="1">
        <v>689951.73300000001</v>
      </c>
      <c r="V346" s="1">
        <v>31783.293394140408</v>
      </c>
      <c r="W346" s="195"/>
      <c r="X346" s="89">
        <v>0</v>
      </c>
      <c r="Y346" s="89">
        <f t="shared" si="83"/>
        <v>0</v>
      </c>
    </row>
    <row r="347" spans="2:25">
      <c r="B347" s="199">
        <v>5603</v>
      </c>
      <c r="C347" t="s">
        <v>374</v>
      </c>
      <c r="D347" s="1">
        <v>489070.34399999998</v>
      </c>
      <c r="E347" s="86">
        <f t="shared" si="76"/>
        <v>43188.832921229252</v>
      </c>
      <c r="F347" s="87">
        <f t="shared" si="70"/>
        <v>1.0427284660656853</v>
      </c>
      <c r="G347" s="188">
        <f t="shared" si="77"/>
        <v>-1095.5874944498894</v>
      </c>
      <c r="H347" s="188">
        <f t="shared" si="71"/>
        <v>-12406.432787150547</v>
      </c>
      <c r="I347" s="188">
        <f t="shared" si="72"/>
        <v>0</v>
      </c>
      <c r="J347" s="88">
        <f t="shared" si="73"/>
        <v>0</v>
      </c>
      <c r="K347" s="188">
        <f t="shared" si="78"/>
        <v>-353.37082384200528</v>
      </c>
      <c r="L347" s="88">
        <f t="shared" si="74"/>
        <v>-4001.5712091868677</v>
      </c>
      <c r="M347" s="89">
        <f t="shared" si="79"/>
        <v>-16408.003996337415</v>
      </c>
      <c r="N347" s="89">
        <f t="shared" si="80"/>
        <v>472662.34000366257</v>
      </c>
      <c r="O347" s="89">
        <f t="shared" si="81"/>
        <v>41739.874602937351</v>
      </c>
      <c r="P347" s="90">
        <f t="shared" si="75"/>
        <v>1.0077455785359095</v>
      </c>
      <c r="Q347" s="225">
        <v>-7005.2402500630706</v>
      </c>
      <c r="R347" s="90">
        <f t="shared" si="82"/>
        <v>0.2126658130330536</v>
      </c>
      <c r="S347" s="90">
        <f t="shared" si="82"/>
        <v>0.21416504664153707</v>
      </c>
      <c r="T347" s="92">
        <v>11324</v>
      </c>
      <c r="U347" s="1">
        <v>403301.83199999999</v>
      </c>
      <c r="V347" s="1">
        <v>35570.808961016046</v>
      </c>
      <c r="W347" s="195"/>
      <c r="X347" s="89">
        <v>0</v>
      </c>
      <c r="Y347" s="89">
        <f t="shared" si="83"/>
        <v>0</v>
      </c>
    </row>
    <row r="348" spans="2:25">
      <c r="B348" s="199">
        <v>5605</v>
      </c>
      <c r="C348" t="s">
        <v>375</v>
      </c>
      <c r="D348" s="1">
        <v>376642.35399999999</v>
      </c>
      <c r="E348" s="86">
        <f t="shared" si="76"/>
        <v>37804.11060925424</v>
      </c>
      <c r="F348" s="87">
        <f t="shared" si="70"/>
        <v>0.91272256276202257</v>
      </c>
      <c r="G348" s="188">
        <f t="shared" si="77"/>
        <v>2242.940338974618</v>
      </c>
      <c r="H348" s="188">
        <f t="shared" si="71"/>
        <v>22346.414597204119</v>
      </c>
      <c r="I348" s="188">
        <f t="shared" si="72"/>
        <v>0</v>
      </c>
      <c r="J348" s="88">
        <f t="shared" si="73"/>
        <v>0</v>
      </c>
      <c r="K348" s="188">
        <f t="shared" si="78"/>
        <v>-353.37082384200528</v>
      </c>
      <c r="L348" s="88">
        <f t="shared" si="74"/>
        <v>-3520.6335179378984</v>
      </c>
      <c r="M348" s="89">
        <f t="shared" si="79"/>
        <v>18825.78107926622</v>
      </c>
      <c r="N348" s="89">
        <f t="shared" si="80"/>
        <v>395468.13507926621</v>
      </c>
      <c r="O348" s="89">
        <f t="shared" si="81"/>
        <v>39693.680124386854</v>
      </c>
      <c r="P348" s="90">
        <f t="shared" si="75"/>
        <v>0.95834333528051785</v>
      </c>
      <c r="Q348" s="225">
        <v>-4169.5289515187396</v>
      </c>
      <c r="R348" s="90">
        <f t="shared" si="82"/>
        <v>0.17207652189088321</v>
      </c>
      <c r="S348" s="90">
        <f t="shared" si="82"/>
        <v>0.18384081499427468</v>
      </c>
      <c r="T348" s="92">
        <v>9963</v>
      </c>
      <c r="U348" s="1">
        <v>321346.21500000003</v>
      </c>
      <c r="V348" s="1">
        <v>31933.440822816257</v>
      </c>
      <c r="W348" s="195"/>
      <c r="X348" s="89">
        <v>0</v>
      </c>
      <c r="Y348" s="89">
        <f t="shared" si="83"/>
        <v>0</v>
      </c>
    </row>
    <row r="349" spans="2:25">
      <c r="B349" s="199">
        <v>5607</v>
      </c>
      <c r="C349" t="s">
        <v>376</v>
      </c>
      <c r="D349" s="1">
        <v>209713.93799999999</v>
      </c>
      <c r="E349" s="86">
        <f t="shared" si="76"/>
        <v>36301.529859788818</v>
      </c>
      <c r="F349" s="87">
        <f t="shared" si="70"/>
        <v>0.87644504345772656</v>
      </c>
      <c r="G349" s="188">
        <f t="shared" si="77"/>
        <v>3174.5404036431796</v>
      </c>
      <c r="H349" s="188">
        <f t="shared" si="71"/>
        <v>18339.319911846647</v>
      </c>
      <c r="I349" s="188">
        <f t="shared" si="72"/>
        <v>342.31778901642571</v>
      </c>
      <c r="J349" s="88">
        <f t="shared" si="73"/>
        <v>1977.5698671478913</v>
      </c>
      <c r="K349" s="188">
        <f t="shared" si="78"/>
        <v>-11.053034825579573</v>
      </c>
      <c r="L349" s="88">
        <f t="shared" si="74"/>
        <v>-63.853382187373192</v>
      </c>
      <c r="M349" s="89">
        <f t="shared" si="79"/>
        <v>18275.466529659276</v>
      </c>
      <c r="N349" s="89">
        <f t="shared" si="80"/>
        <v>227989.40452965928</v>
      </c>
      <c r="O349" s="89">
        <f t="shared" si="81"/>
        <v>39465.017228606419</v>
      </c>
      <c r="P349" s="90">
        <f t="shared" si="75"/>
        <v>0.95282261859437489</v>
      </c>
      <c r="Q349" s="225">
        <v>-637.87704513295103</v>
      </c>
      <c r="R349" s="90">
        <f t="shared" si="82"/>
        <v>0.21197511333771443</v>
      </c>
      <c r="S349" s="90">
        <f t="shared" si="82"/>
        <v>0.21826890828321061</v>
      </c>
      <c r="T349" s="92">
        <v>5777</v>
      </c>
      <c r="U349" s="1">
        <v>173034.85500000001</v>
      </c>
      <c r="V349" s="1">
        <v>29797.63302910281</v>
      </c>
      <c r="W349" s="195"/>
      <c r="X349" s="89">
        <v>0</v>
      </c>
      <c r="Y349" s="89">
        <f t="shared" si="83"/>
        <v>0</v>
      </c>
    </row>
    <row r="350" spans="2:25">
      <c r="B350" s="199">
        <v>5610</v>
      </c>
      <c r="C350" t="s">
        <v>377</v>
      </c>
      <c r="D350" s="1">
        <v>82407.096000000005</v>
      </c>
      <c r="E350" s="86">
        <f t="shared" si="76"/>
        <v>32649.404120443742</v>
      </c>
      <c r="F350" s="87">
        <f t="shared" si="70"/>
        <v>0.78827004051166627</v>
      </c>
      <c r="G350" s="188">
        <f t="shared" si="77"/>
        <v>5438.8583620371264</v>
      </c>
      <c r="H350" s="188">
        <f t="shared" si="71"/>
        <v>13727.678505781707</v>
      </c>
      <c r="I350" s="188">
        <f t="shared" si="72"/>
        <v>1620.5617977872023</v>
      </c>
      <c r="J350" s="88">
        <f t="shared" si="73"/>
        <v>4090.2979776148986</v>
      </c>
      <c r="K350" s="188">
        <f t="shared" si="78"/>
        <v>1267.1909739451971</v>
      </c>
      <c r="L350" s="88">
        <f t="shared" si="74"/>
        <v>3198.3900182376774</v>
      </c>
      <c r="M350" s="89">
        <f t="shared" si="79"/>
        <v>16926.068524019385</v>
      </c>
      <c r="N350" s="89">
        <f t="shared" si="80"/>
        <v>99333.16452401939</v>
      </c>
      <c r="O350" s="89">
        <f t="shared" si="81"/>
        <v>39355.453456426068</v>
      </c>
      <c r="P350" s="90">
        <f t="shared" si="75"/>
        <v>0.9501773685059931</v>
      </c>
      <c r="Q350" s="225">
        <v>1593.8973651885826</v>
      </c>
      <c r="R350" s="90">
        <f t="shared" si="82"/>
        <v>0.11822022026173004</v>
      </c>
      <c r="S350" s="90">
        <f t="shared" si="82"/>
        <v>0.13638465331669475</v>
      </c>
      <c r="T350" s="92">
        <v>2524</v>
      </c>
      <c r="U350" s="1">
        <v>73694.872000000003</v>
      </c>
      <c r="V350" s="1">
        <v>28730.944249512671</v>
      </c>
      <c r="W350" s="195"/>
      <c r="X350" s="89">
        <v>0</v>
      </c>
      <c r="Y350" s="89">
        <f t="shared" si="83"/>
        <v>0</v>
      </c>
    </row>
    <row r="351" spans="2:25">
      <c r="B351" s="199">
        <v>5612</v>
      </c>
      <c r="C351" t="s">
        <v>378</v>
      </c>
      <c r="D351" s="1">
        <v>80749.245999999999</v>
      </c>
      <c r="E351" s="86">
        <f t="shared" si="76"/>
        <v>28313.199859747547</v>
      </c>
      <c r="F351" s="87">
        <f t="shared" si="70"/>
        <v>0.68357900555015605</v>
      </c>
      <c r="G351" s="188">
        <f t="shared" si="77"/>
        <v>8127.3050036687673</v>
      </c>
      <c r="H351" s="188">
        <f t="shared" si="71"/>
        <v>23179.073870463322</v>
      </c>
      <c r="I351" s="188">
        <f t="shared" si="72"/>
        <v>3138.2332890308703</v>
      </c>
      <c r="J351" s="88">
        <f t="shared" si="73"/>
        <v>8950.2413403160426</v>
      </c>
      <c r="K351" s="188">
        <f t="shared" si="78"/>
        <v>2784.8624651888649</v>
      </c>
      <c r="L351" s="88">
        <f t="shared" si="74"/>
        <v>7942.4277507186425</v>
      </c>
      <c r="M351" s="89">
        <f t="shared" si="79"/>
        <v>31121.501621181964</v>
      </c>
      <c r="N351" s="89">
        <f t="shared" si="80"/>
        <v>111870.74762118196</v>
      </c>
      <c r="O351" s="89">
        <f t="shared" si="81"/>
        <v>39225.367328605171</v>
      </c>
      <c r="P351" s="90">
        <f t="shared" si="75"/>
        <v>0.9470366374571475</v>
      </c>
      <c r="Q351" s="225">
        <v>5000.015267098981</v>
      </c>
      <c r="R351" s="90">
        <f t="shared" si="82"/>
        <v>0.14406817638887881</v>
      </c>
      <c r="S351" s="90">
        <f t="shared" si="82"/>
        <v>0.14246359269127867</v>
      </c>
      <c r="T351" s="92">
        <v>2852</v>
      </c>
      <c r="U351" s="1">
        <v>70580.798999999999</v>
      </c>
      <c r="V351" s="1">
        <v>24782.583918539327</v>
      </c>
      <c r="W351" s="195"/>
      <c r="X351" s="89">
        <v>0</v>
      </c>
      <c r="Y351" s="89">
        <f t="shared" si="83"/>
        <v>0</v>
      </c>
    </row>
    <row r="352" spans="2:25">
      <c r="B352" s="199">
        <v>5614</v>
      </c>
      <c r="C352" t="s">
        <v>379</v>
      </c>
      <c r="D352" s="1">
        <v>27476.319</v>
      </c>
      <c r="E352" s="86">
        <f t="shared" si="76"/>
        <v>31801.295138888891</v>
      </c>
      <c r="F352" s="87">
        <f t="shared" si="70"/>
        <v>0.76779374333998407</v>
      </c>
      <c r="G352" s="188">
        <f t="shared" si="77"/>
        <v>5964.6859306011347</v>
      </c>
      <c r="H352" s="188">
        <f t="shared" si="71"/>
        <v>5153.4886440393802</v>
      </c>
      <c r="I352" s="188">
        <f t="shared" si="72"/>
        <v>1917.3999413314002</v>
      </c>
      <c r="J352" s="88">
        <f t="shared" si="73"/>
        <v>1656.6335493103297</v>
      </c>
      <c r="K352" s="188">
        <f t="shared" si="78"/>
        <v>1564.029117489395</v>
      </c>
      <c r="L352" s="88">
        <f t="shared" si="74"/>
        <v>1351.3211575108373</v>
      </c>
      <c r="M352" s="89">
        <f t="shared" si="79"/>
        <v>6504.8098015502173</v>
      </c>
      <c r="N352" s="89">
        <f t="shared" si="80"/>
        <v>33981.128801550214</v>
      </c>
      <c r="O352" s="89">
        <f t="shared" si="81"/>
        <v>39330.010186979416</v>
      </c>
      <c r="P352" s="90">
        <f t="shared" si="75"/>
        <v>0.94956307959084241</v>
      </c>
      <c r="Q352" s="225">
        <v>294.76264161764539</v>
      </c>
      <c r="R352" s="90">
        <f t="shared" si="82"/>
        <v>-2.1864541061116613E-2</v>
      </c>
      <c r="S352" s="90">
        <f t="shared" si="82"/>
        <v>-2.1864541061116589E-2</v>
      </c>
      <c r="T352" s="92">
        <v>864</v>
      </c>
      <c r="U352" s="1">
        <v>28090.505000000001</v>
      </c>
      <c r="V352" s="1">
        <v>32512.158564814818</v>
      </c>
      <c r="W352" s="195"/>
      <c r="X352" s="89">
        <v>0</v>
      </c>
      <c r="Y352" s="89">
        <f t="shared" si="83"/>
        <v>0</v>
      </c>
    </row>
    <row r="353" spans="2:28">
      <c r="B353" s="199">
        <v>5616</v>
      </c>
      <c r="C353" t="s">
        <v>380</v>
      </c>
      <c r="D353" s="1">
        <v>31793.384999999998</v>
      </c>
      <c r="E353" s="86">
        <f t="shared" si="76"/>
        <v>32541.847492323435</v>
      </c>
      <c r="F353" s="87">
        <f t="shared" si="70"/>
        <v>0.78567324985377474</v>
      </c>
      <c r="G353" s="188">
        <f t="shared" si="77"/>
        <v>5505.5434714717167</v>
      </c>
      <c r="H353" s="188">
        <f t="shared" si="71"/>
        <v>5378.9159716278673</v>
      </c>
      <c r="I353" s="188">
        <f t="shared" si="72"/>
        <v>1658.2066176293094</v>
      </c>
      <c r="J353" s="88">
        <f t="shared" si="73"/>
        <v>1620.0678654238354</v>
      </c>
      <c r="K353" s="188">
        <f t="shared" si="78"/>
        <v>1304.8357937873043</v>
      </c>
      <c r="L353" s="88">
        <f t="shared" si="74"/>
        <v>1274.8245705301963</v>
      </c>
      <c r="M353" s="89">
        <f t="shared" si="79"/>
        <v>6653.7405421580634</v>
      </c>
      <c r="N353" s="89">
        <f t="shared" si="80"/>
        <v>38447.125542158064</v>
      </c>
      <c r="O353" s="89">
        <f t="shared" si="81"/>
        <v>39352.226757582466</v>
      </c>
      <c r="P353" s="90">
        <f t="shared" si="75"/>
        <v>0.95009946478625651</v>
      </c>
      <c r="Q353" s="225">
        <v>792.01056032458564</v>
      </c>
      <c r="R353" s="90">
        <f t="shared" si="82"/>
        <v>0.16919283865279039</v>
      </c>
      <c r="S353" s="90">
        <f t="shared" si="82"/>
        <v>0.17158627332761694</v>
      </c>
      <c r="T353" s="92">
        <v>977</v>
      </c>
      <c r="U353" s="1">
        <v>27192.593000000001</v>
      </c>
      <c r="V353" s="1">
        <v>27775.886618998979</v>
      </c>
      <c r="W353" s="195"/>
      <c r="X353" s="89">
        <v>0</v>
      </c>
      <c r="Y353" s="89">
        <f t="shared" si="83"/>
        <v>0</v>
      </c>
    </row>
    <row r="354" spans="2:28">
      <c r="B354" s="199">
        <v>5618</v>
      </c>
      <c r="C354" t="s">
        <v>381</v>
      </c>
      <c r="D354" s="1">
        <v>42716.597999999998</v>
      </c>
      <c r="E354" s="86">
        <f t="shared" si="76"/>
        <v>38904.005464480877</v>
      </c>
      <c r="F354" s="87">
        <f t="shared" si="70"/>
        <v>0.9392778456360884</v>
      </c>
      <c r="G354" s="188">
        <f t="shared" si="77"/>
        <v>1561.0055287341029</v>
      </c>
      <c r="H354" s="188">
        <f t="shared" si="71"/>
        <v>1713.9840705500451</v>
      </c>
      <c r="I354" s="188">
        <f t="shared" si="72"/>
        <v>0</v>
      </c>
      <c r="J354" s="88">
        <f t="shared" si="73"/>
        <v>0</v>
      </c>
      <c r="K354" s="188">
        <f t="shared" si="78"/>
        <v>-353.37082384200528</v>
      </c>
      <c r="L354" s="88">
        <f t="shared" si="74"/>
        <v>-388.00116457852181</v>
      </c>
      <c r="M354" s="89">
        <f t="shared" si="79"/>
        <v>1325.9829059715232</v>
      </c>
      <c r="N354" s="89">
        <f t="shared" si="80"/>
        <v>44042.580905971525</v>
      </c>
      <c r="O354" s="89">
        <f t="shared" si="81"/>
        <v>40111.640169372979</v>
      </c>
      <c r="P354" s="90">
        <f t="shared" si="75"/>
        <v>0.96843434277266283</v>
      </c>
      <c r="Q354" s="225">
        <v>249.8448256932852</v>
      </c>
      <c r="R354" s="90">
        <f t="shared" si="82"/>
        <v>0.11015948820274546</v>
      </c>
      <c r="S354" s="90">
        <f t="shared" si="82"/>
        <v>0.12532560142955901</v>
      </c>
      <c r="T354" s="92">
        <v>1098</v>
      </c>
      <c r="U354" s="1">
        <v>38477.892999999996</v>
      </c>
      <c r="V354" s="1">
        <v>34571.332434860735</v>
      </c>
      <c r="W354" s="195"/>
      <c r="X354" s="89">
        <v>0</v>
      </c>
      <c r="Y354" s="89">
        <f t="shared" si="83"/>
        <v>0</v>
      </c>
    </row>
    <row r="355" spans="2:28">
      <c r="B355" s="199">
        <v>5620</v>
      </c>
      <c r="C355" t="s">
        <v>382</v>
      </c>
      <c r="D355" s="1">
        <v>113552.49400000001</v>
      </c>
      <c r="E355" s="86">
        <f t="shared" si="76"/>
        <v>38414.240189445198</v>
      </c>
      <c r="F355" s="87">
        <f t="shared" si="70"/>
        <v>0.92745321043694728</v>
      </c>
      <c r="G355" s="188">
        <f t="shared" si="77"/>
        <v>1864.6599992562242</v>
      </c>
      <c r="H355" s="188">
        <f t="shared" si="71"/>
        <v>5511.9349578013989</v>
      </c>
      <c r="I355" s="188">
        <f t="shared" si="72"/>
        <v>0</v>
      </c>
      <c r="J355" s="88">
        <f t="shared" si="73"/>
        <v>0</v>
      </c>
      <c r="K355" s="188">
        <f t="shared" si="78"/>
        <v>-353.37082384200528</v>
      </c>
      <c r="L355" s="88">
        <f t="shared" si="74"/>
        <v>-1044.5641552769675</v>
      </c>
      <c r="M355" s="89">
        <f t="shared" si="79"/>
        <v>4467.3708025244314</v>
      </c>
      <c r="N355" s="89">
        <f t="shared" si="80"/>
        <v>118019.86480252443</v>
      </c>
      <c r="O355" s="89">
        <f t="shared" si="81"/>
        <v>39925.529364859416</v>
      </c>
      <c r="P355" s="90">
        <f t="shared" si="75"/>
        <v>0.96394098139698914</v>
      </c>
      <c r="Q355" s="225">
        <v>-1031.7985512726445</v>
      </c>
      <c r="R355" s="90">
        <f t="shared" si="82"/>
        <v>0.15068293229443194</v>
      </c>
      <c r="S355" s="90">
        <f t="shared" si="82"/>
        <v>0.14873658092045627</v>
      </c>
      <c r="T355" s="92">
        <v>2956</v>
      </c>
      <c r="U355" s="1">
        <v>98682.695999999996</v>
      </c>
      <c r="V355" s="1">
        <v>33440.425618434427</v>
      </c>
      <c r="W355" s="195"/>
      <c r="X355" s="89">
        <v>0</v>
      </c>
      <c r="Y355" s="89">
        <f t="shared" si="83"/>
        <v>0</v>
      </c>
    </row>
    <row r="356" spans="2:28">
      <c r="B356" s="199">
        <v>5622</v>
      </c>
      <c r="C356" t="s">
        <v>383</v>
      </c>
      <c r="D356" s="1">
        <v>147245.10500000001</v>
      </c>
      <c r="E356" s="86">
        <f t="shared" si="76"/>
        <v>37793.918121149902</v>
      </c>
      <c r="F356" s="87">
        <f t="shared" si="70"/>
        <v>0.91247648069016352</v>
      </c>
      <c r="G356" s="188">
        <f t="shared" si="77"/>
        <v>2249.2596815993074</v>
      </c>
      <c r="H356" s="188">
        <f t="shared" si="71"/>
        <v>8763.1157195109008</v>
      </c>
      <c r="I356" s="188">
        <f t="shared" si="72"/>
        <v>0</v>
      </c>
      <c r="J356" s="88">
        <f t="shared" si="73"/>
        <v>0</v>
      </c>
      <c r="K356" s="188">
        <f t="shared" si="78"/>
        <v>-353.37082384200528</v>
      </c>
      <c r="L356" s="88">
        <f t="shared" si="74"/>
        <v>-1376.7327296884525</v>
      </c>
      <c r="M356" s="89">
        <f t="shared" si="79"/>
        <v>7386.3829898224485</v>
      </c>
      <c r="N356" s="89">
        <f t="shared" si="80"/>
        <v>154631.48798982246</v>
      </c>
      <c r="O356" s="89">
        <f t="shared" si="81"/>
        <v>39689.806978907203</v>
      </c>
      <c r="P356" s="90">
        <f t="shared" si="75"/>
        <v>0.95824982409321136</v>
      </c>
      <c r="Q356" s="225">
        <v>-1741.8570479290647</v>
      </c>
      <c r="R356" s="90">
        <f t="shared" si="82"/>
        <v>0.16790606572595812</v>
      </c>
      <c r="S356" s="90">
        <f t="shared" si="82"/>
        <v>0.16580767187070111</v>
      </c>
      <c r="T356" s="92">
        <v>3896</v>
      </c>
      <c r="U356" s="1">
        <v>126076.15399999999</v>
      </c>
      <c r="V356" s="1">
        <v>32418.656209822573</v>
      </c>
      <c r="W356" s="195"/>
      <c r="X356" s="89">
        <v>0</v>
      </c>
      <c r="Y356" s="89">
        <f t="shared" si="83"/>
        <v>0</v>
      </c>
    </row>
    <row r="357" spans="2:28">
      <c r="B357" s="199">
        <v>5624</v>
      </c>
      <c r="C357" t="s">
        <v>384</v>
      </c>
      <c r="D357" s="1">
        <v>45809.373</v>
      </c>
      <c r="E357" s="86">
        <f t="shared" si="76"/>
        <v>37002.724555735054</v>
      </c>
      <c r="F357" s="87">
        <f t="shared" si="70"/>
        <v>0.89337431939002476</v>
      </c>
      <c r="G357" s="188">
        <f t="shared" si="77"/>
        <v>2739.7996921565132</v>
      </c>
      <c r="H357" s="188">
        <f t="shared" si="71"/>
        <v>3391.8720188897632</v>
      </c>
      <c r="I357" s="188">
        <f t="shared" si="72"/>
        <v>96.899645435242917</v>
      </c>
      <c r="J357" s="88">
        <f t="shared" si="73"/>
        <v>119.96176104883072</v>
      </c>
      <c r="K357" s="188">
        <f t="shared" si="78"/>
        <v>-256.47117840676236</v>
      </c>
      <c r="L357" s="88">
        <f t="shared" si="74"/>
        <v>-317.51131886757184</v>
      </c>
      <c r="M357" s="89">
        <f t="shared" si="79"/>
        <v>3074.3607000221914</v>
      </c>
      <c r="N357" s="89">
        <f t="shared" si="80"/>
        <v>48883.733700022189</v>
      </c>
      <c r="O357" s="89">
        <f t="shared" si="81"/>
        <v>39486.053069484806</v>
      </c>
      <c r="P357" s="90">
        <f t="shared" si="75"/>
        <v>0.95333049687234372</v>
      </c>
      <c r="Q357" s="225">
        <v>920.27404273215643</v>
      </c>
      <c r="R357" s="90">
        <f t="shared" si="82"/>
        <v>0.16284098760642279</v>
      </c>
      <c r="S357" s="90">
        <f t="shared" si="82"/>
        <v>0.14123731820824195</v>
      </c>
      <c r="T357" s="92">
        <v>1238</v>
      </c>
      <c r="U357" s="1">
        <v>39394.357000000004</v>
      </c>
      <c r="V357" s="1">
        <v>32423.339094650211</v>
      </c>
      <c r="W357" s="195"/>
      <c r="X357" s="89">
        <v>0</v>
      </c>
      <c r="Y357" s="89">
        <f t="shared" si="83"/>
        <v>0</v>
      </c>
    </row>
    <row r="358" spans="2:28">
      <c r="B358" s="199">
        <v>5626</v>
      </c>
      <c r="C358" t="s">
        <v>385</v>
      </c>
      <c r="D358" s="1">
        <v>35722.733999999997</v>
      </c>
      <c r="E358" s="86">
        <f t="shared" si="76"/>
        <v>33989.280685061844</v>
      </c>
      <c r="F358" s="87">
        <f t="shared" si="70"/>
        <v>0.82061931555435541</v>
      </c>
      <c r="G358" s="188">
        <f t="shared" si="77"/>
        <v>4608.1348919739039</v>
      </c>
      <c r="H358" s="188">
        <f t="shared" si="71"/>
        <v>4843.149771464573</v>
      </c>
      <c r="I358" s="188">
        <f t="shared" si="72"/>
        <v>1151.6050001708666</v>
      </c>
      <c r="J358" s="88">
        <f t="shared" si="73"/>
        <v>1210.3368551795809</v>
      </c>
      <c r="K358" s="188">
        <f t="shared" si="78"/>
        <v>798.23417632886128</v>
      </c>
      <c r="L358" s="88">
        <f t="shared" si="74"/>
        <v>838.94411932163325</v>
      </c>
      <c r="M358" s="89">
        <f t="shared" si="79"/>
        <v>5682.0938907862064</v>
      </c>
      <c r="N358" s="89">
        <f t="shared" si="80"/>
        <v>41404.827890786204</v>
      </c>
      <c r="O358" s="89">
        <f t="shared" si="81"/>
        <v>39395.649753364611</v>
      </c>
      <c r="P358" s="90">
        <f t="shared" si="75"/>
        <v>0.95114784675727371</v>
      </c>
      <c r="Q358" s="225">
        <v>371.29943319461927</v>
      </c>
      <c r="R358" s="90">
        <f t="shared" si="82"/>
        <v>0.18334634406759201</v>
      </c>
      <c r="S358" s="90">
        <f t="shared" si="82"/>
        <v>0.20473890404597872</v>
      </c>
      <c r="T358" s="92">
        <v>1051</v>
      </c>
      <c r="U358" s="1">
        <v>30187.894</v>
      </c>
      <c r="V358" s="1">
        <v>28212.985046728969</v>
      </c>
      <c r="W358" s="195"/>
      <c r="X358" s="89">
        <v>0</v>
      </c>
      <c r="Y358" s="89">
        <f t="shared" si="83"/>
        <v>0</v>
      </c>
    </row>
    <row r="359" spans="2:28">
      <c r="B359" s="199">
        <v>5628</v>
      </c>
      <c r="C359" t="s">
        <v>386</v>
      </c>
      <c r="D359" s="1">
        <v>101477.423</v>
      </c>
      <c r="E359" s="86">
        <f t="shared" si="76"/>
        <v>36267.842387419587</v>
      </c>
      <c r="F359" s="87">
        <f t="shared" si="70"/>
        <v>0.87563171084340785</v>
      </c>
      <c r="G359" s="188">
        <f t="shared" si="77"/>
        <v>3195.426636512103</v>
      </c>
      <c r="H359" s="188">
        <f t="shared" si="71"/>
        <v>8940.8037289608637</v>
      </c>
      <c r="I359" s="188">
        <f t="shared" si="72"/>
        <v>354.10840434565648</v>
      </c>
      <c r="J359" s="88">
        <f t="shared" si="73"/>
        <v>990.7953153591468</v>
      </c>
      <c r="K359" s="188">
        <f t="shared" si="78"/>
        <v>0.73758050365120198</v>
      </c>
      <c r="L359" s="88">
        <f t="shared" si="74"/>
        <v>2.0637502492160631</v>
      </c>
      <c r="M359" s="89">
        <f t="shared" si="79"/>
        <v>8942.8674792100792</v>
      </c>
      <c r="N359" s="89">
        <f t="shared" si="80"/>
        <v>110420.29047921007</v>
      </c>
      <c r="O359" s="89">
        <f t="shared" si="81"/>
        <v>39464.006604435337</v>
      </c>
      <c r="P359" s="90">
        <f t="shared" si="75"/>
        <v>0.95279821861594516</v>
      </c>
      <c r="Q359" s="225">
        <v>-617.60860175211928</v>
      </c>
      <c r="R359" s="90">
        <f t="shared" si="82"/>
        <v>0.19696740347810424</v>
      </c>
      <c r="S359" s="90">
        <f t="shared" si="82"/>
        <v>0.20081754880737637</v>
      </c>
      <c r="T359" s="92">
        <v>2798</v>
      </c>
      <c r="U359" s="1">
        <v>84778.769</v>
      </c>
      <c r="V359" s="1">
        <v>30202.62522265764</v>
      </c>
      <c r="W359" s="195"/>
      <c r="X359" s="89">
        <v>0</v>
      </c>
      <c r="Y359" s="89">
        <f t="shared" si="83"/>
        <v>0</v>
      </c>
    </row>
    <row r="360" spans="2:28">
      <c r="B360" s="199">
        <v>5630</v>
      </c>
      <c r="C360" t="s">
        <v>387</v>
      </c>
      <c r="D360" s="1">
        <v>32163.108</v>
      </c>
      <c r="E360" s="86">
        <f t="shared" si="76"/>
        <v>36138.323595505615</v>
      </c>
      <c r="F360" s="87">
        <f t="shared" si="70"/>
        <v>0.87250467725429803</v>
      </c>
      <c r="G360" s="188">
        <f t="shared" si="77"/>
        <v>3275.7282874987654</v>
      </c>
      <c r="H360" s="188">
        <f t="shared" si="71"/>
        <v>2915.3981758739014</v>
      </c>
      <c r="I360" s="188">
        <f t="shared" si="72"/>
        <v>399.43998151554661</v>
      </c>
      <c r="J360" s="88">
        <f t="shared" si="73"/>
        <v>355.50158354883649</v>
      </c>
      <c r="K360" s="188">
        <f t="shared" si="78"/>
        <v>46.069157673541326</v>
      </c>
      <c r="L360" s="88">
        <f t="shared" si="74"/>
        <v>41.001550329451781</v>
      </c>
      <c r="M360" s="89">
        <f t="shared" si="79"/>
        <v>2956.3997262033531</v>
      </c>
      <c r="N360" s="89">
        <f t="shared" si="80"/>
        <v>35119.507726203352</v>
      </c>
      <c r="O360" s="89">
        <f t="shared" si="81"/>
        <v>39460.121040677928</v>
      </c>
      <c r="P360" s="90">
        <f t="shared" si="75"/>
        <v>0.95270440760827213</v>
      </c>
      <c r="Q360" s="225">
        <v>171.64508884225597</v>
      </c>
      <c r="R360" s="90">
        <f t="shared" si="82"/>
        <v>0.21949969020648691</v>
      </c>
      <c r="S360" s="90">
        <f t="shared" si="82"/>
        <v>0.2222401389485239</v>
      </c>
      <c r="T360" s="92">
        <v>890</v>
      </c>
      <c r="U360" s="1">
        <v>26374.019</v>
      </c>
      <c r="V360" s="1">
        <v>29567.285874439462</v>
      </c>
      <c r="W360" s="195"/>
      <c r="X360" s="89">
        <v>0</v>
      </c>
      <c r="Y360" s="89">
        <f t="shared" si="83"/>
        <v>0</v>
      </c>
    </row>
    <row r="361" spans="2:28">
      <c r="B361" s="199">
        <v>5632</v>
      </c>
      <c r="C361" t="s">
        <v>388</v>
      </c>
      <c r="D361" s="1">
        <v>74108.184999999998</v>
      </c>
      <c r="E361" s="86">
        <f t="shared" si="76"/>
        <v>35172.37066919791</v>
      </c>
      <c r="F361" s="87">
        <f t="shared" si="70"/>
        <v>0.84918321786275708</v>
      </c>
      <c r="G361" s="188">
        <f t="shared" si="77"/>
        <v>3874.6191018095428</v>
      </c>
      <c r="H361" s="188">
        <f t="shared" si="71"/>
        <v>8163.8224475127072</v>
      </c>
      <c r="I361" s="188">
        <f t="shared" si="72"/>
        <v>737.52350572324349</v>
      </c>
      <c r="J361" s="88">
        <f t="shared" si="73"/>
        <v>1553.962026558874</v>
      </c>
      <c r="K361" s="188">
        <f t="shared" si="78"/>
        <v>384.15268188123821</v>
      </c>
      <c r="L361" s="88">
        <f t="shared" si="74"/>
        <v>809.40970072376888</v>
      </c>
      <c r="M361" s="89">
        <f t="shared" si="79"/>
        <v>8973.2321482364769</v>
      </c>
      <c r="N361" s="89">
        <f t="shared" si="80"/>
        <v>83081.417148236476</v>
      </c>
      <c r="O361" s="89">
        <f t="shared" si="81"/>
        <v>39431.142452888693</v>
      </c>
      <c r="P361" s="90">
        <f t="shared" si="75"/>
        <v>0.95200476382652577</v>
      </c>
      <c r="Q361" s="225">
        <v>660.94338739396881</v>
      </c>
      <c r="R361" s="90">
        <f t="shared" si="82"/>
        <v>0.21276006370852871</v>
      </c>
      <c r="S361" s="90">
        <f t="shared" si="82"/>
        <v>0.21621358073854816</v>
      </c>
      <c r="T361" s="92">
        <v>2107</v>
      </c>
      <c r="U361" s="1">
        <v>61107.046000000002</v>
      </c>
      <c r="V361" s="1">
        <v>28919.567439659255</v>
      </c>
      <c r="W361" s="195"/>
      <c r="X361" s="89">
        <v>0</v>
      </c>
      <c r="Y361" s="89">
        <f t="shared" si="83"/>
        <v>0</v>
      </c>
    </row>
    <row r="362" spans="2:28">
      <c r="B362" s="199">
        <v>5634</v>
      </c>
      <c r="C362" t="s">
        <v>389</v>
      </c>
      <c r="D362" s="1">
        <v>63109.612999999998</v>
      </c>
      <c r="E362" s="86">
        <f t="shared" si="76"/>
        <v>31841.378910191725</v>
      </c>
      <c r="F362" s="87">
        <f t="shared" si="70"/>
        <v>0.76876150483150119</v>
      </c>
      <c r="G362" s="188">
        <f t="shared" si="77"/>
        <v>5939.8339923933772</v>
      </c>
      <c r="H362" s="188">
        <f t="shared" si="71"/>
        <v>11772.750972923674</v>
      </c>
      <c r="I362" s="188">
        <f t="shared" si="72"/>
        <v>1903.3706213754083</v>
      </c>
      <c r="J362" s="88">
        <f t="shared" si="73"/>
        <v>3772.4805715660591</v>
      </c>
      <c r="K362" s="188">
        <f t="shared" si="78"/>
        <v>1549.9997975334031</v>
      </c>
      <c r="L362" s="88">
        <f t="shared" si="74"/>
        <v>3072.0995987112051</v>
      </c>
      <c r="M362" s="89">
        <f t="shared" si="79"/>
        <v>14844.850571634879</v>
      </c>
      <c r="N362" s="89">
        <f t="shared" si="80"/>
        <v>77954.463571634871</v>
      </c>
      <c r="O362" s="89">
        <f t="shared" si="81"/>
        <v>39331.2127001185</v>
      </c>
      <c r="P362" s="90">
        <f t="shared" si="75"/>
        <v>0.94959211243558794</v>
      </c>
      <c r="Q362" s="225">
        <v>879.35601227566804</v>
      </c>
      <c r="R362" s="90">
        <f t="shared" si="82"/>
        <v>0.1738529469627815</v>
      </c>
      <c r="S362" s="90">
        <f t="shared" si="82"/>
        <v>0.16793037911735886</v>
      </c>
      <c r="T362" s="92">
        <v>1982</v>
      </c>
      <c r="U362" s="1">
        <v>53762.792999999998</v>
      </c>
      <c r="V362" s="1">
        <v>27263.079614604459</v>
      </c>
      <c r="W362" s="195"/>
      <c r="X362" s="89">
        <v>0</v>
      </c>
      <c r="Y362" s="89">
        <f t="shared" si="83"/>
        <v>0</v>
      </c>
    </row>
    <row r="363" spans="2:28">
      <c r="B363" s="199">
        <v>5636</v>
      </c>
      <c r="C363" t="s">
        <v>390</v>
      </c>
      <c r="D363" s="1">
        <v>27300.830999999998</v>
      </c>
      <c r="E363" s="86">
        <f t="shared" ref="E363" si="84">D363/T363*1000</f>
        <v>31452.570276497696</v>
      </c>
      <c r="F363" s="87">
        <f t="shared" ref="F363" si="85">E363/E$365</f>
        <v>0.75937431368085573</v>
      </c>
      <c r="G363" s="188">
        <f t="shared" si="77"/>
        <v>6180.8953452836749</v>
      </c>
      <c r="H363" s="188">
        <f t="shared" ref="H363" si="86">G363*T363/1000</f>
        <v>5365.0171597062299</v>
      </c>
      <c r="I363" s="188">
        <f t="shared" ref="I363" si="87">IF(E363+Y363&lt;(E$365+Y$365)*0.9,((E$365+Y$365)*0.9-E363-Y363)*0.35,0)</f>
        <v>2039.4536431683182</v>
      </c>
      <c r="J363" s="88">
        <f>I363*T363/1000</f>
        <v>1770.2457622701002</v>
      </c>
      <c r="K363" s="188">
        <f t="shared" ref="K363" si="88">I363+J$367</f>
        <v>1686.0828193263128</v>
      </c>
      <c r="L363" s="88">
        <f t="shared" ref="L363" si="89">K363*T363/1000</f>
        <v>1463.5198871752395</v>
      </c>
      <c r="M363" s="89">
        <f t="shared" ref="M363" si="90">+H363+L363</f>
        <v>6828.537046881469</v>
      </c>
      <c r="N363" s="89">
        <f t="shared" ref="N363" si="91">D363+M363</f>
        <v>34129.368046881471</v>
      </c>
      <c r="O363" s="89">
        <f t="shared" ref="O363" si="92">N363/T363*1000</f>
        <v>39319.548441107683</v>
      </c>
      <c r="P363" s="90">
        <f t="shared" ref="P363" si="93">O363/O$365</f>
        <v>0.94931049670106871</v>
      </c>
      <c r="Q363" s="225">
        <v>1674.3508404214335</v>
      </c>
      <c r="R363" s="90">
        <f t="shared" ref="R363" si="94">(D363-U363)/U363</f>
        <v>-3.475030033201465E-2</v>
      </c>
      <c r="S363" s="90">
        <f t="shared" ref="S363" si="95">(E363-V363)/V363</f>
        <v>-4.4758649752535108E-2</v>
      </c>
      <c r="T363" s="92">
        <v>868</v>
      </c>
      <c r="U363" s="1">
        <v>28283.698</v>
      </c>
      <c r="V363" s="1">
        <v>32926.307334109428</v>
      </c>
      <c r="W363" s="195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8"/>
      <c r="H364" s="188"/>
      <c r="I364" s="188"/>
      <c r="J364" s="88"/>
      <c r="K364" s="188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6"/>
      <c r="C365" s="205" t="s">
        <v>391</v>
      </c>
      <c r="D365" s="197">
        <f>SUM(D7:D363)</f>
        <v>231712304.23599997</v>
      </c>
      <c r="E365" s="206">
        <f>D365/T365*1000</f>
        <v>41419.060020663739</v>
      </c>
      <c r="F365" s="207">
        <f>E365/E$365</f>
        <v>1</v>
      </c>
      <c r="G365" s="208">
        <f>($E$365-E365)*0.6</f>
        <v>0</v>
      </c>
      <c r="H365" s="167">
        <f>SUM(H7:H363)</f>
        <v>-1.02836565929465E-8</v>
      </c>
      <c r="I365" s="209">
        <f>IF(E365&lt;E$365*0.9,(E$365*0.9-E365)*0.35,0)</f>
        <v>0</v>
      </c>
      <c r="J365" s="167">
        <f>SUM(J7:J363)</f>
        <v>1976876.5346522839</v>
      </c>
      <c r="K365" s="95"/>
      <c r="L365" s="167">
        <f>SUM(L7:L363)</f>
        <v>-5.0295057008042932E-10</v>
      </c>
      <c r="M365" s="167">
        <f>SUM(M7:M363)</f>
        <v>-1.6398189472965896E-8</v>
      </c>
      <c r="N365" s="167">
        <f>SUM(N7:N363)</f>
        <v>231712304.23600009</v>
      </c>
      <c r="O365" s="210">
        <f t="shared" ref="O365" si="97">N365/T365*1000</f>
        <v>41419.060020663754</v>
      </c>
      <c r="P365" s="211">
        <f>O365/O$365</f>
        <v>1</v>
      </c>
      <c r="Q365" s="167">
        <f>SUM(Q7:Q363)</f>
        <v>9.4896222435636446E-8</v>
      </c>
      <c r="R365" s="211">
        <f>(D365-U365)/U365</f>
        <v>0.10769552575610215</v>
      </c>
      <c r="S365" s="211">
        <f>(E365-V365)/V365</f>
        <v>9.8956271899472675E-2</v>
      </c>
      <c r="T365" s="167">
        <f>SUM(T7:T363)</f>
        <v>5594340</v>
      </c>
      <c r="U365" s="167">
        <f>SUM(U7:U363)</f>
        <v>209184111.38100013</v>
      </c>
      <c r="V365" s="167">
        <v>37689.452328320265</v>
      </c>
      <c r="W365" s="197"/>
      <c r="X365" s="96">
        <f>SUM(X7:X362)</f>
        <v>15084</v>
      </c>
      <c r="Y365" s="97">
        <f>X365*1000/T365</f>
        <v>2.6962966140778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-353.37082384200528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8.5315993087653509E-3</v>
      </c>
    </row>
    <row r="369" spans="2:10" ht="21.75" customHeight="1">
      <c r="B369" s="101" t="s">
        <v>395</v>
      </c>
      <c r="C369" s="102" t="s">
        <v>449</v>
      </c>
      <c r="D369" s="166"/>
      <c r="E369" s="104"/>
      <c r="F369" s="104"/>
      <c r="G369" s="104"/>
      <c r="H369" s="104"/>
      <c r="I369" s="104"/>
      <c r="J369" s="104"/>
    </row>
    <row r="371" spans="2:10">
      <c r="C371" s="230" t="s">
        <v>446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43"/>
  <sheetViews>
    <sheetView workbookViewId="0">
      <selection activeCell="G49" sqref="G49"/>
    </sheetView>
  </sheetViews>
  <sheetFormatPr baseColWidth="10" defaultColWidth="11.42578125" defaultRowHeight="15"/>
  <cols>
    <col min="2" max="2" width="18.85546875" customWidth="1"/>
    <col min="7" max="7" width="14.42578125" bestFit="1" customWidth="1"/>
    <col min="11" max="11" width="12.5703125" customWidth="1"/>
  </cols>
  <sheetData>
    <row r="1" spans="1:20" ht="33" customHeight="1">
      <c r="A1" s="49"/>
      <c r="B1" s="2"/>
      <c r="C1" s="253" t="s">
        <v>396</v>
      </c>
      <c r="D1" s="253"/>
      <c r="E1" s="253"/>
      <c r="F1" s="254" t="s">
        <v>397</v>
      </c>
      <c r="G1" s="254"/>
      <c r="H1" s="254" t="s">
        <v>398</v>
      </c>
      <c r="I1" s="254"/>
      <c r="J1" s="254"/>
      <c r="K1" s="4" t="s">
        <v>399</v>
      </c>
      <c r="L1" s="50" t="s">
        <v>9</v>
      </c>
      <c r="M1" s="45"/>
      <c r="N1" s="255" t="s">
        <v>400</v>
      </c>
      <c r="O1" s="256"/>
      <c r="Q1" s="121"/>
    </row>
    <row r="2" spans="1:20">
      <c r="A2" s="109"/>
      <c r="B2" s="110"/>
      <c r="C2" s="257" t="s">
        <v>450</v>
      </c>
      <c r="D2" s="257"/>
      <c r="E2" s="257"/>
      <c r="F2" s="258" t="str">
        <f>C2</f>
        <v>Januar-november</v>
      </c>
      <c r="G2" s="258"/>
      <c r="H2" s="258" t="str">
        <f>C2</f>
        <v>Januar-november</v>
      </c>
      <c r="I2" s="259"/>
      <c r="J2" s="259"/>
      <c r="K2" s="106" t="s">
        <v>402</v>
      </c>
      <c r="L2" s="107" t="s">
        <v>16</v>
      </c>
      <c r="M2" s="108"/>
      <c r="N2" s="260" t="str">
        <f>C2</f>
        <v>Januar-november</v>
      </c>
      <c r="O2" s="261"/>
      <c r="P2" s="27"/>
      <c r="Q2" s="262" t="str">
        <f>C2</f>
        <v>Januar-november</v>
      </c>
      <c r="R2" s="263"/>
      <c r="S2" s="264"/>
      <c r="T2" s="264"/>
    </row>
    <row r="3" spans="1:20">
      <c r="C3" s="265"/>
      <c r="D3" s="266"/>
      <c r="E3" s="47" t="s">
        <v>19</v>
      </c>
      <c r="F3" s="3"/>
      <c r="G3" s="3"/>
      <c r="H3" s="267"/>
      <c r="I3" s="267"/>
      <c r="J3" s="48" t="s">
        <v>25</v>
      </c>
      <c r="K3" s="105" t="str">
        <f>RIGHT(C2,8)</f>
        <v>november</v>
      </c>
      <c r="L3" s="224" t="s">
        <v>403</v>
      </c>
      <c r="M3" s="45"/>
      <c r="N3" s="118" t="s">
        <v>404</v>
      </c>
      <c r="O3" s="51" t="s">
        <v>404</v>
      </c>
      <c r="Q3" s="268" t="s">
        <v>10</v>
      </c>
      <c r="R3" s="269"/>
      <c r="S3" s="270"/>
      <c r="T3" s="271"/>
    </row>
    <row r="4" spans="1:20">
      <c r="A4" s="49" t="s">
        <v>405</v>
      </c>
      <c r="B4" s="2" t="s">
        <v>406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407</v>
      </c>
      <c r="L4" s="113"/>
      <c r="M4" s="114"/>
      <c r="N4" s="119" t="s">
        <v>34</v>
      </c>
      <c r="O4" s="115" t="s">
        <v>408</v>
      </c>
      <c r="P4" s="116"/>
      <c r="Q4" s="123" t="s">
        <v>34</v>
      </c>
      <c r="R4" s="117" t="s">
        <v>409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3">
        <v>7135230.9239999996</v>
      </c>
      <c r="D7" s="53">
        <f t="shared" ref="D7:D21" si="0">C7*1000/L7</f>
        <v>9851.3453506192272</v>
      </c>
      <c r="E7" s="38">
        <f>D7/D$23</f>
        <v>1.2249743128051562</v>
      </c>
      <c r="F7" s="54">
        <f t="shared" ref="F7:F10" si="1">($D$23-D7)*0.875</f>
        <v>-1583.1043752364471</v>
      </c>
      <c r="G7" s="53">
        <f t="shared" ref="G7:G10" si="2">(F7*L7)/1000</f>
        <v>-1146626.6679400064</v>
      </c>
      <c r="H7" s="53">
        <f>G7+C7</f>
        <v>5988604.2560599931</v>
      </c>
      <c r="I7" s="55">
        <f t="shared" ref="I7:I10" si="3">H7*1000/L7</f>
        <v>8268.2409753827778</v>
      </c>
      <c r="J7" s="38">
        <f>I7/I$23</f>
        <v>1.0281217891006442</v>
      </c>
      <c r="K7" s="193">
        <v>-160055.99805500102</v>
      </c>
      <c r="L7" s="64">
        <v>724290</v>
      </c>
      <c r="N7" s="122">
        <f>(C7-Q7)/Q7</f>
        <v>0.10996922362321083</v>
      </c>
      <c r="O7" s="28">
        <f>(D7-R7)/R7</f>
        <v>9.9885420876464806E-2</v>
      </c>
      <c r="Q7" s="193">
        <v>6428314.2019999996</v>
      </c>
      <c r="R7" s="193">
        <v>8956.7014560198404</v>
      </c>
      <c r="S7" s="25"/>
      <c r="T7" s="1"/>
    </row>
    <row r="8" spans="1:20">
      <c r="A8" s="20">
        <v>11</v>
      </c>
      <c r="B8" t="s">
        <v>410</v>
      </c>
      <c r="C8" s="193">
        <v>4431790.6960000005</v>
      </c>
      <c r="D8" s="53">
        <f t="shared" si="0"/>
        <v>8784.5903555231362</v>
      </c>
      <c r="E8" s="38">
        <f t="shared" ref="E8:E21" si="4">D8/D$23</f>
        <v>1.0923277127174673</v>
      </c>
      <c r="F8" s="54">
        <f t="shared" si="1"/>
        <v>-649.69375452736756</v>
      </c>
      <c r="G8" s="53">
        <f t="shared" si="2"/>
        <v>-327767.9003840388</v>
      </c>
      <c r="H8" s="53">
        <f t="shared" ref="H8:H10" si="5">G8+C8</f>
        <v>4104022.7956159618</v>
      </c>
      <c r="I8" s="55">
        <f t="shared" si="3"/>
        <v>8134.8966009957694</v>
      </c>
      <c r="J8" s="38">
        <f t="shared" ref="J8:J21" si="6">I8/I$23</f>
        <v>1.0115409640896835</v>
      </c>
      <c r="K8" s="193">
        <v>-70915.950770144467</v>
      </c>
      <c r="L8" s="64">
        <v>504496</v>
      </c>
      <c r="N8" s="122">
        <f>(C8-Q8)/Q8</f>
        <v>0.10103841106271791</v>
      </c>
      <c r="O8" s="28">
        <f t="shared" ref="O8:O10" si="7">(D8-R8)/R8</f>
        <v>8.9953736278799726E-2</v>
      </c>
      <c r="Q8" s="193">
        <v>4025100.8969999999</v>
      </c>
      <c r="R8" s="193">
        <v>8059.5992867683717</v>
      </c>
      <c r="S8" s="25"/>
      <c r="T8" s="1"/>
    </row>
    <row r="9" spans="1:20">
      <c r="A9" s="21">
        <v>15</v>
      </c>
      <c r="B9" t="s">
        <v>411</v>
      </c>
      <c r="C9" s="193">
        <v>2077608.0120000001</v>
      </c>
      <c r="D9" s="53">
        <f t="shared" si="0"/>
        <v>7626.6845268030529</v>
      </c>
      <c r="E9" s="38">
        <f t="shared" si="4"/>
        <v>0.94834688102930498</v>
      </c>
      <c r="F9" s="54">
        <f t="shared" si="1"/>
        <v>363.4738456027053</v>
      </c>
      <c r="G9" s="53">
        <f t="shared" si="2"/>
        <v>99015.000702169767</v>
      </c>
      <c r="H9" s="53">
        <f t="shared" si="5"/>
        <v>2176623.0127021698</v>
      </c>
      <c r="I9" s="55">
        <f t="shared" si="3"/>
        <v>7990.1583724057582</v>
      </c>
      <c r="J9" s="38">
        <f t="shared" si="6"/>
        <v>0.99354336012866307</v>
      </c>
      <c r="K9" s="193">
        <v>4914.467823243147</v>
      </c>
      <c r="L9" s="64">
        <v>272413</v>
      </c>
      <c r="N9" s="122">
        <f t="shared" ref="N9:N10" si="8">(C9-Q9)/Q9</f>
        <v>0.1132685940349589</v>
      </c>
      <c r="O9" s="28">
        <f t="shared" si="7"/>
        <v>0.105957498328335</v>
      </c>
      <c r="Q9" s="193">
        <v>1866223.5</v>
      </c>
      <c r="R9" s="193">
        <v>6896.0014632848524</v>
      </c>
      <c r="S9" s="25"/>
      <c r="T9" s="1"/>
    </row>
    <row r="10" spans="1:20">
      <c r="A10" s="21">
        <v>18</v>
      </c>
      <c r="B10" t="s">
        <v>412</v>
      </c>
      <c r="C10" s="193">
        <v>1851365.0209999999</v>
      </c>
      <c r="D10" s="53">
        <f t="shared" si="0"/>
        <v>7600.5822310351341</v>
      </c>
      <c r="E10" s="38">
        <f t="shared" si="4"/>
        <v>0.94510116781116726</v>
      </c>
      <c r="F10" s="54">
        <f t="shared" si="1"/>
        <v>386.31335439963425</v>
      </c>
      <c r="G10" s="53">
        <f t="shared" si="2"/>
        <v>94098.979491371705</v>
      </c>
      <c r="H10" s="53">
        <f t="shared" si="5"/>
        <v>1945464.0004913716</v>
      </c>
      <c r="I10" s="55">
        <f t="shared" si="3"/>
        <v>7986.8955854347678</v>
      </c>
      <c r="J10" s="38">
        <f t="shared" si="6"/>
        <v>0.99313764597639587</v>
      </c>
      <c r="K10" s="193">
        <v>2765.5329538910737</v>
      </c>
      <c r="L10" s="64">
        <v>243582</v>
      </c>
      <c r="N10" s="122">
        <f t="shared" si="8"/>
        <v>0.13447020997959258</v>
      </c>
      <c r="O10" s="28">
        <f t="shared" si="7"/>
        <v>0.13213682912550739</v>
      </c>
      <c r="Q10" s="193">
        <v>1631920.3489999999</v>
      </c>
      <c r="R10" s="193">
        <v>6713.4837728987459</v>
      </c>
      <c r="S10" s="25"/>
      <c r="T10" s="1"/>
    </row>
    <row r="11" spans="1:20">
      <c r="A11" s="21">
        <v>31</v>
      </c>
      <c r="B11" t="s">
        <v>413</v>
      </c>
      <c r="C11" s="193">
        <v>2120932.1770000001</v>
      </c>
      <c r="D11" s="53">
        <f t="shared" si="0"/>
        <v>6745.8172909636241</v>
      </c>
      <c r="E11" s="38">
        <f t="shared" si="4"/>
        <v>0.83881465994772886</v>
      </c>
      <c r="F11" s="54">
        <f t="shared" ref="F11:F21" si="9">($D$23-D11)*0.875</f>
        <v>1134.2326769622055</v>
      </c>
      <c r="G11" s="53">
        <f t="shared" ref="G11:G21" si="10">(F11*L11)/1000</f>
        <v>356610.69326565613</v>
      </c>
      <c r="H11" s="53">
        <f t="shared" ref="H11:H21" si="11">G11+C11</f>
        <v>2477542.8702656562</v>
      </c>
      <c r="I11" s="55">
        <f t="shared" ref="I11:I21" si="12">H11*1000/L11</f>
        <v>7880.0499679258282</v>
      </c>
      <c r="J11" s="38">
        <f t="shared" si="6"/>
        <v>0.97985183249346597</v>
      </c>
      <c r="K11" s="193">
        <v>68981.027047392388</v>
      </c>
      <c r="L11" s="64">
        <v>314407</v>
      </c>
      <c r="N11" s="122">
        <f t="shared" ref="N11:N21" si="13">(C11-Q11)/Q11</f>
        <v>7.5673855208365753E-2</v>
      </c>
      <c r="O11" s="28">
        <f t="shared" ref="O11:O21" si="14">(D11-R11)/R11</f>
        <v>6.7958872579178625E-2</v>
      </c>
      <c r="Q11" s="193">
        <v>1971724.2050000001</v>
      </c>
      <c r="R11" s="193">
        <v>6316.5515678259308</v>
      </c>
      <c r="S11" s="25"/>
      <c r="T11" s="1"/>
    </row>
    <row r="12" spans="1:20">
      <c r="A12" s="21">
        <v>32</v>
      </c>
      <c r="B12" t="s">
        <v>414</v>
      </c>
      <c r="C12" s="193">
        <v>6455232.5959999999</v>
      </c>
      <c r="D12" s="53">
        <f t="shared" si="0"/>
        <v>8715.2786574499114</v>
      </c>
      <c r="E12" s="38">
        <f t="shared" si="4"/>
        <v>1.083709087880478</v>
      </c>
      <c r="F12" s="54">
        <f t="shared" si="9"/>
        <v>-589.04601871329589</v>
      </c>
      <c r="G12" s="53">
        <f t="shared" si="10"/>
        <v>-436294.60514056403</v>
      </c>
      <c r="H12" s="53">
        <f t="shared" si="11"/>
        <v>6018937.9908594359</v>
      </c>
      <c r="I12" s="55">
        <f t="shared" si="12"/>
        <v>8126.2326387366147</v>
      </c>
      <c r="J12" s="38">
        <f t="shared" si="6"/>
        <v>1.0104636359850596</v>
      </c>
      <c r="K12" s="193">
        <v>-54199.622590309125</v>
      </c>
      <c r="L12" s="64">
        <v>740680</v>
      </c>
      <c r="N12" s="122">
        <f t="shared" si="13"/>
        <v>8.170443728453361E-2</v>
      </c>
      <c r="O12" s="28">
        <f t="shared" si="14"/>
        <v>6.4359020098126107E-2</v>
      </c>
      <c r="Q12" s="193">
        <v>5967649.1780000003</v>
      </c>
      <c r="R12" s="193">
        <v>8188.2884373417783</v>
      </c>
      <c r="S12" s="25"/>
      <c r="T12" s="1"/>
    </row>
    <row r="13" spans="1:20">
      <c r="A13" s="21">
        <v>33</v>
      </c>
      <c r="B13" t="s">
        <v>415</v>
      </c>
      <c r="C13" s="193">
        <v>2079212.1529999999</v>
      </c>
      <c r="D13" s="53">
        <f t="shared" si="0"/>
        <v>7665.3547786527461</v>
      </c>
      <c r="E13" s="38">
        <f t="shared" si="4"/>
        <v>0.95315536794146083</v>
      </c>
      <c r="F13" s="54">
        <f t="shared" si="9"/>
        <v>329.63737523422378</v>
      </c>
      <c r="G13" s="53">
        <f t="shared" si="10"/>
        <v>89413.478757532735</v>
      </c>
      <c r="H13" s="53">
        <f t="shared" si="11"/>
        <v>2168625.6317575327</v>
      </c>
      <c r="I13" s="55">
        <f t="shared" si="12"/>
        <v>7994.9921538869694</v>
      </c>
      <c r="J13" s="38">
        <f t="shared" si="6"/>
        <v>0.99414442099268252</v>
      </c>
      <c r="K13" s="193">
        <v>20401.661200790812</v>
      </c>
      <c r="L13" s="64">
        <v>271248</v>
      </c>
      <c r="N13" s="122">
        <f t="shared" si="13"/>
        <v>0.10346828557835376</v>
      </c>
      <c r="O13" s="28">
        <f t="shared" si="14"/>
        <v>9.7654948041887346E-2</v>
      </c>
      <c r="Q13" s="193">
        <v>1884251.845</v>
      </c>
      <c r="R13" s="193">
        <v>6983.3919961159145</v>
      </c>
      <c r="S13" s="25"/>
      <c r="T13" s="1"/>
    </row>
    <row r="14" spans="1:20">
      <c r="A14" s="21">
        <v>34</v>
      </c>
      <c r="B14" t="s">
        <v>416</v>
      </c>
      <c r="C14" s="193">
        <v>2595451.4640000002</v>
      </c>
      <c r="D14" s="53">
        <f t="shared" si="0"/>
        <v>6874.3483456758731</v>
      </c>
      <c r="E14" s="38">
        <f t="shared" si="4"/>
        <v>0.85479696843621999</v>
      </c>
      <c r="F14" s="54">
        <f t="shared" si="9"/>
        <v>1021.7680040889876</v>
      </c>
      <c r="G14" s="53">
        <f t="shared" si="10"/>
        <v>385774.64055182185</v>
      </c>
      <c r="H14" s="53">
        <f t="shared" si="11"/>
        <v>2981226.1045518219</v>
      </c>
      <c r="I14" s="55">
        <f t="shared" si="12"/>
        <v>7896.1163497648604</v>
      </c>
      <c r="J14" s="38">
        <f t="shared" si="6"/>
        <v>0.98184962105452744</v>
      </c>
      <c r="K14" s="193">
        <v>71172.251624954806</v>
      </c>
      <c r="L14" s="64">
        <v>377556</v>
      </c>
      <c r="N14" s="122">
        <f t="shared" si="13"/>
        <v>8.8398895295936156E-2</v>
      </c>
      <c r="O14" s="28">
        <f t="shared" si="14"/>
        <v>8.4789694496821486E-2</v>
      </c>
      <c r="Q14" s="193">
        <v>2384650.9539999999</v>
      </c>
      <c r="R14" s="193">
        <v>6337.0332337684422</v>
      </c>
      <c r="S14" s="25"/>
      <c r="T14" s="1"/>
    </row>
    <row r="15" spans="1:20">
      <c r="A15" s="21">
        <v>39</v>
      </c>
      <c r="B15" t="s">
        <v>417</v>
      </c>
      <c r="C15" s="193">
        <v>1858231.1850000001</v>
      </c>
      <c r="D15" s="53">
        <f t="shared" si="0"/>
        <v>7200.4649301936288</v>
      </c>
      <c r="E15" s="38">
        <f t="shared" si="4"/>
        <v>0.89534822562962368</v>
      </c>
      <c r="F15" s="54">
        <f t="shared" si="9"/>
        <v>736.4159926359514</v>
      </c>
      <c r="G15" s="53">
        <f t="shared" si="10"/>
        <v>190047.6116355526</v>
      </c>
      <c r="H15" s="53">
        <f t="shared" si="11"/>
        <v>2048278.7966355528</v>
      </c>
      <c r="I15" s="55">
        <f t="shared" si="12"/>
        <v>7936.8809228295813</v>
      </c>
      <c r="J15" s="38">
        <f t="shared" si="6"/>
        <v>0.98691852820370307</v>
      </c>
      <c r="K15" s="193">
        <v>46139.680467805767</v>
      </c>
      <c r="L15" s="64">
        <v>258071</v>
      </c>
      <c r="N15" s="122">
        <f t="shared" si="13"/>
        <v>7.6624802983922338E-2</v>
      </c>
      <c r="O15" s="28">
        <f t="shared" si="14"/>
        <v>6.9787196076944558E-2</v>
      </c>
      <c r="Q15" s="193">
        <v>1725978.4280000001</v>
      </c>
      <c r="R15" s="193">
        <v>6730.7451020153494</v>
      </c>
      <c r="S15" s="25"/>
      <c r="T15" s="1"/>
    </row>
    <row r="16" spans="1:20">
      <c r="A16" s="21">
        <v>40</v>
      </c>
      <c r="B16" t="s">
        <v>418</v>
      </c>
      <c r="C16" s="193">
        <v>1285222.8370000001</v>
      </c>
      <c r="D16" s="53">
        <f t="shared" si="0"/>
        <v>7225.9145353446193</v>
      </c>
      <c r="E16" s="38">
        <f t="shared" si="4"/>
        <v>0.89851277945160879</v>
      </c>
      <c r="F16" s="54">
        <f t="shared" si="9"/>
        <v>714.14758812883474</v>
      </c>
      <c r="G16" s="53">
        <f t="shared" si="10"/>
        <v>127020.43246735893</v>
      </c>
      <c r="H16" s="53">
        <f t="shared" si="11"/>
        <v>1412243.2694673589</v>
      </c>
      <c r="I16" s="55">
        <f t="shared" si="12"/>
        <v>7940.0621234734535</v>
      </c>
      <c r="J16" s="38">
        <f t="shared" si="6"/>
        <v>0.98731409743145104</v>
      </c>
      <c r="K16" s="193">
        <v>21913.062505339301</v>
      </c>
      <c r="L16" s="64">
        <v>177863</v>
      </c>
      <c r="N16" s="122">
        <f t="shared" si="13"/>
        <v>9.8052360730214921E-2</v>
      </c>
      <c r="O16" s="28">
        <f t="shared" si="14"/>
        <v>9.329870022880507E-2</v>
      </c>
      <c r="Q16" s="193">
        <v>1170456.7860000001</v>
      </c>
      <c r="R16" s="193">
        <v>6609.2775321441277</v>
      </c>
      <c r="S16" s="25"/>
      <c r="T16" s="1"/>
    </row>
    <row r="17" spans="1:20">
      <c r="A17" s="21">
        <v>42</v>
      </c>
      <c r="B17" t="s">
        <v>419</v>
      </c>
      <c r="C17" s="193">
        <v>2218430.6570000001</v>
      </c>
      <c r="D17" s="53">
        <f t="shared" si="0"/>
        <v>6885.5160868809517</v>
      </c>
      <c r="E17" s="38">
        <f t="shared" si="4"/>
        <v>0.85618563116414037</v>
      </c>
      <c r="F17" s="54">
        <f t="shared" si="9"/>
        <v>1011.9962305345439</v>
      </c>
      <c r="G17" s="53">
        <f t="shared" si="10"/>
        <v>326053.04152346362</v>
      </c>
      <c r="H17" s="53">
        <f t="shared" si="11"/>
        <v>2544483.6985234637</v>
      </c>
      <c r="I17" s="55">
        <f t="shared" si="12"/>
        <v>7897.512317415496</v>
      </c>
      <c r="J17" s="38">
        <f t="shared" si="6"/>
        <v>0.98202320389551756</v>
      </c>
      <c r="K17" s="193">
        <v>57623.062462242378</v>
      </c>
      <c r="L17" s="64">
        <v>322188</v>
      </c>
      <c r="N17" s="122">
        <f t="shared" si="13"/>
        <v>9.2354428266791536E-2</v>
      </c>
      <c r="O17" s="28">
        <f t="shared" si="14"/>
        <v>8.4427613322449219E-2</v>
      </c>
      <c r="Q17" s="193">
        <v>2030870.75</v>
      </c>
      <c r="R17" s="193">
        <v>6349.4473972174455</v>
      </c>
      <c r="S17" s="25"/>
      <c r="T17" s="1"/>
    </row>
    <row r="18" spans="1:20">
      <c r="A18" s="21">
        <v>46</v>
      </c>
      <c r="B18" t="s">
        <v>420</v>
      </c>
      <c r="C18" s="193">
        <v>5380154.7240000004</v>
      </c>
      <c r="D18" s="53">
        <f t="shared" si="0"/>
        <v>8211.3440332107257</v>
      </c>
      <c r="E18" s="38">
        <f t="shared" si="4"/>
        <v>1.0210468881447516</v>
      </c>
      <c r="F18" s="54">
        <f t="shared" si="9"/>
        <v>-148.10322250400839</v>
      </c>
      <c r="G18" s="53">
        <f t="shared" si="10"/>
        <v>-97038.71241685134</v>
      </c>
      <c r="H18" s="53">
        <f t="shared" si="11"/>
        <v>5283116.0115831494</v>
      </c>
      <c r="I18" s="55">
        <f t="shared" si="12"/>
        <v>8063.2408107067185</v>
      </c>
      <c r="J18" s="38">
        <f t="shared" si="6"/>
        <v>1.0026308610180941</v>
      </c>
      <c r="K18" s="193">
        <v>-49368.526054680886</v>
      </c>
      <c r="L18" s="64">
        <v>655210</v>
      </c>
      <c r="N18" s="122">
        <f t="shared" si="13"/>
        <v>0.11118619929824237</v>
      </c>
      <c r="O18" s="28">
        <f t="shared" si="14"/>
        <v>0.1045534415175987</v>
      </c>
      <c r="Q18" s="193">
        <v>4841812.0449999999</v>
      </c>
      <c r="R18" s="193">
        <v>7434.0848749959696</v>
      </c>
      <c r="S18" s="25"/>
      <c r="T18" s="1"/>
    </row>
    <row r="19" spans="1:20">
      <c r="A19" s="21">
        <v>50</v>
      </c>
      <c r="B19" t="s">
        <v>421</v>
      </c>
      <c r="C19" s="193">
        <v>3616150.1749999998</v>
      </c>
      <c r="D19" s="53">
        <f t="shared" si="0"/>
        <v>7428.1814960508609</v>
      </c>
      <c r="E19" s="38">
        <f t="shared" si="4"/>
        <v>0.92366384485190378</v>
      </c>
      <c r="F19" s="54">
        <f t="shared" si="9"/>
        <v>537.16399751087329</v>
      </c>
      <c r="G19" s="53">
        <f t="shared" si="10"/>
        <v>261499.49144825578</v>
      </c>
      <c r="H19" s="53">
        <f t="shared" si="11"/>
        <v>3877649.6664482555</v>
      </c>
      <c r="I19" s="55">
        <f t="shared" si="12"/>
        <v>7965.3454935617337</v>
      </c>
      <c r="J19" s="38">
        <f t="shared" si="6"/>
        <v>0.99045798060648793</v>
      </c>
      <c r="K19" s="193">
        <v>51783.02648901756</v>
      </c>
      <c r="L19" s="64">
        <v>486815</v>
      </c>
      <c r="N19" s="122">
        <f t="shared" si="13"/>
        <v>9.4865137585040074E-2</v>
      </c>
      <c r="O19" s="28">
        <f t="shared" si="14"/>
        <v>8.6186102292494363E-2</v>
      </c>
      <c r="Q19" s="193">
        <v>3302827.034</v>
      </c>
      <c r="R19" s="193">
        <v>6838.7742030329882</v>
      </c>
      <c r="S19" s="25"/>
      <c r="T19" s="1"/>
    </row>
    <row r="20" spans="1:20">
      <c r="A20" s="21">
        <v>55</v>
      </c>
      <c r="B20" t="s">
        <v>422</v>
      </c>
      <c r="C20" s="193">
        <v>1325823.9169999999</v>
      </c>
      <c r="D20" s="53">
        <f t="shared" si="0"/>
        <v>7777.0512321165661</v>
      </c>
      <c r="E20" s="38">
        <f t="shared" si="4"/>
        <v>0.96704436294213003</v>
      </c>
      <c r="F20" s="54">
        <f t="shared" si="9"/>
        <v>231.90297845338125</v>
      </c>
      <c r="G20" s="53">
        <f t="shared" si="10"/>
        <v>39534.587863753979</v>
      </c>
      <c r="H20" s="53">
        <f t="shared" si="11"/>
        <v>1365358.5048637539</v>
      </c>
      <c r="I20" s="55">
        <f t="shared" si="12"/>
        <v>8008.9542105699456</v>
      </c>
      <c r="J20" s="38">
        <f t="shared" si="6"/>
        <v>0.99588054536776605</v>
      </c>
      <c r="K20" s="193">
        <v>-12648.381765529484</v>
      </c>
      <c r="L20" s="64">
        <v>170479</v>
      </c>
      <c r="N20" s="122">
        <f t="shared" si="13"/>
        <v>0.12561295324344346</v>
      </c>
      <c r="O20" s="28">
        <f t="shared" si="14"/>
        <v>0.11987525149502554</v>
      </c>
      <c r="Q20" s="193">
        <v>1177868.3899999999</v>
      </c>
      <c r="R20" s="193">
        <v>6944.5692470962795</v>
      </c>
      <c r="S20" s="25"/>
      <c r="T20" s="1"/>
    </row>
    <row r="21" spans="1:20">
      <c r="A21" s="21">
        <v>56</v>
      </c>
      <c r="B21" t="s">
        <v>423</v>
      </c>
      <c r="C21" s="193">
        <v>559311.23300000001</v>
      </c>
      <c r="D21" s="53">
        <f t="shared" si="0"/>
        <v>7453.3092534847156</v>
      </c>
      <c r="E21" s="38">
        <f t="shared" si="4"/>
        <v>0.92678837823281257</v>
      </c>
      <c r="F21" s="54">
        <f t="shared" si="9"/>
        <v>515.17720975625048</v>
      </c>
      <c r="G21" s="53">
        <f t="shared" si="10"/>
        <v>38659.928174528548</v>
      </c>
      <c r="H21" s="53">
        <f t="shared" si="11"/>
        <v>597971.16117452853</v>
      </c>
      <c r="I21" s="55">
        <f t="shared" si="12"/>
        <v>7968.4864632409644</v>
      </c>
      <c r="J21" s="38">
        <f t="shared" si="6"/>
        <v>0.99084854727910132</v>
      </c>
      <c r="K21" s="193">
        <v>1494.7066609956892</v>
      </c>
      <c r="L21" s="64">
        <v>75042</v>
      </c>
      <c r="N21" s="122">
        <f t="shared" si="13"/>
        <v>0.13226876160049875</v>
      </c>
      <c r="O21" s="28">
        <f t="shared" si="14"/>
        <v>0.13243473474057496</v>
      </c>
      <c r="Q21" s="193">
        <v>493973.91499999998</v>
      </c>
      <c r="R21" s="193">
        <v>6581.6678214062067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44990147.771000005</v>
      </c>
      <c r="D23" s="59">
        <f>C23*1000/L23</f>
        <v>8042.083207491859</v>
      </c>
      <c r="E23" s="60">
        <f>D23/D$23</f>
        <v>1</v>
      </c>
      <c r="F23" s="61"/>
      <c r="G23" s="59">
        <f>SUM(G7:G21)</f>
        <v>4.7002686187624931E-9</v>
      </c>
      <c r="H23" s="59">
        <f>SUM(H7:H22)</f>
        <v>44990147.771000005</v>
      </c>
      <c r="I23" s="62">
        <f>H23*1000/L23</f>
        <v>8042.083207491859</v>
      </c>
      <c r="J23" s="60">
        <f>I23/I$23</f>
        <v>1</v>
      </c>
      <c r="K23" s="63">
        <f>SUM(K7:K21)</f>
        <v>7.9235178418457508E-9</v>
      </c>
      <c r="L23" s="19">
        <f>SUM(L7:L21)</f>
        <v>5594340</v>
      </c>
      <c r="N23" s="219">
        <f>(C23-Q23)/Q23</f>
        <v>9.9906195232413494E-2</v>
      </c>
      <c r="O23" s="128">
        <f>(D23-R23)/R23</f>
        <v>9.1228395931875234E-2</v>
      </c>
      <c r="Q23" s="127">
        <f>SUM(Q7:Q21)</f>
        <v>40903622.478</v>
      </c>
      <c r="R23" s="232">
        <v>7369.7525077911569</v>
      </c>
      <c r="S23" s="16"/>
      <c r="T23" s="25"/>
    </row>
    <row r="25" spans="1:20">
      <c r="A25" s="65" t="s">
        <v>392</v>
      </c>
      <c r="B25" s="173" t="str">
        <f>komm!C369</f>
        <v>Utbetales/trekkes ved 1. termin rammetilskudd i januar 2025</v>
      </c>
      <c r="C25" s="66"/>
      <c r="D25" s="66"/>
      <c r="E25" s="66"/>
      <c r="O25" s="67"/>
      <c r="Q25" s="46"/>
    </row>
    <row r="28" spans="1:20">
      <c r="G28" s="234"/>
      <c r="H28" s="235"/>
    </row>
    <row r="29" spans="1:20">
      <c r="G29" s="234"/>
      <c r="H29" s="235"/>
    </row>
    <row r="30" spans="1:20">
      <c r="G30" s="234"/>
      <c r="H30" s="235"/>
    </row>
    <row r="31" spans="1:20">
      <c r="G31" s="234"/>
      <c r="H31" s="235"/>
    </row>
    <row r="32" spans="1:20">
      <c r="G32" s="234"/>
      <c r="H32" s="235"/>
    </row>
    <row r="33" spans="7:8">
      <c r="G33" s="234"/>
      <c r="H33" s="235"/>
    </row>
    <row r="34" spans="7:8">
      <c r="G34" s="234"/>
      <c r="H34" s="235"/>
    </row>
    <row r="35" spans="7:8">
      <c r="G35" s="234"/>
      <c r="H35" s="235"/>
    </row>
    <row r="36" spans="7:8">
      <c r="G36" s="234"/>
      <c r="H36" s="235"/>
    </row>
    <row r="37" spans="7:8">
      <c r="G37" s="234"/>
      <c r="H37" s="235"/>
    </row>
    <row r="38" spans="7:8">
      <c r="G38" s="234"/>
      <c r="H38" s="235"/>
    </row>
    <row r="39" spans="7:8">
      <c r="G39" s="234"/>
      <c r="H39" s="235"/>
    </row>
    <row r="40" spans="7:8">
      <c r="G40" s="234"/>
      <c r="H40" s="235"/>
    </row>
    <row r="41" spans="7:8">
      <c r="G41" s="234"/>
      <c r="H41" s="235"/>
    </row>
    <row r="42" spans="7:8">
      <c r="G42" s="234"/>
      <c r="H42" s="235"/>
    </row>
    <row r="43" spans="7:8">
      <c r="G43" s="235"/>
      <c r="H43" s="235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B9" sqref="B9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5.285156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424</v>
      </c>
      <c r="B1" s="273"/>
      <c r="C1" s="273"/>
      <c r="D1" s="130"/>
      <c r="E1" s="130"/>
      <c r="F1" s="273"/>
      <c r="G1" s="273"/>
      <c r="H1" s="130"/>
      <c r="I1" s="130"/>
      <c r="J1" s="273"/>
      <c r="K1" s="273"/>
      <c r="L1" s="157"/>
    </row>
    <row r="2" spans="1:17">
      <c r="A2" s="136"/>
      <c r="B2" s="134" t="s">
        <v>425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426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6"/>
      <c r="N3" s="146"/>
      <c r="O3" s="146"/>
      <c r="P3" s="163"/>
      <c r="Q3" s="163"/>
    </row>
    <row r="4" spans="1:17">
      <c r="A4" s="7" t="s">
        <v>427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3"/>
      <c r="N4" s="163"/>
      <c r="O4" s="163"/>
      <c r="P4" s="163"/>
    </row>
    <row r="5" spans="1:17">
      <c r="A5" s="7" t="s">
        <v>428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3"/>
      <c r="N5" s="163"/>
      <c r="O5" s="163"/>
    </row>
    <row r="6" spans="1:17">
      <c r="A6" s="7" t="s">
        <v>401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3"/>
      <c r="O6" s="163"/>
    </row>
    <row r="7" spans="1:17">
      <c r="A7" s="7" t="s">
        <v>429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3"/>
      <c r="P7" s="163"/>
    </row>
    <row r="8" spans="1:17">
      <c r="A8" s="7" t="s">
        <v>430</v>
      </c>
      <c r="B8" s="29">
        <v>104847661</v>
      </c>
      <c r="C8" s="29">
        <v>109061725.594</v>
      </c>
      <c r="D8" s="29">
        <v>118891723.56299999</v>
      </c>
      <c r="E8" s="29"/>
      <c r="F8" s="29">
        <v>20742396</v>
      </c>
      <c r="G8" s="29">
        <v>21201261</v>
      </c>
      <c r="H8" s="29">
        <v>22946830</v>
      </c>
      <c r="I8" s="29"/>
      <c r="J8" s="29">
        <f t="shared" si="0"/>
        <v>125590057</v>
      </c>
      <c r="K8" s="29">
        <f t="shared" si="1"/>
        <v>130262986.594</v>
      </c>
      <c r="L8" s="29">
        <f t="shared" si="2"/>
        <v>141838553.56299999</v>
      </c>
      <c r="N8" s="163"/>
      <c r="O8" s="163"/>
      <c r="P8" s="163"/>
      <c r="Q8" s="163"/>
    </row>
    <row r="9" spans="1:17">
      <c r="A9" s="7" t="s">
        <v>431</v>
      </c>
      <c r="B9" s="29">
        <v>127895476</v>
      </c>
      <c r="C9" s="29">
        <v>132737375</v>
      </c>
      <c r="D9" s="29">
        <v>144980763.32300004</v>
      </c>
      <c r="E9" s="29"/>
      <c r="F9" s="29">
        <v>25309163</v>
      </c>
      <c r="G9" s="29">
        <v>25785293</v>
      </c>
      <c r="H9" s="29">
        <f>28002624</f>
        <v>28002624</v>
      </c>
      <c r="I9" s="29"/>
      <c r="J9" s="29">
        <f t="shared" si="0"/>
        <v>153204639</v>
      </c>
      <c r="K9" s="29">
        <f t="shared" si="1"/>
        <v>158522668</v>
      </c>
      <c r="L9" s="29">
        <f t="shared" si="2"/>
        <v>172983387.32300004</v>
      </c>
      <c r="M9" s="163"/>
      <c r="N9" s="163"/>
      <c r="O9" s="163"/>
      <c r="P9" s="163"/>
      <c r="Q9" s="163"/>
    </row>
    <row r="10" spans="1:17">
      <c r="A10" s="7" t="s">
        <v>432</v>
      </c>
      <c r="B10" s="29">
        <v>130669635</v>
      </c>
      <c r="C10" s="29">
        <v>135520524.042</v>
      </c>
      <c r="D10" s="29">
        <v>147601267.27900001</v>
      </c>
      <c r="E10" s="29"/>
      <c r="F10" s="29">
        <v>25857833</v>
      </c>
      <c r="G10" s="29">
        <v>26332332</v>
      </c>
      <c r="H10" s="29">
        <v>28504385.460000001</v>
      </c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176105652.73900002</v>
      </c>
      <c r="M10" s="146"/>
      <c r="N10" s="163"/>
      <c r="O10" s="163"/>
      <c r="P10" s="163"/>
    </row>
    <row r="11" spans="1:17">
      <c r="A11" s="7" t="s">
        <v>433</v>
      </c>
      <c r="B11" s="29">
        <v>167176502</v>
      </c>
      <c r="C11" s="29">
        <v>173127354.21100006</v>
      </c>
      <c r="D11" s="29">
        <v>188978831.83200026</v>
      </c>
      <c r="E11" s="29"/>
      <c r="F11" s="29">
        <v>33077457</v>
      </c>
      <c r="G11" s="29">
        <v>33607413</v>
      </c>
      <c r="H11" s="29">
        <v>36489460.726999991</v>
      </c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225468292.55900025</v>
      </c>
      <c r="N11" s="163"/>
    </row>
    <row r="12" spans="1:17" ht="15.75" thickBot="1">
      <c r="A12" s="7" t="s">
        <v>434</v>
      </c>
      <c r="B12" s="29">
        <v>168506575</v>
      </c>
      <c r="C12" s="29">
        <v>174472885</v>
      </c>
      <c r="D12" s="29">
        <v>190334268</v>
      </c>
      <c r="E12" s="29"/>
      <c r="F12" s="29">
        <v>33339082</v>
      </c>
      <c r="G12" s="29">
        <v>33870624</v>
      </c>
      <c r="H12" s="29">
        <v>36750254</v>
      </c>
      <c r="I12" s="29"/>
      <c r="J12" s="29">
        <f t="shared" si="0"/>
        <v>201845657</v>
      </c>
      <c r="K12" s="29">
        <f t="shared" si="1"/>
        <v>208343509</v>
      </c>
      <c r="L12" s="29">
        <f t="shared" si="2"/>
        <v>227084522</v>
      </c>
      <c r="M12" s="163"/>
      <c r="N12" s="163"/>
    </row>
    <row r="13" spans="1:17">
      <c r="A13" s="7" t="s">
        <v>435</v>
      </c>
      <c r="B13" s="29">
        <v>205956451.00000006</v>
      </c>
      <c r="C13" s="29">
        <v>209184111.13300014</v>
      </c>
      <c r="D13" s="29">
        <v>231712304</v>
      </c>
      <c r="E13" s="31" t="s">
        <v>30</v>
      </c>
      <c r="F13" s="29">
        <v>40808867</v>
      </c>
      <c r="G13" s="29">
        <v>40903622.478</v>
      </c>
      <c r="H13" s="29">
        <v>44990148</v>
      </c>
      <c r="I13" s="31" t="s">
        <v>30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276702452</v>
      </c>
      <c r="M13" s="32"/>
      <c r="N13" s="137"/>
    </row>
    <row r="14" spans="1:17">
      <c r="A14" s="227" t="s">
        <v>436</v>
      </c>
      <c r="B14" s="228">
        <v>210494834</v>
      </c>
      <c r="C14" s="228">
        <v>213344145.97700018</v>
      </c>
      <c r="D14" s="228"/>
      <c r="E14" s="229">
        <f>D14*1000/$N$15</f>
        <v>0</v>
      </c>
      <c r="F14" s="228">
        <v>41690857.868000008</v>
      </c>
      <c r="G14" s="228">
        <v>41689971</v>
      </c>
      <c r="H14" s="228"/>
      <c r="I14" s="229">
        <f>H14*1000/$N$15</f>
        <v>0</v>
      </c>
      <c r="J14" s="228">
        <f t="shared" si="0"/>
        <v>252185691.868</v>
      </c>
      <c r="K14" s="228">
        <f t="shared" si="1"/>
        <v>255034116.97700018</v>
      </c>
      <c r="L14" s="228">
        <f t="shared" si="2"/>
        <v>0</v>
      </c>
      <c r="N14" s="191" t="s">
        <v>437</v>
      </c>
      <c r="O14" s="191"/>
    </row>
    <row r="15" spans="1:17">
      <c r="A15" s="226" t="s">
        <v>438</v>
      </c>
      <c r="B15" s="221">
        <v>200750000</v>
      </c>
      <c r="C15" s="221">
        <v>220250000</v>
      </c>
      <c r="D15" s="168">
        <f>234800000-170000</f>
        <v>234630000</v>
      </c>
      <c r="E15" s="42">
        <f>D15*1000/$N$15</f>
        <v>41940.604253584876</v>
      </c>
      <c r="F15" s="223">
        <v>40350000</v>
      </c>
      <c r="G15" s="223">
        <v>43250000</v>
      </c>
      <c r="H15" s="169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2">
        <v>5594340</v>
      </c>
      <c r="O15" s="191"/>
    </row>
    <row r="16" spans="1:17">
      <c r="A16" s="7" t="s">
        <v>439</v>
      </c>
      <c r="B16" s="221">
        <v>200725000</v>
      </c>
      <c r="C16" s="221">
        <v>220400000</v>
      </c>
      <c r="D16" s="168">
        <v>234095000</v>
      </c>
      <c r="E16" s="42">
        <f>D16*1000/$N$15</f>
        <v>41844.971882295322</v>
      </c>
      <c r="F16" s="223">
        <v>40265000</v>
      </c>
      <c r="G16" s="223">
        <v>43100000</v>
      </c>
      <c r="H16" s="169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440</v>
      </c>
      <c r="B17" s="222">
        <v>204653000</v>
      </c>
      <c r="C17" s="222">
        <v>218400000</v>
      </c>
      <c r="D17" s="39">
        <v>234450000</v>
      </c>
      <c r="E17" s="42">
        <f>D17*1000/$N$15</f>
        <v>41908.428876328573</v>
      </c>
      <c r="F17" s="222">
        <v>40464000</v>
      </c>
      <c r="G17" s="222">
        <v>42600000</v>
      </c>
      <c r="H17" s="39">
        <v>45700000</v>
      </c>
      <c r="I17" s="42">
        <f>H17*1000/$N$15</f>
        <v>8168.9707811824092</v>
      </c>
      <c r="J17" s="44"/>
      <c r="K17" s="39"/>
      <c r="L17" s="39">
        <f>D17+H17</f>
        <v>280150000</v>
      </c>
      <c r="M17" s="34"/>
      <c r="N17" s="147"/>
    </row>
    <row r="18" spans="1:19" ht="15.75" thickBot="1">
      <c r="A18" s="41"/>
      <c r="B18" s="194"/>
      <c r="C18" s="194"/>
      <c r="D18" s="170"/>
      <c r="E18" s="171">
        <f>D18*1000/$N$15</f>
        <v>0</v>
      </c>
      <c r="F18" s="44"/>
      <c r="G18" s="39"/>
      <c r="H18" s="39"/>
      <c r="I18" s="171">
        <f>H18*1000/$N$15</f>
        <v>0</v>
      </c>
      <c r="J18" s="44"/>
      <c r="K18" s="39"/>
      <c r="L18" s="39">
        <f>D18+H18</f>
        <v>0</v>
      </c>
      <c r="M18" s="34"/>
      <c r="N18" s="147"/>
    </row>
    <row r="19" spans="1:19">
      <c r="A19" s="139"/>
      <c r="B19" s="140"/>
      <c r="C19" s="141"/>
      <c r="D19" s="236"/>
      <c r="E19" s="237"/>
      <c r="F19" s="239"/>
      <c r="G19" s="241"/>
      <c r="H19" s="141"/>
      <c r="I19" s="237"/>
      <c r="J19" s="238"/>
      <c r="K19" s="240"/>
      <c r="L19" s="142"/>
      <c r="M19" s="34"/>
      <c r="N19" s="33"/>
      <c r="O19" s="146"/>
      <c r="P19" s="146"/>
    </row>
    <row r="20" spans="1:19">
      <c r="A20" s="159"/>
      <c r="B20" s="159"/>
      <c r="C20" s="159"/>
      <c r="D20" s="159"/>
      <c r="E20" s="237"/>
      <c r="F20" s="238"/>
      <c r="G20" s="241"/>
      <c r="H20" s="231"/>
      <c r="I20" s="237"/>
      <c r="J20" s="238"/>
      <c r="K20" s="240"/>
      <c r="L20" s="142"/>
      <c r="M20" s="144"/>
      <c r="N20" s="33"/>
      <c r="O20" s="146"/>
    </row>
    <row r="21" spans="1:19">
      <c r="A21" s="160"/>
      <c r="B21" s="161"/>
      <c r="C21" s="162"/>
      <c r="D21" s="162"/>
      <c r="E21" s="237"/>
      <c r="F21" s="238"/>
      <c r="G21" s="239"/>
      <c r="H21" s="143"/>
      <c r="I21" s="237"/>
      <c r="J21" s="238"/>
      <c r="K21" s="142"/>
      <c r="L21" s="242"/>
      <c r="M21" s="34"/>
      <c r="N21" s="33"/>
    </row>
    <row r="22" spans="1:19">
      <c r="A22" s="35" t="s">
        <v>441</v>
      </c>
      <c r="B22" s="273"/>
      <c r="C22" s="273"/>
      <c r="D22" s="273"/>
      <c r="E22" s="36"/>
      <c r="F22" s="273"/>
      <c r="G22" s="273"/>
      <c r="H22" s="130"/>
      <c r="I22" s="36"/>
      <c r="J22" s="273"/>
      <c r="K22" s="273"/>
      <c r="L22" s="273"/>
    </row>
    <row r="23" spans="1:19">
      <c r="A23" s="37" t="s">
        <v>442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426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 t="shared" ref="H24:H29" si="5"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5"/>
      <c r="O24"/>
      <c r="Q24" s="172"/>
      <c r="R24" s="32"/>
      <c r="S24" s="146"/>
    </row>
    <row r="25" spans="1:19">
      <c r="A25" s="7" t="s">
        <v>427</v>
      </c>
      <c r="B25" s="38">
        <v>-1.6492121192155603E-3</v>
      </c>
      <c r="C25" s="38">
        <f t="shared" ref="C25:C30" si="6">(C4-B4)/B4</f>
        <v>2.1480154731716182E-2</v>
      </c>
      <c r="D25" s="38">
        <f t="shared" ref="D25:D32" si="7">(D4-C4)/C4</f>
        <v>2.8184380763648032E-2</v>
      </c>
      <c r="E25" s="7"/>
      <c r="F25" s="38">
        <v>-3.8193152548046283E-2</v>
      </c>
      <c r="G25" s="38">
        <v>1.5416458155696647E-2</v>
      </c>
      <c r="H25" s="38">
        <f t="shared" si="5"/>
        <v>3.3017825068237089E-3</v>
      </c>
      <c r="I25" s="7"/>
      <c r="J25" s="38">
        <v>-7.9003838977869945E-3</v>
      </c>
      <c r="K25" s="38">
        <f t="shared" ref="K25:K29" si="8">(K4-J4)/J4</f>
        <v>2.0474575944398037E-2</v>
      </c>
      <c r="L25" s="38">
        <f t="shared" ref="L25:L32" si="9">(L4-K4)/K4</f>
        <v>2.4078405025717772E-2</v>
      </c>
      <c r="N25" s="145"/>
      <c r="O25"/>
      <c r="Q25" s="172"/>
      <c r="R25" s="32"/>
      <c r="S25" s="146"/>
    </row>
    <row r="26" spans="1:19">
      <c r="A26" s="7" t="s">
        <v>428</v>
      </c>
      <c r="B26" s="38">
        <v>3.8025412353021495E-2</v>
      </c>
      <c r="C26" s="38">
        <f t="shared" si="6"/>
        <v>2.3108501715274989E-2</v>
      </c>
      <c r="D26" s="38">
        <f t="shared" si="7"/>
        <v>6.93516570671735E-2</v>
      </c>
      <c r="E26" s="7"/>
      <c r="F26" s="38">
        <v>1.5854519348921167E-2</v>
      </c>
      <c r="G26" s="38">
        <v>7.2073747194751261E-3</v>
      </c>
      <c r="H26" s="38">
        <f t="shared" si="5"/>
        <v>5.966942393911049E-2</v>
      </c>
      <c r="I26" s="7"/>
      <c r="J26" s="38">
        <v>3.4291285792708973E-2</v>
      </c>
      <c r="K26" s="38">
        <f t="shared" si="8"/>
        <v>2.0478098027101044E-2</v>
      </c>
      <c r="L26" s="38">
        <f t="shared" si="9"/>
        <v>6.7770826798570785E-2</v>
      </c>
      <c r="N26" s="145"/>
      <c r="O26"/>
      <c r="Q26" s="172"/>
      <c r="R26" s="172"/>
      <c r="S26" s="146"/>
    </row>
    <row r="27" spans="1:19">
      <c r="A27" s="7" t="s">
        <v>401</v>
      </c>
      <c r="B27" s="38">
        <v>3.0005878730073769E-2</v>
      </c>
      <c r="C27" s="38">
        <f t="shared" si="6"/>
        <v>2.2860961739472198E-2</v>
      </c>
      <c r="D27" s="38">
        <f t="shared" si="7"/>
        <v>6.7614421020744039E-2</v>
      </c>
      <c r="E27" s="7"/>
      <c r="F27" s="38">
        <v>7.9884553471095254E-3</v>
      </c>
      <c r="G27" s="38">
        <v>7.1914245788855706E-3</v>
      </c>
      <c r="H27" s="38">
        <f t="shared" si="5"/>
        <v>5.793509326934445E-2</v>
      </c>
      <c r="I27" s="7"/>
      <c r="J27" s="38">
        <v>2.6300359299116102E-2</v>
      </c>
      <c r="K27" s="38">
        <f t="shared" si="8"/>
        <v>2.027084196810721E-2</v>
      </c>
      <c r="L27" s="38">
        <f t="shared" si="9"/>
        <v>6.6034972707792489E-2</v>
      </c>
      <c r="N27" s="145"/>
      <c r="Q27" s="172"/>
    </row>
    <row r="28" spans="1:19">
      <c r="A28" s="7" t="s">
        <v>429</v>
      </c>
      <c r="B28" s="38">
        <v>1.949113115538172E-2</v>
      </c>
      <c r="C28" s="38">
        <f t="shared" si="6"/>
        <v>4.334501995949714E-2</v>
      </c>
      <c r="D28" s="38">
        <f t="shared" si="7"/>
        <v>8.0416809597936428E-2</v>
      </c>
      <c r="E28" s="7"/>
      <c r="F28" s="38">
        <v>1.6118349385184946E-3</v>
      </c>
      <c r="G28" s="38">
        <v>2.534794207137453E-2</v>
      </c>
      <c r="H28" s="38">
        <f t="shared" si="5"/>
        <v>7.2642161964881255E-2</v>
      </c>
      <c r="I28" s="7"/>
      <c r="J28" s="38">
        <v>1.6493280336366191E-2</v>
      </c>
      <c r="K28" s="38">
        <f t="shared" si="8"/>
        <v>4.0371598103144488E-2</v>
      </c>
      <c r="L28" s="38">
        <f t="shared" si="9"/>
        <v>7.9150855308698378E-2</v>
      </c>
      <c r="N28" s="145"/>
      <c r="Q28" s="172"/>
    </row>
    <row r="29" spans="1:19">
      <c r="A29" s="7" t="s">
        <v>430</v>
      </c>
      <c r="B29" s="38">
        <v>1.951924564666753E-2</v>
      </c>
      <c r="C29" s="38">
        <f t="shared" si="6"/>
        <v>4.0192261360985408E-2</v>
      </c>
      <c r="D29" s="38">
        <f t="shared" si="7"/>
        <v>9.0132426526917081E-2</v>
      </c>
      <c r="E29" s="7"/>
      <c r="F29" s="38">
        <v>1.6663697588875429E-3</v>
      </c>
      <c r="G29" s="38">
        <v>2.2122082714070256E-2</v>
      </c>
      <c r="H29" s="38">
        <f t="shared" si="5"/>
        <v>8.2333263101661738E-2</v>
      </c>
      <c r="I29" s="7"/>
      <c r="J29" s="38">
        <v>1.6526928339740482E-2</v>
      </c>
      <c r="K29" s="38">
        <f t="shared" si="8"/>
        <v>3.7207798974085958E-2</v>
      </c>
      <c r="L29" s="38">
        <f t="shared" si="9"/>
        <v>8.8863055205991845E-2</v>
      </c>
      <c r="N29" s="145"/>
    </row>
    <row r="30" spans="1:19">
      <c r="A30" s="7" t="s">
        <v>431</v>
      </c>
      <c r="B30" s="38">
        <v>2.3955005745479464E-2</v>
      </c>
      <c r="C30" s="38">
        <f t="shared" si="6"/>
        <v>3.7858250748447113E-2</v>
      </c>
      <c r="D30" s="38">
        <f t="shared" si="7"/>
        <v>9.2237686054888787E-2</v>
      </c>
      <c r="E30" s="7"/>
      <c r="F30" s="38">
        <v>7.7607711030431839E-3</v>
      </c>
      <c r="G30" s="38">
        <v>1.8812554172573784E-2</v>
      </c>
      <c r="H30" s="38">
        <f>(H9-G9)/G9</f>
        <v>8.5992080834605994E-2</v>
      </c>
      <c r="I30" s="7"/>
      <c r="J30" s="38">
        <v>2.1243950654319915E-2</v>
      </c>
      <c r="K30" s="38">
        <f t="shared" ref="K30:K35" si="10">(K9-J9)/J9</f>
        <v>3.4711931927857619E-2</v>
      </c>
      <c r="L30" s="38">
        <f t="shared" si="9"/>
        <v>9.1221776074321706E-2</v>
      </c>
      <c r="N30" s="145"/>
    </row>
    <row r="31" spans="1:19">
      <c r="A31" s="7" t="s">
        <v>432</v>
      </c>
      <c r="B31" s="38">
        <v>9.774844077562423E-3</v>
      </c>
      <c r="C31" s="38">
        <f>(C10-B10)/B10</f>
        <v>3.7123307507516919E-2</v>
      </c>
      <c r="D31" s="38">
        <f t="shared" si="7"/>
        <v>8.9143274219158131E-2</v>
      </c>
      <c r="E31" s="7"/>
      <c r="F31" s="38">
        <v>-6.7859947240014526E-3</v>
      </c>
      <c r="G31" s="38">
        <v>1.8350300274582173E-2</v>
      </c>
      <c r="H31" s="38">
        <f>(H10-G10)/G10</f>
        <v>8.248617934788309E-2</v>
      </c>
      <c r="I31" s="7"/>
      <c r="J31" s="38">
        <v>7.0010705856122148E-3</v>
      </c>
      <c r="K31" s="38">
        <f t="shared" si="10"/>
        <v>3.4022067245092061E-2</v>
      </c>
      <c r="L31" s="38">
        <f t="shared" si="9"/>
        <v>8.8060211265604718E-2</v>
      </c>
      <c r="N31" s="145"/>
    </row>
    <row r="32" spans="1:19">
      <c r="A32" s="7" t="s">
        <v>433</v>
      </c>
      <c r="B32" s="38">
        <v>9.10309959763843E-3</v>
      </c>
      <c r="C32" s="38">
        <f>(C11-B11)/B11</f>
        <v>3.5596223989661266E-2</v>
      </c>
      <c r="D32" s="38">
        <f t="shared" si="7"/>
        <v>9.155963650712938E-2</v>
      </c>
      <c r="E32" s="7"/>
      <c r="F32" s="38">
        <v>-6.2789492700951292E-3</v>
      </c>
      <c r="G32" s="38">
        <v>1.6021666961882831E-2</v>
      </c>
      <c r="H32" s="38">
        <f>(H11-G11)/G11</f>
        <v>8.5756309984347523E-2</v>
      </c>
      <c r="I32" s="7"/>
      <c r="J32" s="38">
        <v>6.5295814050128267E-3</v>
      </c>
      <c r="K32" s="38">
        <f t="shared" si="10"/>
        <v>3.2362946747035624E-2</v>
      </c>
      <c r="L32" s="38">
        <f t="shared" si="9"/>
        <v>9.0616230645328116E-2</v>
      </c>
      <c r="N32" s="145"/>
    </row>
    <row r="33" spans="1:18">
      <c r="A33" s="7" t="s">
        <v>434</v>
      </c>
      <c r="B33" s="38">
        <v>7.2698373172050681E-3</v>
      </c>
      <c r="C33" s="38">
        <f>(C12-B12)/B12</f>
        <v>3.5406986344598129E-2</v>
      </c>
      <c r="D33" s="38">
        <f>(D12-C12)/C12</f>
        <v>9.0910303913413246E-2</v>
      </c>
      <c r="E33" s="7"/>
      <c r="F33" s="38">
        <v>-8.4541868832781041E-3</v>
      </c>
      <c r="G33" s="38">
        <v>1.5943510382199485E-2</v>
      </c>
      <c r="H33" s="38">
        <f>(H12-G12)/G12</f>
        <v>8.5018510435473524E-2</v>
      </c>
      <c r="I33" s="7"/>
      <c r="J33" s="38">
        <v>4.638388570943985E-3</v>
      </c>
      <c r="K33" s="38">
        <f t="shared" si="10"/>
        <v>3.2192181375495239E-2</v>
      </c>
      <c r="L33" s="38">
        <f>(L12-K12)/K12</f>
        <v>8.9952468833574273E-2</v>
      </c>
      <c r="N33" s="145"/>
    </row>
    <row r="34" spans="1:18">
      <c r="A34" s="7" t="s">
        <v>435</v>
      </c>
      <c r="B34" s="38">
        <v>-4.7321088364397156E-2</v>
      </c>
      <c r="C34" s="38">
        <f>(C13-B13)/B13</f>
        <v>1.5671566087532139E-2</v>
      </c>
      <c r="D34" s="38">
        <f>(D13-C13)/C13</f>
        <v>0.10769552594114734</v>
      </c>
      <c r="E34" s="39"/>
      <c r="F34" s="38">
        <v>-6.4996871054952235E-2</v>
      </c>
      <c r="G34" s="38">
        <v>2.3219335640952765E-3</v>
      </c>
      <c r="H34" s="38">
        <f>(H13-G13)/G13</f>
        <v>9.9906200830939512E-2</v>
      </c>
      <c r="I34" s="39"/>
      <c r="J34" s="38">
        <v>-5.0290202714143063E-2</v>
      </c>
      <c r="K34" s="38">
        <f t="shared" si="10"/>
        <v>1.3463867766863657E-2</v>
      </c>
      <c r="L34" s="38">
        <f>(L13-K13)/K13</f>
        <v>0.10642152657674063</v>
      </c>
      <c r="N34" s="145"/>
    </row>
    <row r="35" spans="1:18">
      <c r="A35" s="39" t="s">
        <v>436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10"/>
        <v>1.1294951303149704E-2</v>
      </c>
      <c r="L35" s="38"/>
      <c r="N35" s="145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6"/>
      <c r="Q36" s="146"/>
      <c r="R36" s="146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6"/>
      <c r="Q37" s="146"/>
      <c r="R37" s="146"/>
    </row>
    <row r="38" spans="1:18">
      <c r="A38" s="7" t="str">
        <f>A17</f>
        <v>Anslag NB2026</v>
      </c>
      <c r="C38" s="40"/>
      <c r="D38" s="40">
        <f>D17/C14-1</f>
        <v>9.8928676605334109E-2</v>
      </c>
      <c r="G38" s="40"/>
      <c r="H38" s="40">
        <f>H17/G14-1</f>
        <v>9.6186898283042721E-2</v>
      </c>
      <c r="K38" s="38"/>
      <c r="L38" s="40">
        <f>L17/K14-1</f>
        <v>9.8480483006377018E-2</v>
      </c>
      <c r="O38" s="32"/>
      <c r="P38" s="146"/>
      <c r="Q38" s="146"/>
      <c r="R38" s="146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7"/>
      <c r="D40" s="147"/>
      <c r="F40" s="148"/>
      <c r="G40" s="147"/>
      <c r="H40" s="147"/>
      <c r="K40" s="147"/>
      <c r="L40" s="147"/>
    </row>
    <row r="41" spans="1:18">
      <c r="A41" s="143"/>
      <c r="B41" s="149"/>
      <c r="C41" s="150"/>
      <c r="D41" s="150"/>
      <c r="E41" s="149"/>
      <c r="F41" s="149"/>
      <c r="G41" s="150"/>
      <c r="H41" s="150"/>
      <c r="I41" s="149"/>
      <c r="J41" s="149"/>
      <c r="K41" s="150"/>
      <c r="L41" s="150"/>
    </row>
    <row r="42" spans="1:18">
      <c r="A42" s="7" t="s">
        <v>443</v>
      </c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</row>
    <row r="43" spans="1:18">
      <c r="A43" s="165"/>
      <c r="B43" s="134" t="str">
        <f>B23</f>
        <v>2023-</v>
      </c>
      <c r="C43" s="134">
        <f>C23</f>
        <v>2024</v>
      </c>
      <c r="D43" s="134">
        <f>D23</f>
        <v>2025</v>
      </c>
      <c r="E43" s="198" t="s">
        <v>444</v>
      </c>
      <c r="F43" s="134" t="str">
        <f>F23</f>
        <v>2023-</v>
      </c>
      <c r="G43" s="134">
        <f>G23</f>
        <v>2024</v>
      </c>
      <c r="H43" s="134">
        <f>H23</f>
        <v>2025</v>
      </c>
      <c r="I43" s="151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1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2">
        <f t="shared" ref="E44:E49" si="11"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2">
        <f t="shared" ref="I44:I50" si="12">(H44-G44)/G44</f>
        <v>3.4687994782125245E-3</v>
      </c>
      <c r="J44" s="32">
        <f t="shared" ref="J44:J56" si="13">B44+F44</f>
        <v>30057697</v>
      </c>
      <c r="K44" s="32">
        <f t="shared" ref="K44:K56" si="14">C44+G44</f>
        <v>30791777.281999998</v>
      </c>
      <c r="L44" s="32">
        <f t="shared" ref="L44:L56" si="15">D44+H44</f>
        <v>31559680.085000027</v>
      </c>
      <c r="M44" s="152">
        <f t="shared" ref="M44:M49" si="16">(L44-K44)/K44</f>
        <v>2.4938567071570873E-2</v>
      </c>
      <c r="O44" s="146"/>
    </row>
    <row r="45" spans="1:18">
      <c r="A45" s="32" t="str">
        <f t="shared" ref="A45:A55" si="17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2">
        <f t="shared" si="11"/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2">
        <f t="shared" si="12"/>
        <v>-5.6130555006975332E-4</v>
      </c>
      <c r="J45" s="32">
        <f t="shared" si="13"/>
        <v>1476729</v>
      </c>
      <c r="K45" s="32">
        <f t="shared" si="14"/>
        <v>1388302.7180000022</v>
      </c>
      <c r="L45" s="32">
        <f>D45+H45</f>
        <v>1395244.914999973</v>
      </c>
      <c r="M45" s="152">
        <f t="shared" si="16"/>
        <v>5.0004922629351307E-3</v>
      </c>
      <c r="O45" s="146"/>
    </row>
    <row r="46" spans="1:18">
      <c r="A46" s="32" t="str">
        <f t="shared" si="17"/>
        <v>Mars</v>
      </c>
      <c r="B46" s="32">
        <f t="shared" ref="B46" si="18">B5-B4</f>
        <v>34148104</v>
      </c>
      <c r="C46" s="32">
        <f t="shared" ref="C46:D55" si="19">C5-C4</f>
        <v>34980049</v>
      </c>
      <c r="D46" s="32">
        <f t="shared" ref="D46:D52" si="20">D5-D4</f>
        <v>38512134.700999998</v>
      </c>
      <c r="E46" s="152">
        <f t="shared" si="11"/>
        <v>0.10097429254601666</v>
      </c>
      <c r="F46" s="32">
        <f t="shared" ref="F46" si="21">F5-F4</f>
        <v>6752908</v>
      </c>
      <c r="G46" s="32">
        <f t="shared" ref="G46:G50" si="22">G5-G4</f>
        <v>6758649</v>
      </c>
      <c r="H46" s="32">
        <f t="shared" ref="H46:H53" si="23">H5-H4</f>
        <v>7461255</v>
      </c>
      <c r="I46" s="152">
        <f t="shared" si="12"/>
        <v>0.10395657475332717</v>
      </c>
      <c r="J46" s="32">
        <f t="shared" si="13"/>
        <v>40901012</v>
      </c>
      <c r="K46" s="32">
        <f t="shared" si="14"/>
        <v>41738698</v>
      </c>
      <c r="L46" s="32">
        <f>D46+H46</f>
        <v>45973389.700999998</v>
      </c>
      <c r="M46" s="152">
        <f t="shared" si="16"/>
        <v>0.10145720647539119</v>
      </c>
      <c r="O46" s="146"/>
    </row>
    <row r="47" spans="1:18">
      <c r="A47" s="32" t="str">
        <f t="shared" si="17"/>
        <v>April</v>
      </c>
      <c r="B47" s="32">
        <f t="shared" ref="B47" si="24">B6-B5</f>
        <v>1756686</v>
      </c>
      <c r="C47" s="32">
        <f t="shared" si="19"/>
        <v>1781881</v>
      </c>
      <c r="D47" s="32">
        <f t="shared" si="20"/>
        <v>1794913.859999992</v>
      </c>
      <c r="E47" s="152">
        <f t="shared" si="11"/>
        <v>7.3141023446526192E-3</v>
      </c>
      <c r="F47" s="32">
        <f t="shared" ref="F47" si="25">F6-F5</f>
        <v>336946</v>
      </c>
      <c r="G47" s="32">
        <f t="shared" si="22"/>
        <v>339178</v>
      </c>
      <c r="H47" s="32">
        <f t="shared" si="23"/>
        <v>337897</v>
      </c>
      <c r="I47" s="152">
        <f t="shared" si="12"/>
        <v>-3.7767779749865852E-3</v>
      </c>
      <c r="J47" s="32">
        <f t="shared" si="13"/>
        <v>2093632</v>
      </c>
      <c r="K47" s="32">
        <f t="shared" si="14"/>
        <v>2121059</v>
      </c>
      <c r="L47" s="32">
        <f>D47+H47</f>
        <v>2132810.859999992</v>
      </c>
      <c r="M47" s="152">
        <f t="shared" si="16"/>
        <v>5.5405625208878933E-3</v>
      </c>
      <c r="O47" s="146"/>
    </row>
    <row r="48" spans="1:18">
      <c r="A48" s="32" t="str">
        <f t="shared" si="17"/>
        <v>Mai</v>
      </c>
      <c r="B48" s="32">
        <f t="shared" ref="B48" si="26">B7-B6</f>
        <v>37487476</v>
      </c>
      <c r="C48" s="32">
        <f t="shared" si="19"/>
        <v>40386678</v>
      </c>
      <c r="D48" s="32">
        <f t="shared" si="20"/>
        <v>44449085.43900001</v>
      </c>
      <c r="E48" s="152">
        <f t="shared" si="11"/>
        <v>0.10058780865809291</v>
      </c>
      <c r="F48" s="32">
        <f t="shared" ref="F48" si="27">F7-F6</f>
        <v>7412266</v>
      </c>
      <c r="G48" s="32">
        <f t="shared" si="22"/>
        <v>7823829</v>
      </c>
      <c r="H48" s="32">
        <f t="shared" si="23"/>
        <v>8574654</v>
      </c>
      <c r="I48" s="152">
        <f t="shared" si="12"/>
        <v>9.5966437916779626E-2</v>
      </c>
      <c r="J48" s="32">
        <f t="shared" si="13"/>
        <v>44899742</v>
      </c>
      <c r="K48" s="32">
        <f t="shared" si="14"/>
        <v>48210507</v>
      </c>
      <c r="L48" s="32">
        <f t="shared" si="15"/>
        <v>53023739.43900001</v>
      </c>
      <c r="M48" s="152">
        <f t="shared" si="16"/>
        <v>9.9837830765812333E-2</v>
      </c>
      <c r="N48" s="152"/>
      <c r="O48" s="146"/>
      <c r="P48" s="153"/>
    </row>
    <row r="49" spans="1:16">
      <c r="A49" s="32" t="str">
        <f t="shared" si="17"/>
        <v>Juni</v>
      </c>
      <c r="B49" s="32">
        <f t="shared" ref="B49" si="28">B8-B7</f>
        <v>5150510</v>
      </c>
      <c r="C49" s="32">
        <f t="shared" si="19"/>
        <v>5043199.5939999968</v>
      </c>
      <c r="D49" s="32">
        <f t="shared" si="20"/>
        <v>6508359.5629999936</v>
      </c>
      <c r="E49" s="152">
        <f t="shared" si="11"/>
        <v>0.29052190810435685</v>
      </c>
      <c r="F49" s="32">
        <f t="shared" ref="F49" si="29">F8-F7</f>
        <v>1010735</v>
      </c>
      <c r="G49" s="32">
        <f t="shared" si="22"/>
        <v>969443</v>
      </c>
      <c r="H49" s="32">
        <f t="shared" si="23"/>
        <v>1245329</v>
      </c>
      <c r="I49" s="152">
        <f t="shared" si="12"/>
        <v>0.28458197129691998</v>
      </c>
      <c r="J49" s="32">
        <f t="shared" si="13"/>
        <v>6161245</v>
      </c>
      <c r="K49" s="32">
        <f t="shared" si="14"/>
        <v>6012642.5939999968</v>
      </c>
      <c r="L49" s="32">
        <f t="shared" ref="L49" si="30">D49+H49</f>
        <v>7753688.5629999936</v>
      </c>
      <c r="M49" s="152">
        <f t="shared" si="16"/>
        <v>0.28956418775620935</v>
      </c>
      <c r="O49" s="146"/>
    </row>
    <row r="50" spans="1:16">
      <c r="A50" s="32" t="str">
        <f t="shared" si="17"/>
        <v>Juli</v>
      </c>
      <c r="B50" s="32">
        <f t="shared" ref="B50" si="31">B9-B8</f>
        <v>23047815</v>
      </c>
      <c r="C50" s="32">
        <f t="shared" si="19"/>
        <v>23675649.406000003</v>
      </c>
      <c r="D50" s="32">
        <f t="shared" si="20"/>
        <v>26089039.76000005</v>
      </c>
      <c r="E50" s="152">
        <f>(D50-C50)/C50</f>
        <v>0.10193555043049561</v>
      </c>
      <c r="F50" s="32">
        <f t="shared" ref="F50" si="32">F9-F8</f>
        <v>4566767</v>
      </c>
      <c r="G50" s="32">
        <f t="shared" si="22"/>
        <v>4584032</v>
      </c>
      <c r="H50" s="32">
        <f t="shared" si="23"/>
        <v>5055794</v>
      </c>
      <c r="I50" s="152">
        <f t="shared" si="12"/>
        <v>0.10291420304221262</v>
      </c>
      <c r="J50" s="32">
        <f t="shared" si="13"/>
        <v>27614582</v>
      </c>
      <c r="K50" s="32">
        <f t="shared" si="14"/>
        <v>28259681.406000003</v>
      </c>
      <c r="L50" s="32">
        <f t="shared" si="15"/>
        <v>31144833.76000005</v>
      </c>
      <c r="M50" s="152">
        <f>(L50-K50)/K50</f>
        <v>0.10209429867767301</v>
      </c>
      <c r="O50" s="146"/>
    </row>
    <row r="51" spans="1:16">
      <c r="A51" s="32" t="str">
        <f t="shared" si="17"/>
        <v>August</v>
      </c>
      <c r="B51" s="32">
        <f t="shared" ref="B51" si="33">B10-B9</f>
        <v>2774159</v>
      </c>
      <c r="C51" s="32">
        <f t="shared" si="19"/>
        <v>2783149.0419999957</v>
      </c>
      <c r="D51" s="32">
        <f t="shared" si="20"/>
        <v>2620503.9559999704</v>
      </c>
      <c r="E51" s="152">
        <f>(D51-C51)/C51</f>
        <v>-5.843922964439844E-2</v>
      </c>
      <c r="F51" s="32">
        <f t="shared" ref="F51" si="34">F10-F9</f>
        <v>548670</v>
      </c>
      <c r="G51" s="32">
        <f t="shared" ref="G51:H55" si="35">G10-G9</f>
        <v>547039</v>
      </c>
      <c r="H51" s="32">
        <f t="shared" si="23"/>
        <v>501761.46000000089</v>
      </c>
      <c r="I51" s="152">
        <f t="shared" ref="I51" si="36">(H51-G51)/G51</f>
        <v>-8.276839494076127E-2</v>
      </c>
      <c r="J51" s="32">
        <f t="shared" si="13"/>
        <v>3322829</v>
      </c>
      <c r="K51" s="32">
        <f t="shared" si="14"/>
        <v>3330188.0419999957</v>
      </c>
      <c r="L51" s="32">
        <f t="shared" ref="L51" si="37">D51+H51</f>
        <v>3122265.4159999713</v>
      </c>
      <c r="M51" s="152">
        <f>(L51-K51)/K51</f>
        <v>-6.2435701341103024E-2</v>
      </c>
      <c r="O51" s="146"/>
    </row>
    <row r="52" spans="1:16">
      <c r="A52" s="32" t="str">
        <f t="shared" si="17"/>
        <v>September</v>
      </c>
      <c r="B52" s="32">
        <f t="shared" ref="B52" si="38">B11-B10</f>
        <v>36506867</v>
      </c>
      <c r="C52" s="32">
        <f t="shared" si="19"/>
        <v>37606830.169000059</v>
      </c>
      <c r="D52" s="32">
        <f t="shared" si="20"/>
        <v>41377564.553000242</v>
      </c>
      <c r="E52" s="152">
        <f>(D52-C52)/C52</f>
        <v>0.1002672750416615</v>
      </c>
      <c r="F52" s="32">
        <f t="shared" ref="F52" si="39">F11-F10</f>
        <v>7219624</v>
      </c>
      <c r="G52" s="32">
        <f t="shared" si="35"/>
        <v>7275081</v>
      </c>
      <c r="H52" s="32">
        <f t="shared" si="23"/>
        <v>7985075.2669999897</v>
      </c>
      <c r="I52" s="152">
        <f t="shared" ref="I52" si="40">(H52-G52)/G52</f>
        <v>9.7592627078652419E-2</v>
      </c>
      <c r="J52" s="32">
        <f t="shared" si="13"/>
        <v>43726491</v>
      </c>
      <c r="K52" s="32">
        <f t="shared" si="14"/>
        <v>44881911.169000059</v>
      </c>
      <c r="L52" s="32">
        <f t="shared" si="15"/>
        <v>49362639.820000231</v>
      </c>
      <c r="M52" s="152">
        <f>(L52-K52)/K52</f>
        <v>9.9833731102231038E-2</v>
      </c>
      <c r="O52" s="172"/>
      <c r="P52" s="172"/>
    </row>
    <row r="53" spans="1:16">
      <c r="A53" s="32" t="str">
        <f t="shared" si="17"/>
        <v>Oktober</v>
      </c>
      <c r="B53" s="32">
        <f t="shared" ref="B53" si="41">B12-B11</f>
        <v>1330073</v>
      </c>
      <c r="C53" s="32">
        <f t="shared" si="19"/>
        <v>1345530.7889999449</v>
      </c>
      <c r="D53" s="32">
        <f>D12-D11</f>
        <v>1355436.1679997444</v>
      </c>
      <c r="E53" s="152">
        <f>(D53-C53)/C53</f>
        <v>7.3616888448621706E-3</v>
      </c>
      <c r="F53" s="32">
        <f t="shared" ref="F53" si="42">F12-F11</f>
        <v>261625</v>
      </c>
      <c r="G53" s="32">
        <f t="shared" si="35"/>
        <v>263211</v>
      </c>
      <c r="H53" s="32">
        <f t="shared" si="23"/>
        <v>260793.27300000936</v>
      </c>
      <c r="I53" s="152">
        <f>(H53-G53)/G53</f>
        <v>-9.1855089642554535E-3</v>
      </c>
      <c r="J53" s="32">
        <f t="shared" si="13"/>
        <v>1591698</v>
      </c>
      <c r="K53" s="32">
        <f t="shared" si="14"/>
        <v>1608741.7889999449</v>
      </c>
      <c r="L53" s="32">
        <f t="shared" si="15"/>
        <v>1616229.4409997538</v>
      </c>
      <c r="M53" s="152">
        <f>(L53-K53)/K53</f>
        <v>4.6543528930540539E-3</v>
      </c>
      <c r="O53" s="172"/>
      <c r="P53" s="32"/>
    </row>
    <row r="54" spans="1:16">
      <c r="A54" s="32" t="str">
        <f t="shared" si="17"/>
        <v>November</v>
      </c>
      <c r="B54" s="32">
        <f t="shared" ref="B54" si="43">B13-B12</f>
        <v>37449876.00000006</v>
      </c>
      <c r="C54" s="32">
        <f t="shared" si="19"/>
        <v>34711226.133000135</v>
      </c>
      <c r="D54" s="32">
        <f t="shared" si="19"/>
        <v>41378036</v>
      </c>
      <c r="E54" s="152">
        <f>(D54-C54)/C54</f>
        <v>0.19206494871299562</v>
      </c>
      <c r="F54" s="32">
        <f t="shared" ref="F54" si="44">F13-F12</f>
        <v>7469785</v>
      </c>
      <c r="G54" s="32">
        <f t="shared" si="35"/>
        <v>7032998.4780000001</v>
      </c>
      <c r="H54" s="32">
        <f t="shared" si="35"/>
        <v>8239894</v>
      </c>
      <c r="I54" s="152">
        <f>(H54-G54)/G54</f>
        <v>0.17160468977425533</v>
      </c>
      <c r="J54" s="32">
        <f t="shared" si="13"/>
        <v>44919661.00000006</v>
      </c>
      <c r="K54" s="32">
        <f t="shared" si="14"/>
        <v>41744224.611000136</v>
      </c>
      <c r="L54" s="32">
        <f t="shared" si="15"/>
        <v>49617930</v>
      </c>
      <c r="M54" s="152">
        <f>(L54-K54)/K54</f>
        <v>0.18861783785355166</v>
      </c>
      <c r="O54" s="172"/>
    </row>
    <row r="55" spans="1:16">
      <c r="A55" s="32" t="str">
        <f t="shared" si="17"/>
        <v>Desember</v>
      </c>
      <c r="B55" s="32">
        <f t="shared" ref="B55" si="45">B14-B13</f>
        <v>4538382.9999999404</v>
      </c>
      <c r="C55" s="32">
        <f t="shared" si="19"/>
        <v>4160034.8440000415</v>
      </c>
      <c r="D55" s="32"/>
      <c r="E55" s="152"/>
      <c r="F55" s="32">
        <f t="shared" ref="F55" si="46">F14-F13</f>
        <v>881990.86800000817</v>
      </c>
      <c r="G55" s="32">
        <f t="shared" si="35"/>
        <v>786348.52199999988</v>
      </c>
      <c r="H55" s="32"/>
      <c r="I55" s="152"/>
      <c r="J55" s="32">
        <f t="shared" si="13"/>
        <v>5420373.8679999486</v>
      </c>
      <c r="K55" s="32">
        <f t="shared" si="14"/>
        <v>4946383.3660000414</v>
      </c>
      <c r="L55" s="32">
        <f t="shared" si="15"/>
        <v>0</v>
      </c>
      <c r="M55" s="152"/>
      <c r="O55" s="172"/>
    </row>
    <row r="56" spans="1:16">
      <c r="A56" s="154" t="s">
        <v>445</v>
      </c>
      <c r="B56" s="154">
        <f>SUM(B44:B55)</f>
        <v>210494834</v>
      </c>
      <c r="C56" s="154">
        <f>SUM(C44:C55)</f>
        <v>213344145.97700018</v>
      </c>
      <c r="D56" s="154">
        <f>SUM(D44:D55)</f>
        <v>231712304</v>
      </c>
      <c r="E56" s="155"/>
      <c r="F56" s="154">
        <f>SUM(F44:F55)</f>
        <v>41690857.868000008</v>
      </c>
      <c r="G56" s="154">
        <f>SUM(G44:G55)</f>
        <v>41689971</v>
      </c>
      <c r="H56" s="154">
        <f>SUM(H44:H55)</f>
        <v>44990148</v>
      </c>
      <c r="I56" s="155"/>
      <c r="J56" s="154">
        <f t="shared" si="13"/>
        <v>252185691.868</v>
      </c>
      <c r="K56" s="154">
        <f t="shared" si="14"/>
        <v>255034116.97700018</v>
      </c>
      <c r="L56" s="154">
        <f t="shared" si="15"/>
        <v>276702452</v>
      </c>
      <c r="M56" s="155"/>
    </row>
    <row r="57" spans="1:16">
      <c r="A57" s="36"/>
      <c r="B57" s="132"/>
      <c r="C57" s="36"/>
      <c r="D57" s="36"/>
      <c r="E57" s="156"/>
      <c r="F57" s="132"/>
      <c r="G57" s="36"/>
      <c r="H57" s="36"/>
      <c r="I57" s="156"/>
      <c r="J57" s="132"/>
      <c r="K57" s="36"/>
      <c r="L57" s="36"/>
      <c r="M57" s="156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7"/>
      <c r="F59" s="157"/>
      <c r="G59" s="157"/>
      <c r="H59" s="157"/>
      <c r="I59" s="157"/>
      <c r="J59" s="157"/>
      <c r="K59" s="158"/>
      <c r="L59" s="158"/>
    </row>
    <row r="60" spans="1:16">
      <c r="A60" s="32"/>
      <c r="E60" s="146"/>
      <c r="G60" s="32"/>
      <c r="H60" s="32"/>
      <c r="I60" s="146"/>
      <c r="K60" s="146"/>
      <c r="L60" s="146"/>
    </row>
    <row r="61" spans="1:16">
      <c r="A61" s="32"/>
      <c r="E61" s="146"/>
      <c r="I61" s="146"/>
      <c r="K61" s="146"/>
      <c r="L61" s="146"/>
    </row>
    <row r="62" spans="1:16">
      <c r="A62" s="32"/>
      <c r="E62" s="146"/>
      <c r="I62" s="146"/>
      <c r="K62" s="146"/>
      <c r="L62" s="146"/>
    </row>
    <row r="63" spans="1:16">
      <c r="A63" s="32"/>
      <c r="E63" s="146"/>
      <c r="I63" s="146"/>
      <c r="K63" s="146"/>
      <c r="L63" s="146"/>
    </row>
  </sheetData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92972f140dee4f82770c26366309d374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2711c80ee191f66262f84831fb5d7d19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B2F964C8-1B5F-4695-8B71-2F3E0FAC7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2025-12-17T13:46:16Z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