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5/Nett2025/"/>
    </mc:Choice>
  </mc:AlternateContent>
  <xr:revisionPtr revIDLastSave="49" documentId="8_{65CD09AB-7BEF-4792-9375-C0E80B110E04}" xr6:coauthVersionLast="47" xr6:coauthVersionMax="47" xr10:uidLastSave="{B483E2A6-3185-4DFA-BB3D-CBCCE516F8CC}"/>
  <bookViews>
    <workbookView xWindow="-120" yWindow="-120" windowWidth="29040" windowHeight="1752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9" i="4" l="1"/>
  <c r="M49" i="4"/>
  <c r="H49" i="4"/>
  <c r="I49" i="4"/>
  <c r="D49" i="4"/>
  <c r="E49" i="4"/>
  <c r="L29" i="4"/>
  <c r="H29" i="4"/>
  <c r="D29" i="4"/>
  <c r="U2" i="1"/>
  <c r="V2" i="1"/>
  <c r="M48" i="4"/>
  <c r="H48" i="4"/>
  <c r="I48" i="4"/>
  <c r="D48" i="4"/>
  <c r="E48" i="4"/>
  <c r="L28" i="4"/>
  <c r="H28" i="4"/>
  <c r="D28" i="4"/>
  <c r="L37" i="4"/>
  <c r="H37" i="4"/>
  <c r="D37" i="4"/>
  <c r="D36" i="4"/>
  <c r="L47" i="4"/>
  <c r="M47" i="4"/>
  <c r="H47" i="4"/>
  <c r="I47" i="4"/>
  <c r="D47" i="4"/>
  <c r="E47" i="4"/>
  <c r="L27" i="4"/>
  <c r="H27" i="4"/>
  <c r="D27" i="4"/>
  <c r="Q23" i="3"/>
  <c r="B25" i="3"/>
  <c r="M46" i="4"/>
  <c r="L46" i="4"/>
  <c r="I46" i="4"/>
  <c r="H46" i="4"/>
  <c r="E46" i="4"/>
  <c r="D46" i="4"/>
  <c r="L26" i="4"/>
  <c r="H26" i="4"/>
  <c r="D26" i="4"/>
  <c r="E44" i="4"/>
  <c r="I44" i="4"/>
  <c r="I45" i="4"/>
  <c r="M44" i="4"/>
  <c r="H45" i="4"/>
  <c r="L45" i="4"/>
  <c r="M45" i="4"/>
  <c r="D45" i="4"/>
  <c r="E45" i="4"/>
  <c r="H25" i="4"/>
  <c r="D25" i="4"/>
  <c r="C23" i="3"/>
  <c r="Y35" i="1"/>
  <c r="U365" i="1"/>
  <c r="R310" i="1"/>
  <c r="E318" i="1"/>
  <c r="S318" i="1"/>
  <c r="R326" i="1"/>
  <c r="E357" i="1"/>
  <c r="S357" i="1"/>
  <c r="N10" i="3"/>
  <c r="N18" i="3"/>
  <c r="N20" i="3"/>
  <c r="D8" i="3"/>
  <c r="O8" i="3"/>
  <c r="D13" i="3"/>
  <c r="N14" i="3"/>
  <c r="N15" i="3"/>
  <c r="D16" i="3"/>
  <c r="O16" i="3"/>
  <c r="N19" i="3"/>
  <c r="D21" i="3"/>
  <c r="N7" i="3"/>
  <c r="E8" i="1"/>
  <c r="S8" i="1"/>
  <c r="E9" i="1"/>
  <c r="S9" i="1"/>
  <c r="E10" i="1"/>
  <c r="S10" i="1"/>
  <c r="E11" i="1"/>
  <c r="S11" i="1"/>
  <c r="E12" i="1"/>
  <c r="S12" i="1"/>
  <c r="E13" i="1"/>
  <c r="S13" i="1"/>
  <c r="E14" i="1"/>
  <c r="S14" i="1"/>
  <c r="E15" i="1"/>
  <c r="S15" i="1"/>
  <c r="E16" i="1"/>
  <c r="S16" i="1"/>
  <c r="E17" i="1"/>
  <c r="S17" i="1"/>
  <c r="E18" i="1"/>
  <c r="S18" i="1"/>
  <c r="E19" i="1"/>
  <c r="S19" i="1"/>
  <c r="E20" i="1"/>
  <c r="S20" i="1"/>
  <c r="E21" i="1"/>
  <c r="S21" i="1"/>
  <c r="E22" i="1"/>
  <c r="S22" i="1"/>
  <c r="E23" i="1"/>
  <c r="S23" i="1"/>
  <c r="E24" i="1"/>
  <c r="S24" i="1"/>
  <c r="E25" i="1"/>
  <c r="S25" i="1"/>
  <c r="E26" i="1"/>
  <c r="S26" i="1"/>
  <c r="E27" i="1"/>
  <c r="S27" i="1"/>
  <c r="E28" i="1"/>
  <c r="S28" i="1"/>
  <c r="E29" i="1"/>
  <c r="S29" i="1"/>
  <c r="E30" i="1"/>
  <c r="E31" i="1"/>
  <c r="S31" i="1"/>
  <c r="E32" i="1"/>
  <c r="S32" i="1"/>
  <c r="E33" i="1"/>
  <c r="S33" i="1"/>
  <c r="E34" i="1"/>
  <c r="S34" i="1"/>
  <c r="E35" i="1"/>
  <c r="S35" i="1"/>
  <c r="E36" i="1"/>
  <c r="S36" i="1"/>
  <c r="E37" i="1"/>
  <c r="S37" i="1"/>
  <c r="E38" i="1"/>
  <c r="S38" i="1"/>
  <c r="E39" i="1"/>
  <c r="S39" i="1"/>
  <c r="E40" i="1"/>
  <c r="S40" i="1"/>
  <c r="E41" i="1"/>
  <c r="S41" i="1"/>
  <c r="E42" i="1"/>
  <c r="S42" i="1"/>
  <c r="E43" i="1"/>
  <c r="S43" i="1"/>
  <c r="E44" i="1"/>
  <c r="S44" i="1"/>
  <c r="E45" i="1"/>
  <c r="S45" i="1"/>
  <c r="E46" i="1"/>
  <c r="E47" i="1"/>
  <c r="S47" i="1"/>
  <c r="E48" i="1"/>
  <c r="S48" i="1"/>
  <c r="E49" i="1"/>
  <c r="S49" i="1"/>
  <c r="E50" i="1"/>
  <c r="S50" i="1"/>
  <c r="E51" i="1"/>
  <c r="S51" i="1"/>
  <c r="E52" i="1"/>
  <c r="S52" i="1"/>
  <c r="E53" i="1"/>
  <c r="S53" i="1"/>
  <c r="E54" i="1"/>
  <c r="S54" i="1"/>
  <c r="E55" i="1"/>
  <c r="S55" i="1"/>
  <c r="E56" i="1"/>
  <c r="S56" i="1"/>
  <c r="E57" i="1"/>
  <c r="S57" i="1"/>
  <c r="E58" i="1"/>
  <c r="S58" i="1"/>
  <c r="E59" i="1"/>
  <c r="S59" i="1"/>
  <c r="E60" i="1"/>
  <c r="S60" i="1"/>
  <c r="E61" i="1"/>
  <c r="S61" i="1"/>
  <c r="E62" i="1"/>
  <c r="S62" i="1"/>
  <c r="E63" i="1"/>
  <c r="S63" i="1"/>
  <c r="E64" i="1"/>
  <c r="S64" i="1"/>
  <c r="E65" i="1"/>
  <c r="S65" i="1"/>
  <c r="E66" i="1"/>
  <c r="S66" i="1"/>
  <c r="E67" i="1"/>
  <c r="S67" i="1"/>
  <c r="E68" i="1"/>
  <c r="S68" i="1"/>
  <c r="E69" i="1"/>
  <c r="S69" i="1"/>
  <c r="E70" i="1"/>
  <c r="S70" i="1"/>
  <c r="E71" i="1"/>
  <c r="S71" i="1"/>
  <c r="E72" i="1"/>
  <c r="S72" i="1"/>
  <c r="E73" i="1"/>
  <c r="S73" i="1"/>
  <c r="E74" i="1"/>
  <c r="E75" i="1"/>
  <c r="S75" i="1"/>
  <c r="E76" i="1"/>
  <c r="S76" i="1"/>
  <c r="E77" i="1"/>
  <c r="S77" i="1"/>
  <c r="E78" i="1"/>
  <c r="S78" i="1"/>
  <c r="E79" i="1"/>
  <c r="S79" i="1"/>
  <c r="E80" i="1"/>
  <c r="S80" i="1"/>
  <c r="E81" i="1"/>
  <c r="S81" i="1"/>
  <c r="E82" i="1"/>
  <c r="S82" i="1"/>
  <c r="E83" i="1"/>
  <c r="S83" i="1"/>
  <c r="E84" i="1"/>
  <c r="S84" i="1"/>
  <c r="E85" i="1"/>
  <c r="S85" i="1"/>
  <c r="E86" i="1"/>
  <c r="S86" i="1"/>
  <c r="E87" i="1"/>
  <c r="S87" i="1"/>
  <c r="E88" i="1"/>
  <c r="S88" i="1"/>
  <c r="E89" i="1"/>
  <c r="S89" i="1"/>
  <c r="E90" i="1"/>
  <c r="S90" i="1"/>
  <c r="E91" i="1"/>
  <c r="S91" i="1"/>
  <c r="E92" i="1"/>
  <c r="S92" i="1"/>
  <c r="E93" i="1"/>
  <c r="S93" i="1"/>
  <c r="E94" i="1"/>
  <c r="E95" i="1"/>
  <c r="S95" i="1"/>
  <c r="E96" i="1"/>
  <c r="S96" i="1"/>
  <c r="E97" i="1"/>
  <c r="S97" i="1"/>
  <c r="E98" i="1"/>
  <c r="S98" i="1"/>
  <c r="E99" i="1"/>
  <c r="S99" i="1"/>
  <c r="E100" i="1"/>
  <c r="S100" i="1"/>
  <c r="E101" i="1"/>
  <c r="S101" i="1"/>
  <c r="E102" i="1"/>
  <c r="S102" i="1"/>
  <c r="E103" i="1"/>
  <c r="S103" i="1"/>
  <c r="E104" i="1"/>
  <c r="S104" i="1"/>
  <c r="E105" i="1"/>
  <c r="S105" i="1"/>
  <c r="E106" i="1"/>
  <c r="S106" i="1"/>
  <c r="E107" i="1"/>
  <c r="S107" i="1"/>
  <c r="E108" i="1"/>
  <c r="S108" i="1"/>
  <c r="E109" i="1"/>
  <c r="S109" i="1"/>
  <c r="E110" i="1"/>
  <c r="S110" i="1"/>
  <c r="E111" i="1"/>
  <c r="S111" i="1"/>
  <c r="E112" i="1"/>
  <c r="S112" i="1"/>
  <c r="E113" i="1"/>
  <c r="S113" i="1"/>
  <c r="E114" i="1"/>
  <c r="S114" i="1"/>
  <c r="E115" i="1"/>
  <c r="S115" i="1"/>
  <c r="E116" i="1"/>
  <c r="S116" i="1"/>
  <c r="E117" i="1"/>
  <c r="S117" i="1"/>
  <c r="E118" i="1"/>
  <c r="S118" i="1"/>
  <c r="E119" i="1"/>
  <c r="S119" i="1"/>
  <c r="E120" i="1"/>
  <c r="S120" i="1"/>
  <c r="E121" i="1"/>
  <c r="S121" i="1"/>
  <c r="E122" i="1"/>
  <c r="S122" i="1"/>
  <c r="E123" i="1"/>
  <c r="S123" i="1"/>
  <c r="E124" i="1"/>
  <c r="S124" i="1"/>
  <c r="E125" i="1"/>
  <c r="S125" i="1"/>
  <c r="E126" i="1"/>
  <c r="S126" i="1"/>
  <c r="E127" i="1"/>
  <c r="E128" i="1"/>
  <c r="S128" i="1"/>
  <c r="E129" i="1"/>
  <c r="S129" i="1"/>
  <c r="E130" i="1"/>
  <c r="S130" i="1"/>
  <c r="E131" i="1"/>
  <c r="S131" i="1"/>
  <c r="E132" i="1"/>
  <c r="E133" i="1"/>
  <c r="S133" i="1"/>
  <c r="E134" i="1"/>
  <c r="E135" i="1"/>
  <c r="S135" i="1"/>
  <c r="E136" i="1"/>
  <c r="S136" i="1"/>
  <c r="E137" i="1"/>
  <c r="S137" i="1"/>
  <c r="E138" i="1"/>
  <c r="S138" i="1"/>
  <c r="E139" i="1"/>
  <c r="S139" i="1"/>
  <c r="E140" i="1"/>
  <c r="S140" i="1"/>
  <c r="E141" i="1"/>
  <c r="S141" i="1"/>
  <c r="E142" i="1"/>
  <c r="S142" i="1"/>
  <c r="E143" i="1"/>
  <c r="S143" i="1"/>
  <c r="E144" i="1"/>
  <c r="S144" i="1"/>
  <c r="E145" i="1"/>
  <c r="S145" i="1"/>
  <c r="E146" i="1"/>
  <c r="S146" i="1"/>
  <c r="E147" i="1"/>
  <c r="S147" i="1"/>
  <c r="E148" i="1"/>
  <c r="S148" i="1"/>
  <c r="E149" i="1"/>
  <c r="S149" i="1"/>
  <c r="E150" i="1"/>
  <c r="S150" i="1"/>
  <c r="E151" i="1"/>
  <c r="E152" i="1"/>
  <c r="S152" i="1"/>
  <c r="E153" i="1"/>
  <c r="S153" i="1"/>
  <c r="E154" i="1"/>
  <c r="S154" i="1"/>
  <c r="E155" i="1"/>
  <c r="S155" i="1"/>
  <c r="E156" i="1"/>
  <c r="S156" i="1"/>
  <c r="E157" i="1"/>
  <c r="S157" i="1"/>
  <c r="E158" i="1"/>
  <c r="S158" i="1"/>
  <c r="E159" i="1"/>
  <c r="S159" i="1"/>
  <c r="E160" i="1"/>
  <c r="S160" i="1"/>
  <c r="E161" i="1"/>
  <c r="S161" i="1"/>
  <c r="E162" i="1"/>
  <c r="S162" i="1"/>
  <c r="E163" i="1"/>
  <c r="S163" i="1"/>
  <c r="E164" i="1"/>
  <c r="S164" i="1"/>
  <c r="E165" i="1"/>
  <c r="S165" i="1"/>
  <c r="E166" i="1"/>
  <c r="E167" i="1"/>
  <c r="S167" i="1"/>
  <c r="E168" i="1"/>
  <c r="S168" i="1"/>
  <c r="E169" i="1"/>
  <c r="S169" i="1"/>
  <c r="E170" i="1"/>
  <c r="S170" i="1"/>
  <c r="E171" i="1"/>
  <c r="S171" i="1"/>
  <c r="E172" i="1"/>
  <c r="E173" i="1"/>
  <c r="S173" i="1"/>
  <c r="E174" i="1"/>
  <c r="S174" i="1"/>
  <c r="E175" i="1"/>
  <c r="S175" i="1"/>
  <c r="E176" i="1"/>
  <c r="S176" i="1"/>
  <c r="E177" i="1"/>
  <c r="S177" i="1"/>
  <c r="E178" i="1"/>
  <c r="S178" i="1"/>
  <c r="E179" i="1"/>
  <c r="S179" i="1"/>
  <c r="E180" i="1"/>
  <c r="S180" i="1"/>
  <c r="E181" i="1"/>
  <c r="S181" i="1"/>
  <c r="E182" i="1"/>
  <c r="S182" i="1"/>
  <c r="E183" i="1"/>
  <c r="S183" i="1"/>
  <c r="E184" i="1"/>
  <c r="S184" i="1"/>
  <c r="E185" i="1"/>
  <c r="S185" i="1"/>
  <c r="E186" i="1"/>
  <c r="S186" i="1"/>
  <c r="E187" i="1"/>
  <c r="S187" i="1"/>
  <c r="E188" i="1"/>
  <c r="S188" i="1"/>
  <c r="E189" i="1"/>
  <c r="S189" i="1"/>
  <c r="E190" i="1"/>
  <c r="E191" i="1"/>
  <c r="S191" i="1"/>
  <c r="E192" i="1"/>
  <c r="S192" i="1"/>
  <c r="E193" i="1"/>
  <c r="S193" i="1"/>
  <c r="E194" i="1"/>
  <c r="S194" i="1"/>
  <c r="E195" i="1"/>
  <c r="S195" i="1"/>
  <c r="E196" i="1"/>
  <c r="S196" i="1"/>
  <c r="E197" i="1"/>
  <c r="S197" i="1"/>
  <c r="E198" i="1"/>
  <c r="S198" i="1"/>
  <c r="E199" i="1"/>
  <c r="S199" i="1"/>
  <c r="E200" i="1"/>
  <c r="S200" i="1"/>
  <c r="E201" i="1"/>
  <c r="S201" i="1"/>
  <c r="E202" i="1"/>
  <c r="S202" i="1"/>
  <c r="E203" i="1"/>
  <c r="S203" i="1"/>
  <c r="E204" i="1"/>
  <c r="S204" i="1"/>
  <c r="E205" i="1"/>
  <c r="S205" i="1"/>
  <c r="E206" i="1"/>
  <c r="S206" i="1"/>
  <c r="E207" i="1"/>
  <c r="S207" i="1"/>
  <c r="E208" i="1"/>
  <c r="S208" i="1"/>
  <c r="E209" i="1"/>
  <c r="E210" i="1"/>
  <c r="S210" i="1"/>
  <c r="E211" i="1"/>
  <c r="S211" i="1"/>
  <c r="E212" i="1"/>
  <c r="S212" i="1"/>
  <c r="E213" i="1"/>
  <c r="S213" i="1"/>
  <c r="E214" i="1"/>
  <c r="S214" i="1"/>
  <c r="E215" i="1"/>
  <c r="S215" i="1"/>
  <c r="E216" i="1"/>
  <c r="S216" i="1"/>
  <c r="E217" i="1"/>
  <c r="S217" i="1"/>
  <c r="E218" i="1"/>
  <c r="S218" i="1"/>
  <c r="E219" i="1"/>
  <c r="S219" i="1"/>
  <c r="E220" i="1"/>
  <c r="S220" i="1"/>
  <c r="E221" i="1"/>
  <c r="S221" i="1"/>
  <c r="E222" i="1"/>
  <c r="S222" i="1"/>
  <c r="E223" i="1"/>
  <c r="S223" i="1"/>
  <c r="E224" i="1"/>
  <c r="S224" i="1"/>
  <c r="E225" i="1"/>
  <c r="S225" i="1"/>
  <c r="E226" i="1"/>
  <c r="S226" i="1"/>
  <c r="E227" i="1"/>
  <c r="S227" i="1"/>
  <c r="E228" i="1"/>
  <c r="S228" i="1"/>
  <c r="E229" i="1"/>
  <c r="S229" i="1"/>
  <c r="E230" i="1"/>
  <c r="S230" i="1"/>
  <c r="E231" i="1"/>
  <c r="S231" i="1"/>
  <c r="E232" i="1"/>
  <c r="S232" i="1"/>
  <c r="E233" i="1"/>
  <c r="S233" i="1"/>
  <c r="E234" i="1"/>
  <c r="S234" i="1"/>
  <c r="E235" i="1"/>
  <c r="S235" i="1"/>
  <c r="E236" i="1"/>
  <c r="S236" i="1"/>
  <c r="E237" i="1"/>
  <c r="S237" i="1"/>
  <c r="E238" i="1"/>
  <c r="S238" i="1"/>
  <c r="E239" i="1"/>
  <c r="S239" i="1"/>
  <c r="E240" i="1"/>
  <c r="S240" i="1"/>
  <c r="E241" i="1"/>
  <c r="S241" i="1"/>
  <c r="E242" i="1"/>
  <c r="S242" i="1"/>
  <c r="E243" i="1"/>
  <c r="S243" i="1"/>
  <c r="E244" i="1"/>
  <c r="S244" i="1"/>
  <c r="E245" i="1"/>
  <c r="S245" i="1"/>
  <c r="E246" i="1"/>
  <c r="S246" i="1"/>
  <c r="E247" i="1"/>
  <c r="S247" i="1"/>
  <c r="E248" i="1"/>
  <c r="S248" i="1"/>
  <c r="E249" i="1"/>
  <c r="S249" i="1"/>
  <c r="E250" i="1"/>
  <c r="S250" i="1"/>
  <c r="E251" i="1"/>
  <c r="S251" i="1"/>
  <c r="E252" i="1"/>
  <c r="S252" i="1"/>
  <c r="E253" i="1"/>
  <c r="S253" i="1"/>
  <c r="E254" i="1"/>
  <c r="S254" i="1"/>
  <c r="E255" i="1"/>
  <c r="E256" i="1"/>
  <c r="S256" i="1"/>
  <c r="E257" i="1"/>
  <c r="S257" i="1"/>
  <c r="E258" i="1"/>
  <c r="S258" i="1"/>
  <c r="E259" i="1"/>
  <c r="S259" i="1"/>
  <c r="E260" i="1"/>
  <c r="S260" i="1"/>
  <c r="E261" i="1"/>
  <c r="S261" i="1"/>
  <c r="E262" i="1"/>
  <c r="E263" i="1"/>
  <c r="S263" i="1"/>
  <c r="E264" i="1"/>
  <c r="S264" i="1"/>
  <c r="E265" i="1"/>
  <c r="S265" i="1"/>
  <c r="E266" i="1"/>
  <c r="S266" i="1"/>
  <c r="E267" i="1"/>
  <c r="S267" i="1"/>
  <c r="E268" i="1"/>
  <c r="S268" i="1"/>
  <c r="E269" i="1"/>
  <c r="S269" i="1"/>
  <c r="E270" i="1"/>
  <c r="S270" i="1"/>
  <c r="E271" i="1"/>
  <c r="S271" i="1"/>
  <c r="E272" i="1"/>
  <c r="S272" i="1"/>
  <c r="E273" i="1"/>
  <c r="S273" i="1"/>
  <c r="E274" i="1"/>
  <c r="S274" i="1"/>
  <c r="E275" i="1"/>
  <c r="S275" i="1"/>
  <c r="E276" i="1"/>
  <c r="S276" i="1"/>
  <c r="E277" i="1"/>
  <c r="S277" i="1"/>
  <c r="E278" i="1"/>
  <c r="E279" i="1"/>
  <c r="S279" i="1"/>
  <c r="E280" i="1"/>
  <c r="S280" i="1"/>
  <c r="E281" i="1"/>
  <c r="S281" i="1"/>
  <c r="E282" i="1"/>
  <c r="S282" i="1"/>
  <c r="E283" i="1"/>
  <c r="S283" i="1"/>
  <c r="E284" i="1"/>
  <c r="S284" i="1"/>
  <c r="E285" i="1"/>
  <c r="S285" i="1"/>
  <c r="E286" i="1"/>
  <c r="S286" i="1"/>
  <c r="E287" i="1"/>
  <c r="S287" i="1"/>
  <c r="E288" i="1"/>
  <c r="S288" i="1"/>
  <c r="E289" i="1"/>
  <c r="S289" i="1"/>
  <c r="E290" i="1"/>
  <c r="S290" i="1"/>
  <c r="E291" i="1"/>
  <c r="S291" i="1"/>
  <c r="E292" i="1"/>
  <c r="S292" i="1"/>
  <c r="E293" i="1"/>
  <c r="S293" i="1"/>
  <c r="E294" i="1"/>
  <c r="E295" i="1"/>
  <c r="S295" i="1"/>
  <c r="E296" i="1"/>
  <c r="S296" i="1"/>
  <c r="E297" i="1"/>
  <c r="S297" i="1"/>
  <c r="E298" i="1"/>
  <c r="S298" i="1"/>
  <c r="E299" i="1"/>
  <c r="S299" i="1"/>
  <c r="E300" i="1"/>
  <c r="E301" i="1"/>
  <c r="S301" i="1"/>
  <c r="E302" i="1"/>
  <c r="S302" i="1"/>
  <c r="E303" i="1"/>
  <c r="S303" i="1"/>
  <c r="E304" i="1"/>
  <c r="S304" i="1"/>
  <c r="E305" i="1"/>
  <c r="S305" i="1"/>
  <c r="E306" i="1"/>
  <c r="S306" i="1"/>
  <c r="E307" i="1"/>
  <c r="S307" i="1"/>
  <c r="E308" i="1"/>
  <c r="S308" i="1"/>
  <c r="E309" i="1"/>
  <c r="S309" i="1"/>
  <c r="E311" i="1"/>
  <c r="E312" i="1"/>
  <c r="S312" i="1"/>
  <c r="E313" i="1"/>
  <c r="S313" i="1"/>
  <c r="E314" i="1"/>
  <c r="S314" i="1"/>
  <c r="E315" i="1"/>
  <c r="S315" i="1"/>
  <c r="E316" i="1"/>
  <c r="S316" i="1"/>
  <c r="E317" i="1"/>
  <c r="S317" i="1"/>
  <c r="E319" i="1"/>
  <c r="S319" i="1"/>
  <c r="E320" i="1"/>
  <c r="S320" i="1"/>
  <c r="E321" i="1"/>
  <c r="S321" i="1"/>
  <c r="E322" i="1"/>
  <c r="S322" i="1"/>
  <c r="E323" i="1"/>
  <c r="S323" i="1"/>
  <c r="E324" i="1"/>
  <c r="S324" i="1"/>
  <c r="E325" i="1"/>
  <c r="S325" i="1"/>
  <c r="E327" i="1"/>
  <c r="S327" i="1"/>
  <c r="E328" i="1"/>
  <c r="S328" i="1"/>
  <c r="E329" i="1"/>
  <c r="S329" i="1"/>
  <c r="E330" i="1"/>
  <c r="S330" i="1"/>
  <c r="E331" i="1"/>
  <c r="S331" i="1"/>
  <c r="E332" i="1"/>
  <c r="E333" i="1"/>
  <c r="S333" i="1"/>
  <c r="E335" i="1"/>
  <c r="S335" i="1"/>
  <c r="E336" i="1"/>
  <c r="S336" i="1"/>
  <c r="E337" i="1"/>
  <c r="S337" i="1"/>
  <c r="E338" i="1"/>
  <c r="S338" i="1"/>
  <c r="E339" i="1"/>
  <c r="S339" i="1"/>
  <c r="E340" i="1"/>
  <c r="S340" i="1"/>
  <c r="E341" i="1"/>
  <c r="S341" i="1"/>
  <c r="E343" i="1"/>
  <c r="E344" i="1"/>
  <c r="S344" i="1"/>
  <c r="E345" i="1"/>
  <c r="S345" i="1"/>
  <c r="E346" i="1"/>
  <c r="S346" i="1"/>
  <c r="E347" i="1"/>
  <c r="E348" i="1"/>
  <c r="S348" i="1"/>
  <c r="E349" i="1"/>
  <c r="S349" i="1"/>
  <c r="E351" i="1"/>
  <c r="S351" i="1"/>
  <c r="E352" i="1"/>
  <c r="S352" i="1"/>
  <c r="E353" i="1"/>
  <c r="S353" i="1"/>
  <c r="E354" i="1"/>
  <c r="S354" i="1"/>
  <c r="E355" i="1"/>
  <c r="S355" i="1"/>
  <c r="E356" i="1"/>
  <c r="S356" i="1"/>
  <c r="E359" i="1"/>
  <c r="E360" i="1"/>
  <c r="S360" i="1"/>
  <c r="E361" i="1"/>
  <c r="E362" i="1"/>
  <c r="S362" i="1"/>
  <c r="E363" i="1"/>
  <c r="S363" i="1"/>
  <c r="E7" i="1"/>
  <c r="D15" i="4"/>
  <c r="H15" i="4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D12" i="3"/>
  <c r="O12" i="3"/>
  <c r="D14" i="3"/>
  <c r="O14" i="3"/>
  <c r="D15" i="3"/>
  <c r="O15" i="3"/>
  <c r="D17" i="3"/>
  <c r="D18" i="3"/>
  <c r="O18" i="3"/>
  <c r="D20" i="3"/>
  <c r="O20" i="3"/>
  <c r="Y92" i="1"/>
  <c r="Y363" i="1"/>
  <c r="R363" i="1"/>
  <c r="L15" i="4"/>
  <c r="H36" i="4"/>
  <c r="T365" i="1"/>
  <c r="K3" i="3"/>
  <c r="H24" i="4"/>
  <c r="X365" i="1"/>
  <c r="Y365" i="1"/>
  <c r="I43" i="4"/>
  <c r="H44" i="4"/>
  <c r="H51" i="4"/>
  <c r="H52" i="4"/>
  <c r="H53" i="4"/>
  <c r="H54" i="4"/>
  <c r="H55" i="4"/>
  <c r="D44" i="4"/>
  <c r="D56" i="4"/>
  <c r="D51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25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23" i="4"/>
  <c r="L43" i="4"/>
  <c r="L52" i="4"/>
  <c r="L50" i="4"/>
  <c r="L51" i="4"/>
  <c r="H56" i="4"/>
  <c r="L44" i="4"/>
  <c r="K55" i="4"/>
  <c r="R15" i="1"/>
  <c r="R23" i="1"/>
  <c r="R31" i="1"/>
  <c r="R39" i="1"/>
  <c r="R47" i="1"/>
  <c r="R55" i="1"/>
  <c r="R356" i="1"/>
  <c r="R360" i="1"/>
  <c r="Y362" i="1"/>
  <c r="Y361" i="1"/>
  <c r="Y360" i="1"/>
  <c r="Y359" i="1"/>
  <c r="Y358" i="1"/>
  <c r="Y357" i="1"/>
  <c r="Y356" i="1"/>
  <c r="Y355" i="1"/>
  <c r="R355" i="1"/>
  <c r="Y354" i="1"/>
  <c r="Y353" i="1"/>
  <c r="R353" i="1"/>
  <c r="Y352" i="1"/>
  <c r="R352" i="1"/>
  <c r="Y351" i="1"/>
  <c r="Y350" i="1"/>
  <c r="Y349" i="1"/>
  <c r="R349" i="1"/>
  <c r="Y348" i="1"/>
  <c r="R348" i="1"/>
  <c r="Y347" i="1"/>
  <c r="R347" i="1"/>
  <c r="Y346" i="1"/>
  <c r="Y345" i="1"/>
  <c r="Y344" i="1"/>
  <c r="R344" i="1"/>
  <c r="Y343" i="1"/>
  <c r="Y342" i="1"/>
  <c r="Y341" i="1"/>
  <c r="R341" i="1"/>
  <c r="Y340" i="1"/>
  <c r="R340" i="1"/>
  <c r="Y339" i="1"/>
  <c r="R339" i="1"/>
  <c r="Y338" i="1"/>
  <c r="Y337" i="1"/>
  <c r="R337" i="1"/>
  <c r="Y336" i="1"/>
  <c r="R336" i="1"/>
  <c r="Y335" i="1"/>
  <c r="Y334" i="1"/>
  <c r="Y333" i="1"/>
  <c r="R333" i="1"/>
  <c r="Y332" i="1"/>
  <c r="R332" i="1"/>
  <c r="Y331" i="1"/>
  <c r="R331" i="1"/>
  <c r="Y330" i="1"/>
  <c r="Y329" i="1"/>
  <c r="Y328" i="1"/>
  <c r="R328" i="1"/>
  <c r="Y327" i="1"/>
  <c r="Y326" i="1"/>
  <c r="Y325" i="1"/>
  <c r="R325" i="1"/>
  <c r="Y324" i="1"/>
  <c r="R324" i="1"/>
  <c r="Y323" i="1"/>
  <c r="R323" i="1"/>
  <c r="Y322" i="1"/>
  <c r="Y321" i="1"/>
  <c r="R321" i="1"/>
  <c r="Y320" i="1"/>
  <c r="R320" i="1"/>
  <c r="Y319" i="1"/>
  <c r="Y318" i="1"/>
  <c r="R318" i="1"/>
  <c r="Y317" i="1"/>
  <c r="R317" i="1"/>
  <c r="Y316" i="1"/>
  <c r="R316" i="1"/>
  <c r="Y315" i="1"/>
  <c r="R315" i="1"/>
  <c r="Y314" i="1"/>
  <c r="Y313" i="1"/>
  <c r="Y312" i="1"/>
  <c r="R312" i="1"/>
  <c r="Y311" i="1"/>
  <c r="Y310" i="1"/>
  <c r="Y309" i="1"/>
  <c r="R309" i="1"/>
  <c r="Y308" i="1"/>
  <c r="R308" i="1"/>
  <c r="Y307" i="1"/>
  <c r="R307" i="1"/>
  <c r="Y306" i="1"/>
  <c r="Y305" i="1"/>
  <c r="R305" i="1"/>
  <c r="Y304" i="1"/>
  <c r="R304" i="1"/>
  <c r="Y303" i="1"/>
  <c r="Y302" i="1"/>
  <c r="R302" i="1"/>
  <c r="Y301" i="1"/>
  <c r="R301" i="1"/>
  <c r="Y300" i="1"/>
  <c r="R300" i="1"/>
  <c r="Y299" i="1"/>
  <c r="R299" i="1"/>
  <c r="Y298" i="1"/>
  <c r="R298" i="1"/>
  <c r="Y297" i="1"/>
  <c r="Y296" i="1"/>
  <c r="R296" i="1"/>
  <c r="Y295" i="1"/>
  <c r="Y294" i="1"/>
  <c r="R294" i="1"/>
  <c r="Y293" i="1"/>
  <c r="R293" i="1"/>
  <c r="Y292" i="1"/>
  <c r="R292" i="1"/>
  <c r="Y291" i="1"/>
  <c r="R291" i="1"/>
  <c r="Y290" i="1"/>
  <c r="Y289" i="1"/>
  <c r="R289" i="1"/>
  <c r="Y288" i="1"/>
  <c r="R288" i="1"/>
  <c r="Y287" i="1"/>
  <c r="Y286" i="1"/>
  <c r="R286" i="1"/>
  <c r="Y285" i="1"/>
  <c r="R285" i="1"/>
  <c r="Y284" i="1"/>
  <c r="R284" i="1"/>
  <c r="Y283" i="1"/>
  <c r="R283" i="1"/>
  <c r="Y282" i="1"/>
  <c r="R282" i="1"/>
  <c r="Y281" i="1"/>
  <c r="Y280" i="1"/>
  <c r="R280" i="1"/>
  <c r="Y279" i="1"/>
  <c r="Y278" i="1"/>
  <c r="R278" i="1"/>
  <c r="Y277" i="1"/>
  <c r="R277" i="1"/>
  <c r="Y276" i="1"/>
  <c r="R276" i="1"/>
  <c r="Y275" i="1"/>
  <c r="R275" i="1"/>
  <c r="Y274" i="1"/>
  <c r="Y273" i="1"/>
  <c r="R273" i="1"/>
  <c r="Y272" i="1"/>
  <c r="R272" i="1"/>
  <c r="Y271" i="1"/>
  <c r="Y270" i="1"/>
  <c r="R270" i="1"/>
  <c r="Y269" i="1"/>
  <c r="R269" i="1"/>
  <c r="Y268" i="1"/>
  <c r="R268" i="1"/>
  <c r="Y267" i="1"/>
  <c r="R267" i="1"/>
  <c r="Y266" i="1"/>
  <c r="R266" i="1"/>
  <c r="Y265" i="1"/>
  <c r="Y264" i="1"/>
  <c r="R264" i="1"/>
  <c r="Y263" i="1"/>
  <c r="Y262" i="1"/>
  <c r="R262" i="1"/>
  <c r="Y261" i="1"/>
  <c r="R261" i="1"/>
  <c r="Y260" i="1"/>
  <c r="R260" i="1"/>
  <c r="Y259" i="1"/>
  <c r="R259" i="1"/>
  <c r="Y258" i="1"/>
  <c r="Y257" i="1"/>
  <c r="R257" i="1"/>
  <c r="Y256" i="1"/>
  <c r="R256" i="1"/>
  <c r="Y255" i="1"/>
  <c r="Y254" i="1"/>
  <c r="R254" i="1"/>
  <c r="Y253" i="1"/>
  <c r="R253" i="1"/>
  <c r="Y252" i="1"/>
  <c r="R252" i="1"/>
  <c r="Y251" i="1"/>
  <c r="R251" i="1"/>
  <c r="Y250" i="1"/>
  <c r="R250" i="1"/>
  <c r="Y249" i="1"/>
  <c r="R249" i="1"/>
  <c r="Y248" i="1"/>
  <c r="R248" i="1"/>
  <c r="Y247" i="1"/>
  <c r="Y246" i="1"/>
  <c r="R246" i="1"/>
  <c r="Y245" i="1"/>
  <c r="R245" i="1"/>
  <c r="Y244" i="1"/>
  <c r="R244" i="1"/>
  <c r="Y243" i="1"/>
  <c r="R243" i="1"/>
  <c r="Y242" i="1"/>
  <c r="R242" i="1"/>
  <c r="Y241" i="1"/>
  <c r="R241" i="1"/>
  <c r="Y240" i="1"/>
  <c r="R240" i="1"/>
  <c r="Y239" i="1"/>
  <c r="Y238" i="1"/>
  <c r="R238" i="1"/>
  <c r="Y237" i="1"/>
  <c r="R237" i="1"/>
  <c r="Y236" i="1"/>
  <c r="R236" i="1"/>
  <c r="Y235" i="1"/>
  <c r="R235" i="1"/>
  <c r="Y234" i="1"/>
  <c r="R234" i="1"/>
  <c r="Y233" i="1"/>
  <c r="R233" i="1"/>
  <c r="Y232" i="1"/>
  <c r="R232" i="1"/>
  <c r="Y231" i="1"/>
  <c r="Y230" i="1"/>
  <c r="R230" i="1"/>
  <c r="Y229" i="1"/>
  <c r="R229" i="1"/>
  <c r="Y228" i="1"/>
  <c r="R228" i="1"/>
  <c r="Y227" i="1"/>
  <c r="R227" i="1"/>
  <c r="Y226" i="1"/>
  <c r="R226" i="1"/>
  <c r="Y225" i="1"/>
  <c r="R225" i="1"/>
  <c r="Y224" i="1"/>
  <c r="R224" i="1"/>
  <c r="Y223" i="1"/>
  <c r="Y222" i="1"/>
  <c r="R222" i="1"/>
  <c r="Y221" i="1"/>
  <c r="R221" i="1"/>
  <c r="Y220" i="1"/>
  <c r="R220" i="1"/>
  <c r="Y219" i="1"/>
  <c r="R219" i="1"/>
  <c r="Y218" i="1"/>
  <c r="R218" i="1"/>
  <c r="Y217" i="1"/>
  <c r="R217" i="1"/>
  <c r="Y216" i="1"/>
  <c r="R216" i="1"/>
  <c r="Y215" i="1"/>
  <c r="Y214" i="1"/>
  <c r="R214" i="1"/>
  <c r="Y213" i="1"/>
  <c r="R213" i="1"/>
  <c r="Y212" i="1"/>
  <c r="R212" i="1"/>
  <c r="Y211" i="1"/>
  <c r="R211" i="1"/>
  <c r="Y210" i="1"/>
  <c r="R210" i="1"/>
  <c r="Y209" i="1"/>
  <c r="R209" i="1"/>
  <c r="Y208" i="1"/>
  <c r="R208" i="1"/>
  <c r="Y207" i="1"/>
  <c r="Y206" i="1"/>
  <c r="R206" i="1"/>
  <c r="Y205" i="1"/>
  <c r="R205" i="1"/>
  <c r="Y204" i="1"/>
  <c r="R204" i="1"/>
  <c r="Y203" i="1"/>
  <c r="R203" i="1"/>
  <c r="Y202" i="1"/>
  <c r="R202" i="1"/>
  <c r="Y201" i="1"/>
  <c r="R201" i="1"/>
  <c r="Y200" i="1"/>
  <c r="R200" i="1"/>
  <c r="Y199" i="1"/>
  <c r="Y198" i="1"/>
  <c r="R198" i="1"/>
  <c r="Y197" i="1"/>
  <c r="R197" i="1"/>
  <c r="Y196" i="1"/>
  <c r="R196" i="1"/>
  <c r="Y195" i="1"/>
  <c r="R195" i="1"/>
  <c r="Y194" i="1"/>
  <c r="R194" i="1"/>
  <c r="Y193" i="1"/>
  <c r="R193" i="1"/>
  <c r="Y192" i="1"/>
  <c r="R192" i="1"/>
  <c r="Y191" i="1"/>
  <c r="Y190" i="1"/>
  <c r="R190" i="1"/>
  <c r="Y189" i="1"/>
  <c r="R189" i="1"/>
  <c r="Y188" i="1"/>
  <c r="R188" i="1"/>
  <c r="Y187" i="1"/>
  <c r="R187" i="1"/>
  <c r="Y186" i="1"/>
  <c r="R186" i="1"/>
  <c r="Y185" i="1"/>
  <c r="R185" i="1"/>
  <c r="Y184" i="1"/>
  <c r="R184" i="1"/>
  <c r="Y183" i="1"/>
  <c r="Y182" i="1"/>
  <c r="R182" i="1"/>
  <c r="Y181" i="1"/>
  <c r="R181" i="1"/>
  <c r="Y180" i="1"/>
  <c r="R180" i="1"/>
  <c r="Y179" i="1"/>
  <c r="R179" i="1"/>
  <c r="Y178" i="1"/>
  <c r="R178" i="1"/>
  <c r="Y177" i="1"/>
  <c r="R177" i="1"/>
  <c r="Y176" i="1"/>
  <c r="R176" i="1"/>
  <c r="Y175" i="1"/>
  <c r="Y174" i="1"/>
  <c r="R174" i="1"/>
  <c r="Y173" i="1"/>
  <c r="R173" i="1"/>
  <c r="Y172" i="1"/>
  <c r="R172" i="1"/>
  <c r="Y171" i="1"/>
  <c r="R171" i="1"/>
  <c r="Y170" i="1"/>
  <c r="R170" i="1"/>
  <c r="Y169" i="1"/>
  <c r="R169" i="1"/>
  <c r="Y168" i="1"/>
  <c r="R168" i="1"/>
  <c r="Y167" i="1"/>
  <c r="Y166" i="1"/>
  <c r="R166" i="1"/>
  <c r="Y165" i="1"/>
  <c r="R165" i="1"/>
  <c r="Y164" i="1"/>
  <c r="R164" i="1"/>
  <c r="Y163" i="1"/>
  <c r="R163" i="1"/>
  <c r="Y162" i="1"/>
  <c r="R162" i="1"/>
  <c r="Y161" i="1"/>
  <c r="R161" i="1"/>
  <c r="Y160" i="1"/>
  <c r="R160" i="1"/>
  <c r="Y159" i="1"/>
  <c r="Y158" i="1"/>
  <c r="R158" i="1"/>
  <c r="Y157" i="1"/>
  <c r="R157" i="1"/>
  <c r="Y156" i="1"/>
  <c r="R156" i="1"/>
  <c r="Y155" i="1"/>
  <c r="R155" i="1"/>
  <c r="Y154" i="1"/>
  <c r="R154" i="1"/>
  <c r="Y153" i="1"/>
  <c r="R153" i="1"/>
  <c r="Y152" i="1"/>
  <c r="R152" i="1"/>
  <c r="Y151" i="1"/>
  <c r="Y150" i="1"/>
  <c r="R150" i="1"/>
  <c r="Y149" i="1"/>
  <c r="R149" i="1"/>
  <c r="Y148" i="1"/>
  <c r="R148" i="1"/>
  <c r="Y147" i="1"/>
  <c r="R147" i="1"/>
  <c r="Y146" i="1"/>
  <c r="R146" i="1"/>
  <c r="Y145" i="1"/>
  <c r="R145" i="1"/>
  <c r="Y144" i="1"/>
  <c r="R144" i="1"/>
  <c r="Y143" i="1"/>
  <c r="Y142" i="1"/>
  <c r="R142" i="1"/>
  <c r="Y141" i="1"/>
  <c r="R141" i="1"/>
  <c r="Y140" i="1"/>
  <c r="R140" i="1"/>
  <c r="Y139" i="1"/>
  <c r="R139" i="1"/>
  <c r="Y138" i="1"/>
  <c r="R138" i="1"/>
  <c r="Y137" i="1"/>
  <c r="R137" i="1"/>
  <c r="Y136" i="1"/>
  <c r="R136" i="1"/>
  <c r="Y135" i="1"/>
  <c r="Y134" i="1"/>
  <c r="R134" i="1"/>
  <c r="Y133" i="1"/>
  <c r="R133" i="1"/>
  <c r="Y132" i="1"/>
  <c r="R132" i="1"/>
  <c r="Y131" i="1"/>
  <c r="R131" i="1"/>
  <c r="Y130" i="1"/>
  <c r="R130" i="1"/>
  <c r="Y129" i="1"/>
  <c r="R129" i="1"/>
  <c r="Y128" i="1"/>
  <c r="R128" i="1"/>
  <c r="Y127" i="1"/>
  <c r="Y126" i="1"/>
  <c r="R126" i="1"/>
  <c r="Y125" i="1"/>
  <c r="R125" i="1"/>
  <c r="Y124" i="1"/>
  <c r="R124" i="1"/>
  <c r="Y123" i="1"/>
  <c r="R123" i="1"/>
  <c r="Y122" i="1"/>
  <c r="R122" i="1"/>
  <c r="Y121" i="1"/>
  <c r="R121" i="1"/>
  <c r="Y120" i="1"/>
  <c r="R120" i="1"/>
  <c r="Y119" i="1"/>
  <c r="Y118" i="1"/>
  <c r="R118" i="1"/>
  <c r="Y117" i="1"/>
  <c r="R117" i="1"/>
  <c r="Y116" i="1"/>
  <c r="R116" i="1"/>
  <c r="Y115" i="1"/>
  <c r="R115" i="1"/>
  <c r="Y114" i="1"/>
  <c r="R114" i="1"/>
  <c r="Y113" i="1"/>
  <c r="R113" i="1"/>
  <c r="Y112" i="1"/>
  <c r="R112" i="1"/>
  <c r="Y111" i="1"/>
  <c r="Y110" i="1"/>
  <c r="R110" i="1"/>
  <c r="Y109" i="1"/>
  <c r="R109" i="1"/>
  <c r="Y108" i="1"/>
  <c r="R108" i="1"/>
  <c r="Y107" i="1"/>
  <c r="R107" i="1"/>
  <c r="Y106" i="1"/>
  <c r="R106" i="1"/>
  <c r="Y105" i="1"/>
  <c r="R105" i="1"/>
  <c r="Y104" i="1"/>
  <c r="R104" i="1"/>
  <c r="Y103" i="1"/>
  <c r="Y102" i="1"/>
  <c r="R102" i="1"/>
  <c r="Y101" i="1"/>
  <c r="R101" i="1"/>
  <c r="Y100" i="1"/>
  <c r="R100" i="1"/>
  <c r="Y99" i="1"/>
  <c r="R99" i="1"/>
  <c r="Y98" i="1"/>
  <c r="R98" i="1"/>
  <c r="Y97" i="1"/>
  <c r="R97" i="1"/>
  <c r="Y96" i="1"/>
  <c r="R96" i="1"/>
  <c r="Y95" i="1"/>
  <c r="Y94" i="1"/>
  <c r="R94" i="1"/>
  <c r="Y93" i="1"/>
  <c r="R93" i="1"/>
  <c r="R92" i="1"/>
  <c r="Y91" i="1"/>
  <c r="R91" i="1"/>
  <c r="Y90" i="1"/>
  <c r="R90" i="1"/>
  <c r="Y89" i="1"/>
  <c r="R89" i="1"/>
  <c r="Y88" i="1"/>
  <c r="R88" i="1"/>
  <c r="Y87" i="1"/>
  <c r="Y86" i="1"/>
  <c r="R86" i="1"/>
  <c r="Y85" i="1"/>
  <c r="R85" i="1"/>
  <c r="Y84" i="1"/>
  <c r="R84" i="1"/>
  <c r="Y83" i="1"/>
  <c r="R83" i="1"/>
  <c r="Y82" i="1"/>
  <c r="R82" i="1"/>
  <c r="Y81" i="1"/>
  <c r="R81" i="1"/>
  <c r="Y80" i="1"/>
  <c r="R80" i="1"/>
  <c r="Y79" i="1"/>
  <c r="Y78" i="1"/>
  <c r="R78" i="1"/>
  <c r="Y77" i="1"/>
  <c r="R77" i="1"/>
  <c r="Y76" i="1"/>
  <c r="R76" i="1"/>
  <c r="Y75" i="1"/>
  <c r="R75" i="1"/>
  <c r="Y74" i="1"/>
  <c r="R74" i="1"/>
  <c r="Y73" i="1"/>
  <c r="R73" i="1"/>
  <c r="Y72" i="1"/>
  <c r="R72" i="1"/>
  <c r="Y71" i="1"/>
  <c r="Y70" i="1"/>
  <c r="R70" i="1"/>
  <c r="Y69" i="1"/>
  <c r="R69" i="1"/>
  <c r="Y68" i="1"/>
  <c r="R68" i="1"/>
  <c r="Y67" i="1"/>
  <c r="R67" i="1"/>
  <c r="Y66" i="1"/>
  <c r="R66" i="1"/>
  <c r="Y65" i="1"/>
  <c r="R65" i="1"/>
  <c r="Y64" i="1"/>
  <c r="R64" i="1"/>
  <c r="Y63" i="1"/>
  <c r="Y62" i="1"/>
  <c r="R62" i="1"/>
  <c r="Y61" i="1"/>
  <c r="R61" i="1"/>
  <c r="Y60" i="1"/>
  <c r="R60" i="1"/>
  <c r="Y59" i="1"/>
  <c r="R59" i="1"/>
  <c r="Y58" i="1"/>
  <c r="R58" i="1"/>
  <c r="Y57" i="1"/>
  <c r="R57" i="1"/>
  <c r="Y56" i="1"/>
  <c r="R56" i="1"/>
  <c r="Y55" i="1"/>
  <c r="Y54" i="1"/>
  <c r="R54" i="1"/>
  <c r="Y53" i="1"/>
  <c r="R53" i="1"/>
  <c r="Y52" i="1"/>
  <c r="R52" i="1"/>
  <c r="Y51" i="1"/>
  <c r="R51" i="1"/>
  <c r="Y50" i="1"/>
  <c r="R50" i="1"/>
  <c r="Y49" i="1"/>
  <c r="R49" i="1"/>
  <c r="Y48" i="1"/>
  <c r="R48" i="1"/>
  <c r="Y47" i="1"/>
  <c r="Y46" i="1"/>
  <c r="R46" i="1"/>
  <c r="Y45" i="1"/>
  <c r="R45" i="1"/>
  <c r="Y44" i="1"/>
  <c r="R44" i="1"/>
  <c r="Y43" i="1"/>
  <c r="R43" i="1"/>
  <c r="Y42" i="1"/>
  <c r="R42" i="1"/>
  <c r="Y41" i="1"/>
  <c r="R41" i="1"/>
  <c r="Y40" i="1"/>
  <c r="R40" i="1"/>
  <c r="Y39" i="1"/>
  <c r="Y38" i="1"/>
  <c r="R38" i="1"/>
  <c r="Y37" i="1"/>
  <c r="R37" i="1"/>
  <c r="Y36" i="1"/>
  <c r="R36" i="1"/>
  <c r="R35" i="1"/>
  <c r="Y34" i="1"/>
  <c r="R34" i="1"/>
  <c r="Y33" i="1"/>
  <c r="R33" i="1"/>
  <c r="Y32" i="1"/>
  <c r="R32" i="1"/>
  <c r="Y31" i="1"/>
  <c r="Y30" i="1"/>
  <c r="R30" i="1"/>
  <c r="Y29" i="1"/>
  <c r="R29" i="1"/>
  <c r="Y28" i="1"/>
  <c r="R28" i="1"/>
  <c r="Y27" i="1"/>
  <c r="R27" i="1"/>
  <c r="Y26" i="1"/>
  <c r="R26" i="1"/>
  <c r="Y25" i="1"/>
  <c r="R25" i="1"/>
  <c r="Y24" i="1"/>
  <c r="R24" i="1"/>
  <c r="Y23" i="1"/>
  <c r="Y22" i="1"/>
  <c r="R22" i="1"/>
  <c r="Y21" i="1"/>
  <c r="R21" i="1"/>
  <c r="Y20" i="1"/>
  <c r="R20" i="1"/>
  <c r="Y19" i="1"/>
  <c r="R19" i="1"/>
  <c r="Y18" i="1"/>
  <c r="R18" i="1"/>
  <c r="Y17" i="1"/>
  <c r="R17" i="1"/>
  <c r="Y16" i="1"/>
  <c r="R16" i="1"/>
  <c r="Y15" i="1"/>
  <c r="Y14" i="1"/>
  <c r="R14" i="1"/>
  <c r="Y13" i="1"/>
  <c r="R13" i="1"/>
  <c r="Y12" i="1"/>
  <c r="R12" i="1"/>
  <c r="Y11" i="1"/>
  <c r="R11" i="1"/>
  <c r="Y10" i="1"/>
  <c r="R10" i="1"/>
  <c r="Y9" i="1"/>
  <c r="R9" i="1"/>
  <c r="Y8" i="1"/>
  <c r="R8" i="1"/>
  <c r="Y7" i="1"/>
  <c r="R7" i="1"/>
  <c r="N2" i="1"/>
  <c r="Q2" i="1"/>
  <c r="M2" i="1"/>
  <c r="G53" i="4"/>
  <c r="C53" i="4"/>
  <c r="C33" i="4"/>
  <c r="G52" i="4"/>
  <c r="C52" i="4"/>
  <c r="C32" i="4"/>
  <c r="R359" i="1"/>
  <c r="R319" i="1"/>
  <c r="R287" i="1"/>
  <c r="R255" i="1"/>
  <c r="R223" i="1"/>
  <c r="R191" i="1"/>
  <c r="R159" i="1"/>
  <c r="R127" i="1"/>
  <c r="R95" i="1"/>
  <c r="R335" i="1"/>
  <c r="R303" i="1"/>
  <c r="R279" i="1"/>
  <c r="R247" i="1"/>
  <c r="R215" i="1"/>
  <c r="R175" i="1"/>
  <c r="R143" i="1"/>
  <c r="R111" i="1"/>
  <c r="R79" i="1"/>
  <c r="R343" i="1"/>
  <c r="R311" i="1"/>
  <c r="S311" i="1"/>
  <c r="R271" i="1"/>
  <c r="R239" i="1"/>
  <c r="R199" i="1"/>
  <c r="R167" i="1"/>
  <c r="R135" i="1"/>
  <c r="R103" i="1"/>
  <c r="R71" i="1"/>
  <c r="R290" i="1"/>
  <c r="R306" i="1"/>
  <c r="R322" i="1"/>
  <c r="R338" i="1"/>
  <c r="R354" i="1"/>
  <c r="R361" i="1"/>
  <c r="R351" i="1"/>
  <c r="R327" i="1"/>
  <c r="R295" i="1"/>
  <c r="R263" i="1"/>
  <c r="R231" i="1"/>
  <c r="R207" i="1"/>
  <c r="R183" i="1"/>
  <c r="R151" i="1"/>
  <c r="S151" i="1"/>
  <c r="R119" i="1"/>
  <c r="R87" i="1"/>
  <c r="R63" i="1"/>
  <c r="R258" i="1"/>
  <c r="R274" i="1"/>
  <c r="R265" i="1"/>
  <c r="R281" i="1"/>
  <c r="R297" i="1"/>
  <c r="R313" i="1"/>
  <c r="R329" i="1"/>
  <c r="R345" i="1"/>
  <c r="R362" i="1"/>
  <c r="R314" i="1"/>
  <c r="R330" i="1"/>
  <c r="R346" i="1"/>
  <c r="S30" i="1"/>
  <c r="S132" i="1"/>
  <c r="S7" i="1"/>
  <c r="S190" i="1"/>
  <c r="S46" i="1"/>
  <c r="S74" i="1"/>
  <c r="S209" i="1"/>
  <c r="S94" i="1"/>
  <c r="S278" i="1"/>
  <c r="S361" i="1"/>
  <c r="K52" i="4"/>
  <c r="C51" i="4"/>
  <c r="C31" i="4"/>
  <c r="G50" i="4"/>
  <c r="C50" i="4"/>
  <c r="C30" i="4"/>
  <c r="D7" i="3"/>
  <c r="O7" i="3"/>
  <c r="G49" i="4"/>
  <c r="C49" i="4"/>
  <c r="C29" i="4"/>
  <c r="G48" i="4"/>
  <c r="C48" i="4"/>
  <c r="C28" i="4"/>
  <c r="C27" i="4"/>
  <c r="G47" i="4"/>
  <c r="C47" i="4"/>
  <c r="G46" i="4"/>
  <c r="C25" i="4"/>
  <c r="F2" i="3"/>
  <c r="G45" i="4"/>
  <c r="C45" i="4"/>
  <c r="D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L36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/>
  <c r="Q2" i="3"/>
  <c r="N2" i="3"/>
  <c r="H2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C56" i="4"/>
  <c r="K56" i="4"/>
  <c r="J56" i="4"/>
  <c r="L48" i="4"/>
  <c r="L56" i="4"/>
  <c r="K23" i="3"/>
  <c r="N17" i="3"/>
  <c r="N9" i="3"/>
  <c r="O17" i="3"/>
  <c r="N23" i="3"/>
  <c r="N16" i="3"/>
  <c r="N12" i="3"/>
  <c r="N8" i="3"/>
  <c r="S359" i="1"/>
  <c r="S172" i="1"/>
  <c r="E358" i="1"/>
  <c r="R358" i="1"/>
  <c r="R350" i="1"/>
  <c r="E350" i="1"/>
  <c r="R342" i="1"/>
  <c r="E342" i="1"/>
  <c r="S255" i="1"/>
  <c r="S262" i="1"/>
  <c r="S127" i="1"/>
  <c r="S300" i="1"/>
  <c r="S134" i="1"/>
  <c r="E334" i="1"/>
  <c r="R334" i="1"/>
  <c r="S347" i="1"/>
  <c r="E326" i="1"/>
  <c r="S294" i="1"/>
  <c r="S166" i="1"/>
  <c r="D365" i="1"/>
  <c r="S332" i="1"/>
  <c r="E310" i="1"/>
  <c r="S343" i="1"/>
  <c r="R357" i="1"/>
  <c r="O13" i="3"/>
  <c r="O21" i="3"/>
  <c r="D19" i="3"/>
  <c r="D11" i="3"/>
  <c r="N13" i="3"/>
  <c r="O9" i="3"/>
  <c r="N11" i="3"/>
  <c r="N21" i="3"/>
  <c r="D23" i="3"/>
  <c r="F19" i="3"/>
  <c r="G19" i="3"/>
  <c r="H19" i="3"/>
  <c r="I19" i="3"/>
  <c r="S342" i="1"/>
  <c r="S358" i="1"/>
  <c r="S310" i="1"/>
  <c r="E365" i="1"/>
  <c r="F8" i="1"/>
  <c r="R365" i="1"/>
  <c r="I334" i="1"/>
  <c r="S334" i="1"/>
  <c r="S350" i="1"/>
  <c r="S326" i="1"/>
  <c r="O19" i="3"/>
  <c r="O11" i="3"/>
  <c r="I342" i="1"/>
  <c r="J342" i="1"/>
  <c r="G35" i="1"/>
  <c r="H35" i="1"/>
  <c r="E10" i="3"/>
  <c r="F8" i="3"/>
  <c r="G8" i="3"/>
  <c r="H8" i="3"/>
  <c r="I8" i="3"/>
  <c r="E12" i="3"/>
  <c r="E11" i="3"/>
  <c r="F17" i="3"/>
  <c r="G17" i="3"/>
  <c r="H17" i="3"/>
  <c r="I17" i="3"/>
  <c r="F15" i="3"/>
  <c r="G15" i="3"/>
  <c r="H15" i="3"/>
  <c r="I15" i="3"/>
  <c r="E17" i="3"/>
  <c r="E20" i="3"/>
  <c r="F16" i="3"/>
  <c r="G16" i="3"/>
  <c r="H16" i="3"/>
  <c r="I16" i="3"/>
  <c r="F18" i="3"/>
  <c r="G18" i="3"/>
  <c r="H18" i="3"/>
  <c r="I18" i="3"/>
  <c r="O23" i="3"/>
  <c r="F14" i="3"/>
  <c r="G14" i="3"/>
  <c r="H14" i="3"/>
  <c r="I14" i="3"/>
  <c r="F7" i="3"/>
  <c r="G7" i="3"/>
  <c r="H7" i="3"/>
  <c r="E23" i="3"/>
  <c r="F21" i="3"/>
  <c r="G21" i="3"/>
  <c r="H21" i="3"/>
  <c r="I21" i="3"/>
  <c r="E14" i="3"/>
  <c r="E18" i="3"/>
  <c r="F9" i="3"/>
  <c r="G9" i="3"/>
  <c r="H9" i="3"/>
  <c r="I9" i="3"/>
  <c r="F12" i="3"/>
  <c r="G12" i="3"/>
  <c r="H12" i="3"/>
  <c r="I12" i="3"/>
  <c r="E19" i="3"/>
  <c r="F10" i="3"/>
  <c r="G10" i="3"/>
  <c r="H10" i="3"/>
  <c r="I10" i="3"/>
  <c r="E16" i="3"/>
  <c r="E15" i="3"/>
  <c r="F20" i="3"/>
  <c r="G20" i="3"/>
  <c r="H20" i="3"/>
  <c r="I20" i="3"/>
  <c r="E7" i="3"/>
  <c r="F11" i="3"/>
  <c r="G11" i="3"/>
  <c r="H11" i="3"/>
  <c r="I11" i="3"/>
  <c r="E13" i="3"/>
  <c r="F13" i="3"/>
  <c r="G13" i="3"/>
  <c r="H13" i="3"/>
  <c r="I13" i="3"/>
  <c r="E8" i="3"/>
  <c r="E9" i="3"/>
  <c r="E21" i="3"/>
  <c r="F326" i="1"/>
  <c r="I326" i="1"/>
  <c r="J326" i="1"/>
  <c r="F342" i="1"/>
  <c r="F310" i="1"/>
  <c r="F358" i="1"/>
  <c r="F350" i="1"/>
  <c r="F334" i="1"/>
  <c r="I358" i="1"/>
  <c r="J358" i="1"/>
  <c r="J334" i="1"/>
  <c r="G10" i="1"/>
  <c r="H10" i="1"/>
  <c r="G14" i="1"/>
  <c r="H14" i="1"/>
  <c r="G18" i="1"/>
  <c r="H18" i="1"/>
  <c r="G22" i="1"/>
  <c r="H22" i="1"/>
  <c r="G26" i="1"/>
  <c r="H26" i="1"/>
  <c r="G30" i="1"/>
  <c r="H30" i="1"/>
  <c r="G34" i="1"/>
  <c r="H34" i="1"/>
  <c r="G38" i="1"/>
  <c r="H38" i="1"/>
  <c r="G42" i="1"/>
  <c r="H42" i="1"/>
  <c r="G46" i="1"/>
  <c r="H46" i="1"/>
  <c r="G50" i="1"/>
  <c r="H50" i="1"/>
  <c r="G54" i="1"/>
  <c r="H54" i="1"/>
  <c r="G58" i="1"/>
  <c r="H58" i="1"/>
  <c r="G62" i="1"/>
  <c r="H62" i="1"/>
  <c r="G66" i="1"/>
  <c r="H66" i="1"/>
  <c r="G70" i="1"/>
  <c r="H70" i="1"/>
  <c r="G74" i="1"/>
  <c r="H74" i="1"/>
  <c r="G78" i="1"/>
  <c r="H78" i="1"/>
  <c r="G82" i="1"/>
  <c r="H82" i="1"/>
  <c r="G86" i="1"/>
  <c r="H86" i="1"/>
  <c r="G90" i="1"/>
  <c r="H90" i="1"/>
  <c r="G94" i="1"/>
  <c r="H94" i="1"/>
  <c r="G98" i="1"/>
  <c r="H98" i="1"/>
  <c r="G102" i="1"/>
  <c r="H102" i="1"/>
  <c r="G106" i="1"/>
  <c r="H106" i="1"/>
  <c r="G110" i="1"/>
  <c r="H110" i="1"/>
  <c r="G114" i="1"/>
  <c r="H114" i="1"/>
  <c r="G118" i="1"/>
  <c r="H118" i="1"/>
  <c r="G122" i="1"/>
  <c r="H122" i="1"/>
  <c r="G126" i="1"/>
  <c r="H126" i="1"/>
  <c r="G130" i="1"/>
  <c r="H130" i="1"/>
  <c r="G134" i="1"/>
  <c r="H134" i="1"/>
  <c r="G138" i="1"/>
  <c r="H138" i="1"/>
  <c r="G142" i="1"/>
  <c r="H142" i="1"/>
  <c r="G146" i="1"/>
  <c r="H146" i="1"/>
  <c r="G150" i="1"/>
  <c r="H150" i="1"/>
  <c r="G154" i="1"/>
  <c r="H154" i="1"/>
  <c r="G158" i="1"/>
  <c r="H158" i="1"/>
  <c r="G162" i="1"/>
  <c r="H162" i="1"/>
  <c r="G166" i="1"/>
  <c r="H166" i="1"/>
  <c r="G170" i="1"/>
  <c r="H170" i="1"/>
  <c r="G174" i="1"/>
  <c r="H174" i="1"/>
  <c r="G178" i="1"/>
  <c r="H178" i="1"/>
  <c r="G182" i="1"/>
  <c r="H182" i="1"/>
  <c r="G186" i="1"/>
  <c r="H186" i="1"/>
  <c r="G190" i="1"/>
  <c r="H190" i="1"/>
  <c r="G194" i="1"/>
  <c r="H194" i="1"/>
  <c r="G198" i="1"/>
  <c r="H198" i="1"/>
  <c r="G202" i="1"/>
  <c r="H202" i="1"/>
  <c r="G206" i="1"/>
  <c r="H206" i="1"/>
  <c r="G210" i="1"/>
  <c r="H210" i="1"/>
  <c r="G214" i="1"/>
  <c r="H214" i="1"/>
  <c r="G218" i="1"/>
  <c r="H218" i="1"/>
  <c r="G222" i="1"/>
  <c r="H222" i="1"/>
  <c r="G226" i="1"/>
  <c r="H226" i="1"/>
  <c r="G230" i="1"/>
  <c r="H230" i="1"/>
  <c r="G234" i="1"/>
  <c r="H234" i="1"/>
  <c r="G238" i="1"/>
  <c r="H238" i="1"/>
  <c r="G242" i="1"/>
  <c r="H242" i="1"/>
  <c r="G246" i="1"/>
  <c r="H246" i="1"/>
  <c r="G250" i="1"/>
  <c r="H250" i="1"/>
  <c r="G254" i="1"/>
  <c r="H254" i="1"/>
  <c r="G258" i="1"/>
  <c r="H258" i="1"/>
  <c r="G262" i="1"/>
  <c r="H262" i="1"/>
  <c r="G266" i="1"/>
  <c r="H266" i="1"/>
  <c r="G270" i="1"/>
  <c r="H270" i="1"/>
  <c r="G274" i="1"/>
  <c r="H274" i="1"/>
  <c r="G278" i="1"/>
  <c r="H278" i="1"/>
  <c r="G282" i="1"/>
  <c r="H282" i="1"/>
  <c r="G286" i="1"/>
  <c r="H286" i="1"/>
  <c r="G290" i="1"/>
  <c r="H290" i="1"/>
  <c r="G294" i="1"/>
  <c r="H294" i="1"/>
  <c r="G298" i="1"/>
  <c r="H298" i="1"/>
  <c r="G302" i="1"/>
  <c r="H302" i="1"/>
  <c r="G306" i="1"/>
  <c r="H306" i="1"/>
  <c r="G310" i="1"/>
  <c r="H310" i="1"/>
  <c r="G314" i="1"/>
  <c r="H314" i="1"/>
  <c r="G318" i="1"/>
  <c r="H318" i="1"/>
  <c r="G322" i="1"/>
  <c r="H322" i="1"/>
  <c r="G326" i="1"/>
  <c r="H326" i="1"/>
  <c r="G330" i="1"/>
  <c r="H330" i="1"/>
  <c r="G334" i="1"/>
  <c r="H334" i="1"/>
  <c r="G338" i="1"/>
  <c r="H338" i="1"/>
  <c r="G342" i="1"/>
  <c r="H342" i="1"/>
  <c r="G11" i="1"/>
  <c r="H11" i="1"/>
  <c r="G15" i="1"/>
  <c r="H15" i="1"/>
  <c r="G19" i="1"/>
  <c r="H19" i="1"/>
  <c r="G23" i="1"/>
  <c r="H23" i="1"/>
  <c r="G27" i="1"/>
  <c r="H27" i="1"/>
  <c r="G31" i="1"/>
  <c r="H31" i="1"/>
  <c r="G39" i="1"/>
  <c r="H39" i="1"/>
  <c r="G43" i="1"/>
  <c r="H43" i="1"/>
  <c r="G47" i="1"/>
  <c r="H47" i="1"/>
  <c r="G51" i="1"/>
  <c r="H51" i="1"/>
  <c r="G55" i="1"/>
  <c r="H55" i="1"/>
  <c r="G59" i="1"/>
  <c r="H59" i="1"/>
  <c r="G63" i="1"/>
  <c r="H63" i="1"/>
  <c r="G67" i="1"/>
  <c r="H67" i="1"/>
  <c r="G71" i="1"/>
  <c r="H71" i="1"/>
  <c r="G75" i="1"/>
  <c r="H75" i="1"/>
  <c r="G79" i="1"/>
  <c r="H79" i="1"/>
  <c r="G83" i="1"/>
  <c r="H83" i="1"/>
  <c r="G87" i="1"/>
  <c r="H87" i="1"/>
  <c r="G91" i="1"/>
  <c r="H91" i="1"/>
  <c r="G95" i="1"/>
  <c r="H95" i="1"/>
  <c r="G99" i="1"/>
  <c r="H99" i="1"/>
  <c r="G103" i="1"/>
  <c r="H103" i="1"/>
  <c r="G107" i="1"/>
  <c r="H107" i="1"/>
  <c r="G111" i="1"/>
  <c r="H111" i="1"/>
  <c r="G115" i="1"/>
  <c r="H115" i="1"/>
  <c r="G119" i="1"/>
  <c r="H119" i="1"/>
  <c r="G123" i="1"/>
  <c r="H123" i="1"/>
  <c r="G127" i="1"/>
  <c r="H127" i="1"/>
  <c r="G131" i="1"/>
  <c r="H131" i="1"/>
  <c r="G135" i="1"/>
  <c r="H135" i="1"/>
  <c r="G139" i="1"/>
  <c r="H139" i="1"/>
  <c r="G143" i="1"/>
  <c r="H143" i="1"/>
  <c r="G147" i="1"/>
  <c r="H147" i="1"/>
  <c r="G151" i="1"/>
  <c r="H151" i="1"/>
  <c r="G155" i="1"/>
  <c r="H155" i="1"/>
  <c r="G159" i="1"/>
  <c r="H159" i="1"/>
  <c r="G163" i="1"/>
  <c r="H163" i="1"/>
  <c r="G167" i="1"/>
  <c r="H167" i="1"/>
  <c r="G171" i="1"/>
  <c r="H171" i="1"/>
  <c r="G175" i="1"/>
  <c r="H175" i="1"/>
  <c r="G179" i="1"/>
  <c r="H179" i="1"/>
  <c r="G183" i="1"/>
  <c r="H183" i="1"/>
  <c r="G187" i="1"/>
  <c r="H187" i="1"/>
  <c r="G191" i="1"/>
  <c r="H191" i="1"/>
  <c r="G195" i="1"/>
  <c r="H195" i="1"/>
  <c r="G199" i="1"/>
  <c r="H199" i="1"/>
  <c r="G203" i="1"/>
  <c r="H203" i="1"/>
  <c r="G207" i="1"/>
  <c r="H207" i="1"/>
  <c r="G211" i="1"/>
  <c r="H211" i="1"/>
  <c r="G215" i="1"/>
  <c r="H215" i="1"/>
  <c r="G219" i="1"/>
  <c r="H219" i="1"/>
  <c r="G223" i="1"/>
  <c r="H223" i="1"/>
  <c r="G227" i="1"/>
  <c r="H227" i="1"/>
  <c r="G231" i="1"/>
  <c r="H231" i="1"/>
  <c r="G235" i="1"/>
  <c r="H235" i="1"/>
  <c r="G239" i="1"/>
  <c r="H239" i="1"/>
  <c r="G243" i="1"/>
  <c r="H243" i="1"/>
  <c r="G247" i="1"/>
  <c r="H247" i="1"/>
  <c r="G251" i="1"/>
  <c r="H251" i="1"/>
  <c r="G255" i="1"/>
  <c r="H255" i="1"/>
  <c r="G259" i="1"/>
  <c r="H259" i="1"/>
  <c r="G263" i="1"/>
  <c r="H263" i="1"/>
  <c r="G267" i="1"/>
  <c r="H267" i="1"/>
  <c r="G271" i="1"/>
  <c r="H271" i="1"/>
  <c r="G275" i="1"/>
  <c r="H275" i="1"/>
  <c r="G279" i="1"/>
  <c r="H279" i="1"/>
  <c r="G283" i="1"/>
  <c r="H283" i="1"/>
  <c r="G287" i="1"/>
  <c r="H287" i="1"/>
  <c r="G291" i="1"/>
  <c r="H291" i="1"/>
  <c r="G295" i="1"/>
  <c r="H295" i="1"/>
  <c r="G299" i="1"/>
  <c r="H299" i="1"/>
  <c r="G303" i="1"/>
  <c r="H303" i="1"/>
  <c r="G307" i="1"/>
  <c r="H307" i="1"/>
  <c r="G311" i="1"/>
  <c r="H311" i="1"/>
  <c r="G315" i="1"/>
  <c r="H315" i="1"/>
  <c r="G319" i="1"/>
  <c r="H319" i="1"/>
  <c r="G323" i="1"/>
  <c r="H323" i="1"/>
  <c r="G327" i="1"/>
  <c r="H327" i="1"/>
  <c r="G331" i="1"/>
  <c r="H331" i="1"/>
  <c r="G335" i="1"/>
  <c r="H335" i="1"/>
  <c r="G339" i="1"/>
  <c r="H339" i="1"/>
  <c r="G343" i="1"/>
  <c r="H343" i="1"/>
  <c r="G8" i="1"/>
  <c r="H8" i="1"/>
  <c r="G13" i="1"/>
  <c r="H13" i="1"/>
  <c r="G24" i="1"/>
  <c r="H24" i="1"/>
  <c r="G29" i="1"/>
  <c r="H29" i="1"/>
  <c r="G40" i="1"/>
  <c r="H40" i="1"/>
  <c r="G45" i="1"/>
  <c r="H45" i="1"/>
  <c r="G56" i="1"/>
  <c r="H56" i="1"/>
  <c r="G61" i="1"/>
  <c r="H61" i="1"/>
  <c r="G72" i="1"/>
  <c r="H72" i="1"/>
  <c r="G77" i="1"/>
  <c r="H77" i="1"/>
  <c r="G88" i="1"/>
  <c r="H88" i="1"/>
  <c r="G93" i="1"/>
  <c r="H93" i="1"/>
  <c r="G104" i="1"/>
  <c r="H104" i="1"/>
  <c r="G109" i="1"/>
  <c r="H109" i="1"/>
  <c r="G120" i="1"/>
  <c r="H120" i="1"/>
  <c r="G125" i="1"/>
  <c r="H125" i="1"/>
  <c r="G136" i="1"/>
  <c r="H136" i="1"/>
  <c r="G141" i="1"/>
  <c r="H141" i="1"/>
  <c r="G152" i="1"/>
  <c r="H152" i="1"/>
  <c r="G157" i="1"/>
  <c r="H157" i="1"/>
  <c r="G168" i="1"/>
  <c r="H168" i="1"/>
  <c r="G173" i="1"/>
  <c r="H173" i="1"/>
  <c r="G184" i="1"/>
  <c r="H184" i="1"/>
  <c r="G189" i="1"/>
  <c r="H189" i="1"/>
  <c r="G200" i="1"/>
  <c r="H200" i="1"/>
  <c r="G205" i="1"/>
  <c r="H205" i="1"/>
  <c r="G216" i="1"/>
  <c r="H216" i="1"/>
  <c r="G221" i="1"/>
  <c r="H221" i="1"/>
  <c r="G232" i="1"/>
  <c r="H232" i="1"/>
  <c r="G237" i="1"/>
  <c r="H237" i="1"/>
  <c r="G248" i="1"/>
  <c r="H248" i="1"/>
  <c r="G253" i="1"/>
  <c r="H253" i="1"/>
  <c r="G264" i="1"/>
  <c r="H264" i="1"/>
  <c r="G269" i="1"/>
  <c r="H269" i="1"/>
  <c r="G280" i="1"/>
  <c r="H280" i="1"/>
  <c r="G285" i="1"/>
  <c r="H285" i="1"/>
  <c r="G296" i="1"/>
  <c r="H296" i="1"/>
  <c r="G301" i="1"/>
  <c r="H301" i="1"/>
  <c r="G312" i="1"/>
  <c r="H312" i="1"/>
  <c r="G317" i="1"/>
  <c r="H317" i="1"/>
  <c r="G328" i="1"/>
  <c r="H328" i="1"/>
  <c r="G333" i="1"/>
  <c r="H333" i="1"/>
  <c r="G344" i="1"/>
  <c r="H344" i="1"/>
  <c r="G348" i="1"/>
  <c r="H348" i="1"/>
  <c r="G352" i="1"/>
  <c r="H352" i="1"/>
  <c r="G356" i="1"/>
  <c r="H356" i="1"/>
  <c r="G360" i="1"/>
  <c r="H360" i="1"/>
  <c r="G7" i="1"/>
  <c r="H7" i="1"/>
  <c r="F365" i="1"/>
  <c r="I337" i="1"/>
  <c r="I352" i="1"/>
  <c r="I192" i="1"/>
  <c r="I224" i="1"/>
  <c r="I256" i="1"/>
  <c r="I288" i="1"/>
  <c r="I320" i="1"/>
  <c r="I75" i="1"/>
  <c r="I163" i="1"/>
  <c r="I251" i="1"/>
  <c r="I7" i="1"/>
  <c r="I30" i="1"/>
  <c r="I126" i="1"/>
  <c r="I9" i="1"/>
  <c r="I365" i="1"/>
  <c r="I341" i="1"/>
  <c r="I362" i="1"/>
  <c r="I361" i="1"/>
  <c r="I360" i="1"/>
  <c r="I333" i="1"/>
  <c r="I32" i="1"/>
  <c r="I64" i="1"/>
  <c r="I96" i="1"/>
  <c r="I128" i="1"/>
  <c r="I160" i="1"/>
  <c r="I330" i="1"/>
  <c r="I349" i="1"/>
  <c r="I8" i="1"/>
  <c r="I40" i="1"/>
  <c r="I72" i="1"/>
  <c r="I104" i="1"/>
  <c r="I136" i="1"/>
  <c r="G16" i="1"/>
  <c r="H16" i="1"/>
  <c r="G21" i="1"/>
  <c r="H21" i="1"/>
  <c r="G32" i="1"/>
  <c r="H32" i="1"/>
  <c r="G37" i="1"/>
  <c r="H37" i="1"/>
  <c r="G48" i="1"/>
  <c r="H48" i="1"/>
  <c r="G53" i="1"/>
  <c r="H53" i="1"/>
  <c r="G64" i="1"/>
  <c r="H64" i="1"/>
  <c r="G69" i="1"/>
  <c r="H69" i="1"/>
  <c r="G80" i="1"/>
  <c r="H80" i="1"/>
  <c r="G85" i="1"/>
  <c r="H85" i="1"/>
  <c r="G96" i="1"/>
  <c r="H96" i="1"/>
  <c r="G101" i="1"/>
  <c r="H101" i="1"/>
  <c r="G112" i="1"/>
  <c r="H112" i="1"/>
  <c r="G117" i="1"/>
  <c r="H117" i="1"/>
  <c r="G128" i="1"/>
  <c r="H128" i="1"/>
  <c r="G133" i="1"/>
  <c r="H133" i="1"/>
  <c r="G144" i="1"/>
  <c r="H144" i="1"/>
  <c r="G149" i="1"/>
  <c r="H149" i="1"/>
  <c r="G160" i="1"/>
  <c r="H160" i="1"/>
  <c r="G165" i="1"/>
  <c r="H165" i="1"/>
  <c r="G176" i="1"/>
  <c r="H176" i="1"/>
  <c r="G181" i="1"/>
  <c r="H181" i="1"/>
  <c r="G192" i="1"/>
  <c r="H192" i="1"/>
  <c r="G197" i="1"/>
  <c r="H197" i="1"/>
  <c r="G208" i="1"/>
  <c r="H208" i="1"/>
  <c r="G213" i="1"/>
  <c r="H213" i="1"/>
  <c r="G224" i="1"/>
  <c r="H224" i="1"/>
  <c r="G229" i="1"/>
  <c r="H229" i="1"/>
  <c r="G240" i="1"/>
  <c r="H240" i="1"/>
  <c r="G245" i="1"/>
  <c r="H245" i="1"/>
  <c r="G256" i="1"/>
  <c r="H256" i="1"/>
  <c r="G261" i="1"/>
  <c r="H261" i="1"/>
  <c r="G272" i="1"/>
  <c r="H272" i="1"/>
  <c r="G277" i="1"/>
  <c r="H277" i="1"/>
  <c r="G288" i="1"/>
  <c r="H288" i="1"/>
  <c r="G293" i="1"/>
  <c r="H293" i="1"/>
  <c r="G304" i="1"/>
  <c r="H304" i="1"/>
  <c r="G309" i="1"/>
  <c r="H309" i="1"/>
  <c r="G320" i="1"/>
  <c r="H320" i="1"/>
  <c r="G325" i="1"/>
  <c r="H325" i="1"/>
  <c r="G336" i="1"/>
  <c r="H336" i="1"/>
  <c r="G341" i="1"/>
  <c r="H341" i="1"/>
  <c r="G346" i="1"/>
  <c r="H346" i="1"/>
  <c r="G350" i="1"/>
  <c r="H350" i="1"/>
  <c r="G354" i="1"/>
  <c r="H354" i="1"/>
  <c r="G358" i="1"/>
  <c r="H358" i="1"/>
  <c r="G362" i="1"/>
  <c r="H362" i="1"/>
  <c r="G20" i="1"/>
  <c r="H20" i="1"/>
  <c r="G33" i="1"/>
  <c r="H33" i="1"/>
  <c r="G52" i="1"/>
  <c r="H52" i="1"/>
  <c r="G65" i="1"/>
  <c r="H65" i="1"/>
  <c r="G84" i="1"/>
  <c r="H84" i="1"/>
  <c r="G97" i="1"/>
  <c r="H97" i="1"/>
  <c r="G116" i="1"/>
  <c r="H116" i="1"/>
  <c r="G129" i="1"/>
  <c r="H129" i="1"/>
  <c r="G148" i="1"/>
  <c r="H148" i="1"/>
  <c r="G161" i="1"/>
  <c r="H161" i="1"/>
  <c r="G180" i="1"/>
  <c r="H180" i="1"/>
  <c r="G193" i="1"/>
  <c r="H193" i="1"/>
  <c r="G212" i="1"/>
  <c r="H212" i="1"/>
  <c r="G225" i="1"/>
  <c r="H225" i="1"/>
  <c r="G244" i="1"/>
  <c r="H244" i="1"/>
  <c r="G257" i="1"/>
  <c r="H257" i="1"/>
  <c r="G276" i="1"/>
  <c r="H276" i="1"/>
  <c r="G289" i="1"/>
  <c r="H289" i="1"/>
  <c r="G308" i="1"/>
  <c r="H308" i="1"/>
  <c r="I296" i="1"/>
  <c r="I59" i="1"/>
  <c r="I211" i="1"/>
  <c r="I222" i="1"/>
  <c r="I63" i="1"/>
  <c r="I49" i="1"/>
  <c r="I153" i="1"/>
  <c r="I185" i="1"/>
  <c r="I217" i="1"/>
  <c r="I249" i="1"/>
  <c r="I281" i="1"/>
  <c r="I313" i="1"/>
  <c r="I83" i="1"/>
  <c r="I171" i="1"/>
  <c r="I267" i="1"/>
  <c r="I181" i="1"/>
  <c r="I309" i="1"/>
  <c r="I94" i="1"/>
  <c r="I214" i="1"/>
  <c r="I302" i="1"/>
  <c r="I79" i="1"/>
  <c r="I34" i="1"/>
  <c r="G329" i="1"/>
  <c r="H329" i="1"/>
  <c r="G361" i="1"/>
  <c r="H361" i="1"/>
  <c r="I356" i="1"/>
  <c r="I348" i="1"/>
  <c r="I336" i="1"/>
  <c r="I351" i="1"/>
  <c r="I88" i="1"/>
  <c r="I144" i="1"/>
  <c r="I200" i="1"/>
  <c r="I248" i="1"/>
  <c r="I304" i="1"/>
  <c r="I229" i="1"/>
  <c r="I110" i="1"/>
  <c r="I246" i="1"/>
  <c r="I57" i="1"/>
  <c r="I89" i="1"/>
  <c r="I121" i="1"/>
  <c r="I74" i="1"/>
  <c r="I106" i="1"/>
  <c r="I138" i="1"/>
  <c r="I170" i="1"/>
  <c r="I202" i="1"/>
  <c r="I234" i="1"/>
  <c r="I266" i="1"/>
  <c r="I298" i="1"/>
  <c r="I19" i="1"/>
  <c r="I123" i="1"/>
  <c r="I243" i="1"/>
  <c r="I323" i="1"/>
  <c r="I197" i="1"/>
  <c r="I317" i="1"/>
  <c r="I86" i="1"/>
  <c r="I174" i="1"/>
  <c r="I286" i="1"/>
  <c r="I71" i="1"/>
  <c r="I28" i="1"/>
  <c r="I60" i="1"/>
  <c r="I92" i="1"/>
  <c r="I124" i="1"/>
  <c r="I156" i="1"/>
  <c r="I188" i="1"/>
  <c r="I220" i="1"/>
  <c r="I252" i="1"/>
  <c r="G9" i="1"/>
  <c r="H9" i="1"/>
  <c r="G28" i="1"/>
  <c r="H28" i="1"/>
  <c r="G41" i="1"/>
  <c r="H41" i="1"/>
  <c r="G60" i="1"/>
  <c r="H60" i="1"/>
  <c r="G73" i="1"/>
  <c r="H73" i="1"/>
  <c r="G92" i="1"/>
  <c r="H92" i="1"/>
  <c r="G105" i="1"/>
  <c r="H105" i="1"/>
  <c r="G124" i="1"/>
  <c r="H124" i="1"/>
  <c r="G137" i="1"/>
  <c r="H137" i="1"/>
  <c r="G156" i="1"/>
  <c r="H156" i="1"/>
  <c r="G169" i="1"/>
  <c r="H169" i="1"/>
  <c r="G188" i="1"/>
  <c r="H188" i="1"/>
  <c r="G201" i="1"/>
  <c r="H201" i="1"/>
  <c r="G220" i="1"/>
  <c r="H220" i="1"/>
  <c r="G233" i="1"/>
  <c r="H233" i="1"/>
  <c r="G252" i="1"/>
  <c r="H252" i="1"/>
  <c r="G265" i="1"/>
  <c r="H265" i="1"/>
  <c r="G284" i="1"/>
  <c r="H284" i="1"/>
  <c r="G297" i="1"/>
  <c r="H297" i="1"/>
  <c r="G316" i="1"/>
  <c r="H316" i="1"/>
  <c r="G337" i="1"/>
  <c r="H337" i="1"/>
  <c r="G349" i="1"/>
  <c r="H349" i="1"/>
  <c r="G355" i="1"/>
  <c r="H355" i="1"/>
  <c r="S365" i="1"/>
  <c r="I344" i="1"/>
  <c r="I48" i="1"/>
  <c r="I208" i="1"/>
  <c r="I99" i="1"/>
  <c r="I227" i="1"/>
  <c r="I269" i="1"/>
  <c r="I17" i="1"/>
  <c r="I161" i="1"/>
  <c r="I193" i="1"/>
  <c r="I225" i="1"/>
  <c r="I257" i="1"/>
  <c r="I289" i="1"/>
  <c r="I321" i="1"/>
  <c r="I107" i="1"/>
  <c r="I179" i="1"/>
  <c r="I299" i="1"/>
  <c r="I213" i="1"/>
  <c r="I22" i="1"/>
  <c r="I118" i="1"/>
  <c r="I10" i="1"/>
  <c r="I42" i="1"/>
  <c r="G324" i="1"/>
  <c r="H324" i="1"/>
  <c r="G365" i="1"/>
  <c r="I340" i="1"/>
  <c r="I152" i="1"/>
  <c r="I264" i="1"/>
  <c r="I312" i="1"/>
  <c r="I115" i="1"/>
  <c r="I142" i="1"/>
  <c r="I270" i="1"/>
  <c r="I25" i="1"/>
  <c r="I65" i="1"/>
  <c r="I97" i="1"/>
  <c r="I129" i="1"/>
  <c r="I82" i="1"/>
  <c r="I114" i="1"/>
  <c r="I146" i="1"/>
  <c r="I178" i="1"/>
  <c r="I210" i="1"/>
  <c r="I242" i="1"/>
  <c r="I274" i="1"/>
  <c r="G17" i="1"/>
  <c r="H17" i="1"/>
  <c r="G36" i="1"/>
  <c r="H36" i="1"/>
  <c r="G49" i="1"/>
  <c r="H49" i="1"/>
  <c r="G68" i="1"/>
  <c r="H68" i="1"/>
  <c r="G81" i="1"/>
  <c r="H81" i="1"/>
  <c r="G100" i="1"/>
  <c r="H100" i="1"/>
  <c r="G113" i="1"/>
  <c r="H113" i="1"/>
  <c r="G132" i="1"/>
  <c r="H132" i="1"/>
  <c r="G145" i="1"/>
  <c r="H145" i="1"/>
  <c r="G164" i="1"/>
  <c r="H164" i="1"/>
  <c r="G177" i="1"/>
  <c r="H177" i="1"/>
  <c r="G196" i="1"/>
  <c r="H196" i="1"/>
  <c r="G209" i="1"/>
  <c r="H209" i="1"/>
  <c r="G228" i="1"/>
  <c r="H228" i="1"/>
  <c r="G241" i="1"/>
  <c r="H241" i="1"/>
  <c r="G260" i="1"/>
  <c r="H260" i="1"/>
  <c r="G273" i="1"/>
  <c r="H273" i="1"/>
  <c r="G292" i="1"/>
  <c r="H292" i="1"/>
  <c r="G305" i="1"/>
  <c r="H305" i="1"/>
  <c r="G345" i="1"/>
  <c r="H345" i="1"/>
  <c r="G351" i="1"/>
  <c r="H351" i="1"/>
  <c r="G357" i="1"/>
  <c r="H357" i="1"/>
  <c r="G363" i="1"/>
  <c r="H363" i="1"/>
  <c r="I345" i="1"/>
  <c r="I355" i="1"/>
  <c r="I354" i="1"/>
  <c r="I56" i="1"/>
  <c r="I112" i="1"/>
  <c r="I168" i="1"/>
  <c r="I216" i="1"/>
  <c r="I272" i="1"/>
  <c r="I259" i="1"/>
  <c r="I301" i="1"/>
  <c r="I169" i="1"/>
  <c r="I201" i="1"/>
  <c r="I233" i="1"/>
  <c r="I265" i="1"/>
  <c r="I297" i="1"/>
  <c r="I27" i="1"/>
  <c r="I131" i="1"/>
  <c r="I203" i="1"/>
  <c r="I125" i="1"/>
  <c r="I245" i="1"/>
  <c r="I46" i="1"/>
  <c r="I150" i="1"/>
  <c r="I254" i="1"/>
  <c r="I31" i="1"/>
  <c r="I18" i="1"/>
  <c r="I50" i="1"/>
  <c r="G321" i="1"/>
  <c r="H321" i="1"/>
  <c r="G347" i="1"/>
  <c r="H347" i="1"/>
  <c r="G353" i="1"/>
  <c r="H353" i="1"/>
  <c r="I329" i="1"/>
  <c r="I339" i="1"/>
  <c r="I24" i="1"/>
  <c r="I80" i="1"/>
  <c r="I184" i="1"/>
  <c r="I240" i="1"/>
  <c r="I195" i="1"/>
  <c r="I315" i="1"/>
  <c r="I78" i="1"/>
  <c r="I41" i="1"/>
  <c r="I81" i="1"/>
  <c r="I113" i="1"/>
  <c r="I66" i="1"/>
  <c r="I98" i="1"/>
  <c r="I130" i="1"/>
  <c r="I162" i="1"/>
  <c r="I194" i="1"/>
  <c r="I226" i="1"/>
  <c r="I258" i="1"/>
  <c r="I290" i="1"/>
  <c r="I322" i="1"/>
  <c r="I91" i="1"/>
  <c r="I219" i="1"/>
  <c r="I307" i="1"/>
  <c r="I173" i="1"/>
  <c r="I285" i="1"/>
  <c r="I62" i="1"/>
  <c r="I158" i="1"/>
  <c r="I55" i="1"/>
  <c r="I20" i="1"/>
  <c r="I52" i="1"/>
  <c r="I84" i="1"/>
  <c r="I116" i="1"/>
  <c r="I148" i="1"/>
  <c r="I180" i="1"/>
  <c r="I212" i="1"/>
  <c r="I244" i="1"/>
  <c r="I276" i="1"/>
  <c r="I363" i="1"/>
  <c r="I280" i="1"/>
  <c r="I54" i="1"/>
  <c r="I209" i="1"/>
  <c r="I51" i="1"/>
  <c r="I277" i="1"/>
  <c r="I47" i="1"/>
  <c r="I141" i="1"/>
  <c r="I102" i="1"/>
  <c r="I76" i="1"/>
  <c r="I164" i="1"/>
  <c r="I175" i="1"/>
  <c r="F7" i="1"/>
  <c r="F132" i="1"/>
  <c r="F199" i="1"/>
  <c r="F221" i="1"/>
  <c r="F105" i="1"/>
  <c r="F325" i="1"/>
  <c r="F187" i="1"/>
  <c r="F243" i="1"/>
  <c r="F23" i="1"/>
  <c r="F98" i="1"/>
  <c r="F191" i="1"/>
  <c r="F155" i="1"/>
  <c r="F184" i="1"/>
  <c r="F312" i="1"/>
  <c r="F88" i="1"/>
  <c r="F215" i="1"/>
  <c r="F130" i="1"/>
  <c r="F249" i="1"/>
  <c r="F165" i="1"/>
  <c r="F164" i="1"/>
  <c r="F135" i="1"/>
  <c r="F201" i="1"/>
  <c r="F308" i="1"/>
  <c r="F24" i="1"/>
  <c r="F131" i="1"/>
  <c r="F279" i="1"/>
  <c r="F260" i="1"/>
  <c r="F235" i="1"/>
  <c r="F57" i="1"/>
  <c r="F47" i="1"/>
  <c r="F174" i="1"/>
  <c r="F145" i="1"/>
  <c r="F219" i="1"/>
  <c r="F265" i="1"/>
  <c r="F52" i="1"/>
  <c r="F103" i="1"/>
  <c r="F81" i="1"/>
  <c r="F237" i="1"/>
  <c r="F82" i="1"/>
  <c r="F257" i="1"/>
  <c r="F26" i="1"/>
  <c r="F27" i="1"/>
  <c r="G76" i="1"/>
  <c r="H76" i="1"/>
  <c r="G121" i="1"/>
  <c r="H121" i="1"/>
  <c r="G204" i="1"/>
  <c r="H204" i="1"/>
  <c r="G249" i="1"/>
  <c r="H249" i="1"/>
  <c r="I346" i="1"/>
  <c r="I11" i="1"/>
  <c r="I105" i="1"/>
  <c r="I154" i="1"/>
  <c r="I282" i="1"/>
  <c r="I155" i="1"/>
  <c r="I23" i="1"/>
  <c r="I260" i="1"/>
  <c r="I21" i="1"/>
  <c r="I53" i="1"/>
  <c r="I85" i="1"/>
  <c r="I133" i="1"/>
  <c r="I205" i="1"/>
  <c r="I325" i="1"/>
  <c r="I279" i="1"/>
  <c r="I135" i="1"/>
  <c r="I287" i="1"/>
  <c r="I103" i="1"/>
  <c r="I247" i="1"/>
  <c r="F70" i="1"/>
  <c r="F188" i="1"/>
  <c r="F72" i="1"/>
  <c r="F259" i="1"/>
  <c r="F162" i="1"/>
  <c r="F346" i="1"/>
  <c r="F200" i="1"/>
  <c r="F84" i="1"/>
  <c r="F319" i="1"/>
  <c r="F38" i="1"/>
  <c r="F15" i="1"/>
  <c r="F309" i="1"/>
  <c r="F113" i="1"/>
  <c r="F294" i="1"/>
  <c r="F40" i="1"/>
  <c r="F360" i="1"/>
  <c r="F39" i="1"/>
  <c r="F44" i="1"/>
  <c r="F106" i="1"/>
  <c r="F224" i="1"/>
  <c r="F245" i="1"/>
  <c r="F233" i="1"/>
  <c r="F42" i="1"/>
  <c r="F338" i="1"/>
  <c r="F246" i="1"/>
  <c r="F163" i="1"/>
  <c r="F234" i="1"/>
  <c r="F91" i="1"/>
  <c r="F196" i="1"/>
  <c r="F89" i="1"/>
  <c r="F144" i="1"/>
  <c r="F100" i="1"/>
  <c r="F87" i="1"/>
  <c r="F336" i="1"/>
  <c r="F341" i="1"/>
  <c r="F290" i="1"/>
  <c r="F22" i="1"/>
  <c r="F92" i="1"/>
  <c r="F20" i="1"/>
  <c r="F179" i="1"/>
  <c r="F9" i="1"/>
  <c r="I120" i="1"/>
  <c r="I35" i="1"/>
  <c r="I182" i="1"/>
  <c r="I241" i="1"/>
  <c r="I147" i="1"/>
  <c r="I70" i="1"/>
  <c r="I26" i="1"/>
  <c r="I187" i="1"/>
  <c r="I221" i="1"/>
  <c r="I12" i="1"/>
  <c r="I100" i="1"/>
  <c r="I268" i="1"/>
  <c r="I308" i="1"/>
  <c r="I239" i="1"/>
  <c r="I327" i="1"/>
  <c r="F214" i="1"/>
  <c r="F114" i="1"/>
  <c r="F216" i="1"/>
  <c r="F146" i="1"/>
  <c r="F85" i="1"/>
  <c r="F136" i="1"/>
  <c r="F239" i="1"/>
  <c r="F29" i="1"/>
  <c r="F159" i="1"/>
  <c r="F252" i="1"/>
  <c r="F80" i="1"/>
  <c r="F60" i="1"/>
  <c r="F274" i="1"/>
  <c r="F124" i="1"/>
  <c r="F289" i="1"/>
  <c r="F74" i="1"/>
  <c r="F193" i="1"/>
  <c r="F108" i="1"/>
  <c r="F340" i="1"/>
  <c r="F277" i="1"/>
  <c r="F299" i="1"/>
  <c r="F112" i="1"/>
  <c r="F288" i="1"/>
  <c r="F192" i="1"/>
  <c r="F122" i="1"/>
  <c r="F226" i="1"/>
  <c r="F321" i="1"/>
  <c r="F297" i="1"/>
  <c r="F102" i="1"/>
  <c r="F115" i="1"/>
  <c r="F284" i="1"/>
  <c r="F251" i="1"/>
  <c r="F316" i="1"/>
  <c r="F141" i="1"/>
  <c r="F158" i="1"/>
  <c r="F210" i="1"/>
  <c r="F195" i="1"/>
  <c r="F329" i="1"/>
  <c r="F198" i="1"/>
  <c r="F56" i="1"/>
  <c r="F153" i="1"/>
  <c r="F207" i="1"/>
  <c r="F248" i="1"/>
  <c r="F79" i="1"/>
  <c r="G25" i="1"/>
  <c r="H25" i="1"/>
  <c r="G108" i="1"/>
  <c r="H108" i="1"/>
  <c r="G153" i="1"/>
  <c r="H153" i="1"/>
  <c r="G236" i="1"/>
  <c r="H236" i="1"/>
  <c r="G281" i="1"/>
  <c r="H281" i="1"/>
  <c r="I176" i="1"/>
  <c r="I139" i="1"/>
  <c r="I318" i="1"/>
  <c r="I137" i="1"/>
  <c r="I58" i="1"/>
  <c r="I186" i="1"/>
  <c r="I306" i="1"/>
  <c r="I253" i="1"/>
  <c r="I206" i="1"/>
  <c r="I108" i="1"/>
  <c r="I196" i="1"/>
  <c r="I29" i="1"/>
  <c r="I61" i="1"/>
  <c r="I93" i="1"/>
  <c r="I149" i="1"/>
  <c r="I237" i="1"/>
  <c r="I87" i="1"/>
  <c r="I223" i="1"/>
  <c r="I271" i="1"/>
  <c r="I119" i="1"/>
  <c r="I167" i="1"/>
  <c r="I191" i="1"/>
  <c r="I353" i="1"/>
  <c r="I328" i="1"/>
  <c r="F253" i="1"/>
  <c r="F281" i="1"/>
  <c r="F222" i="1"/>
  <c r="F101" i="1"/>
  <c r="F45" i="1"/>
  <c r="F333" i="1"/>
  <c r="F54" i="1"/>
  <c r="F189" i="1"/>
  <c r="F151" i="1"/>
  <c r="F323" i="1"/>
  <c r="F149" i="1"/>
  <c r="F317" i="1"/>
  <c r="F176" i="1"/>
  <c r="F49" i="1"/>
  <c r="F177" i="1"/>
  <c r="F345" i="1"/>
  <c r="F182" i="1"/>
  <c r="F270" i="1"/>
  <c r="F166" i="1"/>
  <c r="F328" i="1"/>
  <c r="F32" i="1"/>
  <c r="F206" i="1"/>
  <c r="F68" i="1"/>
  <c r="F212" i="1"/>
  <c r="F271" i="1"/>
  <c r="F104" i="1"/>
  <c r="F303" i="1"/>
  <c r="F355" i="1"/>
  <c r="F272" i="1"/>
  <c r="F30" i="1"/>
  <c r="F258" i="1"/>
  <c r="F223" i="1"/>
  <c r="F256" i="1"/>
  <c r="F304" i="1"/>
  <c r="F225" i="1"/>
  <c r="F137" i="1"/>
  <c r="F67" i="1"/>
  <c r="F220" i="1"/>
  <c r="F261" i="1"/>
  <c r="F97" i="1"/>
  <c r="G313" i="1"/>
  <c r="H313" i="1"/>
  <c r="I39" i="1"/>
  <c r="I145" i="1"/>
  <c r="I273" i="1"/>
  <c r="I235" i="1"/>
  <c r="I190" i="1"/>
  <c r="I314" i="1"/>
  <c r="I275" i="1"/>
  <c r="I238" i="1"/>
  <c r="I36" i="1"/>
  <c r="I204" i="1"/>
  <c r="I316" i="1"/>
  <c r="I199" i="1"/>
  <c r="I303" i="1"/>
  <c r="I263" i="1"/>
  <c r="F244" i="1"/>
  <c r="F58" i="1"/>
  <c r="F125" i="1"/>
  <c r="F167" i="1"/>
  <c r="F76" i="1"/>
  <c r="F305" i="1"/>
  <c r="F48" i="1"/>
  <c r="F55" i="1"/>
  <c r="F331" i="1"/>
  <c r="F217" i="1"/>
  <c r="F332" i="1"/>
  <c r="F31" i="1"/>
  <c r="F353" i="1"/>
  <c r="F231" i="1"/>
  <c r="F178" i="1"/>
  <c r="F240" i="1"/>
  <c r="F11" i="1"/>
  <c r="F229" i="1"/>
  <c r="F173" i="1"/>
  <c r="F154" i="1"/>
  <c r="F273" i="1"/>
  <c r="F133" i="1"/>
  <c r="F65" i="1"/>
  <c r="F356" i="1"/>
  <c r="F147" i="1"/>
  <c r="F63" i="1"/>
  <c r="F156" i="1"/>
  <c r="F348" i="1"/>
  <c r="F280" i="1"/>
  <c r="F46" i="1"/>
  <c r="F218" i="1"/>
  <c r="F59" i="1"/>
  <c r="F301" i="1"/>
  <c r="F278" i="1"/>
  <c r="F64" i="1"/>
  <c r="F75" i="1"/>
  <c r="F285" i="1"/>
  <c r="F314" i="1"/>
  <c r="F213" i="1"/>
  <c r="F230" i="1"/>
  <c r="F169" i="1"/>
  <c r="F269" i="1"/>
  <c r="G12" i="1"/>
  <c r="H12" i="1"/>
  <c r="G57" i="1"/>
  <c r="H57" i="1"/>
  <c r="G140" i="1"/>
  <c r="H140" i="1"/>
  <c r="G185" i="1"/>
  <c r="H185" i="1"/>
  <c r="G268" i="1"/>
  <c r="H268" i="1"/>
  <c r="I16" i="1"/>
  <c r="I283" i="1"/>
  <c r="I33" i="1"/>
  <c r="I90" i="1"/>
  <c r="I218" i="1"/>
  <c r="I291" i="1"/>
  <c r="I14" i="1"/>
  <c r="I44" i="1"/>
  <c r="I132" i="1"/>
  <c r="I284" i="1"/>
  <c r="I324" i="1"/>
  <c r="I37" i="1"/>
  <c r="I69" i="1"/>
  <c r="I101" i="1"/>
  <c r="I165" i="1"/>
  <c r="I261" i="1"/>
  <c r="I151" i="1"/>
  <c r="I183" i="1"/>
  <c r="I95" i="1"/>
  <c r="I319" i="1"/>
  <c r="I231" i="1"/>
  <c r="I338" i="1"/>
  <c r="F170" i="1"/>
  <c r="F267" i="1"/>
  <c r="F10" i="1"/>
  <c r="F322" i="1"/>
  <c r="F185" i="1"/>
  <c r="F268" i="1"/>
  <c r="F41" i="1"/>
  <c r="F77" i="1"/>
  <c r="F247" i="1"/>
  <c r="F361" i="1"/>
  <c r="F227" i="1"/>
  <c r="F266" i="1"/>
  <c r="F35" i="1"/>
  <c r="F276" i="1"/>
  <c r="F208" i="1"/>
  <c r="F171" i="1"/>
  <c r="F287" i="1"/>
  <c r="F347" i="1"/>
  <c r="F129" i="1"/>
  <c r="F330" i="1"/>
  <c r="F126" i="1"/>
  <c r="F36" i="1"/>
  <c r="F66" i="1"/>
  <c r="F283" i="1"/>
  <c r="F335" i="1"/>
  <c r="F118" i="1"/>
  <c r="F51" i="1"/>
  <c r="F275" i="1"/>
  <c r="F320" i="1"/>
  <c r="F263" i="1"/>
  <c r="F181" i="1"/>
  <c r="F250" i="1"/>
  <c r="F99" i="1"/>
  <c r="F93" i="1"/>
  <c r="F157" i="1"/>
  <c r="F202" i="1"/>
  <c r="F295" i="1"/>
  <c r="F61" i="1"/>
  <c r="F311" i="1"/>
  <c r="F138" i="1"/>
  <c r="F291" i="1"/>
  <c r="F352" i="1"/>
  <c r="I232" i="1"/>
  <c r="I305" i="1"/>
  <c r="I292" i="1"/>
  <c r="I111" i="1"/>
  <c r="F343" i="1"/>
  <c r="F119" i="1"/>
  <c r="F344" i="1"/>
  <c r="F120" i="1"/>
  <c r="F242" i="1"/>
  <c r="F282" i="1"/>
  <c r="F264" i="1"/>
  <c r="F37" i="1"/>
  <c r="F209" i="1"/>
  <c r="F306" i="1"/>
  <c r="F69" i="1"/>
  <c r="F111" i="1"/>
  <c r="G300" i="1"/>
  <c r="H300" i="1"/>
  <c r="I250" i="1"/>
  <c r="I15" i="1"/>
  <c r="I117" i="1"/>
  <c r="I127" i="1"/>
  <c r="F204" i="1"/>
  <c r="F236" i="1"/>
  <c r="F232" i="1"/>
  <c r="F14" i="1"/>
  <c r="F123" i="1"/>
  <c r="F339" i="1"/>
  <c r="F109" i="1"/>
  <c r="F28" i="1"/>
  <c r="F33" i="1"/>
  <c r="F298" i="1"/>
  <c r="F161" i="1"/>
  <c r="F140" i="1"/>
  <c r="I157" i="1"/>
  <c r="I43" i="1"/>
  <c r="I311" i="1"/>
  <c r="F302" i="1"/>
  <c r="F150" i="1"/>
  <c r="F117" i="1"/>
  <c r="F228" i="1"/>
  <c r="F152" i="1"/>
  <c r="F351" i="1"/>
  <c r="F324" i="1"/>
  <c r="F116" i="1"/>
  <c r="F12" i="1"/>
  <c r="F307" i="1"/>
  <c r="F53" i="1"/>
  <c r="F318" i="1"/>
  <c r="G89" i="1"/>
  <c r="H89" i="1"/>
  <c r="I67" i="1"/>
  <c r="I68" i="1"/>
  <c r="I13" i="1"/>
  <c r="I189" i="1"/>
  <c r="I159" i="1"/>
  <c r="F16" i="1"/>
  <c r="F62" i="1"/>
  <c r="F73" i="1"/>
  <c r="F286" i="1"/>
  <c r="F337" i="1"/>
  <c r="F43" i="1"/>
  <c r="F142" i="1"/>
  <c r="F175" i="1"/>
  <c r="F34" i="1"/>
  <c r="F183" i="1"/>
  <c r="I278" i="1"/>
  <c r="I140" i="1"/>
  <c r="I143" i="1"/>
  <c r="F254" i="1"/>
  <c r="F197" i="1"/>
  <c r="F315" i="1"/>
  <c r="F238" i="1"/>
  <c r="F139" i="1"/>
  <c r="F190" i="1"/>
  <c r="F78" i="1"/>
  <c r="F255" i="1"/>
  <c r="F90" i="1"/>
  <c r="F354" i="1"/>
  <c r="F96" i="1"/>
  <c r="F71" i="1"/>
  <c r="G44" i="1"/>
  <c r="H44" i="1"/>
  <c r="G217" i="1"/>
  <c r="H217" i="1"/>
  <c r="I73" i="1"/>
  <c r="I109" i="1"/>
  <c r="I45" i="1"/>
  <c r="I293" i="1"/>
  <c r="I207" i="1"/>
  <c r="F110" i="1"/>
  <c r="F203" i="1"/>
  <c r="F349" i="1"/>
  <c r="F194" i="1"/>
  <c r="F293" i="1"/>
  <c r="F13" i="1"/>
  <c r="F121" i="1"/>
  <c r="F168" i="1"/>
  <c r="F143" i="1"/>
  <c r="F148" i="1"/>
  <c r="F18" i="1"/>
  <c r="F17" i="1"/>
  <c r="I228" i="1"/>
  <c r="F313" i="1"/>
  <c r="F94" i="1"/>
  <c r="F21" i="1"/>
  <c r="I236" i="1"/>
  <c r="I331" i="1"/>
  <c r="F357" i="1"/>
  <c r="F25" i="1"/>
  <c r="F327" i="1"/>
  <c r="I177" i="1"/>
  <c r="F107" i="1"/>
  <c r="F241" i="1"/>
  <c r="G332" i="1"/>
  <c r="H332" i="1"/>
  <c r="G340" i="1"/>
  <c r="H340" i="1"/>
  <c r="G359" i="1"/>
  <c r="H359" i="1"/>
  <c r="I77" i="1"/>
  <c r="F211" i="1"/>
  <c r="F205" i="1"/>
  <c r="F186" i="1"/>
  <c r="F86" i="1"/>
  <c r="F292" i="1"/>
  <c r="F50" i="1"/>
  <c r="I38" i="1"/>
  <c r="F160" i="1"/>
  <c r="F83" i="1"/>
  <c r="I295" i="1"/>
  <c r="F296" i="1"/>
  <c r="F180" i="1"/>
  <c r="G172" i="1"/>
  <c r="H172" i="1"/>
  <c r="I122" i="1"/>
  <c r="F95" i="1"/>
  <c r="F19" i="1"/>
  <c r="I215" i="1"/>
  <c r="F362" i="1"/>
  <c r="F128" i="1"/>
  <c r="F262" i="1"/>
  <c r="F134" i="1"/>
  <c r="I332" i="1"/>
  <c r="I359" i="1"/>
  <c r="I294" i="1"/>
  <c r="F363" i="1"/>
  <c r="I335" i="1"/>
  <c r="F359" i="1"/>
  <c r="F127" i="1"/>
  <c r="I300" i="1"/>
  <c r="I172" i="1"/>
  <c r="I347" i="1"/>
  <c r="I166" i="1"/>
  <c r="I343" i="1"/>
  <c r="F172" i="1"/>
  <c r="I255" i="1"/>
  <c r="F300" i="1"/>
  <c r="I357" i="1"/>
  <c r="I230" i="1"/>
  <c r="I262" i="1"/>
  <c r="I134" i="1"/>
  <c r="I198" i="1"/>
  <c r="I350" i="1"/>
  <c r="I310" i="1"/>
  <c r="G23" i="3"/>
  <c r="J335" i="1"/>
  <c r="J295" i="1"/>
  <c r="J177" i="1"/>
  <c r="J45" i="1"/>
  <c r="J13" i="1"/>
  <c r="J311" i="1"/>
  <c r="J117" i="1"/>
  <c r="J111" i="1"/>
  <c r="J231" i="1"/>
  <c r="J69" i="1"/>
  <c r="J218" i="1"/>
  <c r="J204" i="1"/>
  <c r="J145" i="1"/>
  <c r="J271" i="1"/>
  <c r="J196" i="1"/>
  <c r="J318" i="1"/>
  <c r="J100" i="1"/>
  <c r="J182" i="1"/>
  <c r="J279" i="1"/>
  <c r="J23" i="1"/>
  <c r="J102" i="1"/>
  <c r="J363" i="1"/>
  <c r="J52" i="1"/>
  <c r="J219" i="1"/>
  <c r="J130" i="1"/>
  <c r="J195" i="1"/>
  <c r="J245" i="1"/>
  <c r="J201" i="1"/>
  <c r="J56" i="1"/>
  <c r="J114" i="1"/>
  <c r="J115" i="1"/>
  <c r="J10" i="1"/>
  <c r="J289" i="1"/>
  <c r="J99" i="1"/>
  <c r="J124" i="1"/>
  <c r="J317" i="1"/>
  <c r="J234" i="1"/>
  <c r="J57" i="1"/>
  <c r="J88" i="1"/>
  <c r="J79" i="1"/>
  <c r="J83" i="1"/>
  <c r="J63" i="1"/>
  <c r="J104" i="1"/>
  <c r="J96" i="1"/>
  <c r="J320" i="1"/>
  <c r="H365" i="1"/>
  <c r="J228" i="1"/>
  <c r="J109" i="1"/>
  <c r="J143" i="1"/>
  <c r="J68" i="1"/>
  <c r="J43" i="1"/>
  <c r="J15" i="1"/>
  <c r="J292" i="1"/>
  <c r="J319" i="1"/>
  <c r="J37" i="1"/>
  <c r="J90" i="1"/>
  <c r="J36" i="1"/>
  <c r="J39" i="1"/>
  <c r="J223" i="1"/>
  <c r="J108" i="1"/>
  <c r="J139" i="1"/>
  <c r="J12" i="1"/>
  <c r="J35" i="1"/>
  <c r="J325" i="1"/>
  <c r="J155" i="1"/>
  <c r="J141" i="1"/>
  <c r="J276" i="1"/>
  <c r="J20" i="1"/>
  <c r="J91" i="1"/>
  <c r="J98" i="1"/>
  <c r="J240" i="1"/>
  <c r="J125" i="1"/>
  <c r="J169" i="1"/>
  <c r="J354" i="1"/>
  <c r="J82" i="1"/>
  <c r="J312" i="1"/>
  <c r="J118" i="1"/>
  <c r="J257" i="1"/>
  <c r="J208" i="1"/>
  <c r="J92" i="1"/>
  <c r="J197" i="1"/>
  <c r="J202" i="1"/>
  <c r="J246" i="1"/>
  <c r="J351" i="1"/>
  <c r="J302" i="1"/>
  <c r="J313" i="1"/>
  <c r="J222" i="1"/>
  <c r="J72" i="1"/>
  <c r="J64" i="1"/>
  <c r="J9" i="1"/>
  <c r="J288" i="1"/>
  <c r="J198" i="1"/>
  <c r="J134" i="1"/>
  <c r="J166" i="1"/>
  <c r="J294" i="1"/>
  <c r="J77" i="1"/>
  <c r="J73" i="1"/>
  <c r="J140" i="1"/>
  <c r="J67" i="1"/>
  <c r="J157" i="1"/>
  <c r="J250" i="1"/>
  <c r="J305" i="1"/>
  <c r="J95" i="1"/>
  <c r="J324" i="1"/>
  <c r="J33" i="1"/>
  <c r="J238" i="1"/>
  <c r="J87" i="1"/>
  <c r="J206" i="1"/>
  <c r="J176" i="1"/>
  <c r="J221" i="1"/>
  <c r="J120" i="1"/>
  <c r="J205" i="1"/>
  <c r="J282" i="1"/>
  <c r="J47" i="1"/>
  <c r="J244" i="1"/>
  <c r="J55" i="1"/>
  <c r="J322" i="1"/>
  <c r="J66" i="1"/>
  <c r="J184" i="1"/>
  <c r="J50" i="1"/>
  <c r="J203" i="1"/>
  <c r="J301" i="1"/>
  <c r="J355" i="1"/>
  <c r="J129" i="1"/>
  <c r="J264" i="1"/>
  <c r="J22" i="1"/>
  <c r="J225" i="1"/>
  <c r="J48" i="1"/>
  <c r="J60" i="1"/>
  <c r="J323" i="1"/>
  <c r="J170" i="1"/>
  <c r="J110" i="1"/>
  <c r="J336" i="1"/>
  <c r="J214" i="1"/>
  <c r="J281" i="1"/>
  <c r="J211" i="1"/>
  <c r="J40" i="1"/>
  <c r="J32" i="1"/>
  <c r="J126" i="1"/>
  <c r="J256" i="1"/>
  <c r="J215" i="1"/>
  <c r="J347" i="1"/>
  <c r="J278" i="1"/>
  <c r="J232" i="1"/>
  <c r="J183" i="1"/>
  <c r="J284" i="1"/>
  <c r="J283" i="1"/>
  <c r="J275" i="1"/>
  <c r="J328" i="1"/>
  <c r="J237" i="1"/>
  <c r="J253" i="1"/>
  <c r="J187" i="1"/>
  <c r="J133" i="1"/>
  <c r="J154" i="1"/>
  <c r="J277" i="1"/>
  <c r="J212" i="1"/>
  <c r="J158" i="1"/>
  <c r="J290" i="1"/>
  <c r="J113" i="1"/>
  <c r="J80" i="1"/>
  <c r="J18" i="1"/>
  <c r="J131" i="1"/>
  <c r="J259" i="1"/>
  <c r="J345" i="1"/>
  <c r="J274" i="1"/>
  <c r="J97" i="1"/>
  <c r="J152" i="1"/>
  <c r="J213" i="1"/>
  <c r="J193" i="1"/>
  <c r="J344" i="1"/>
  <c r="J28" i="1"/>
  <c r="J243" i="1"/>
  <c r="J138" i="1"/>
  <c r="J229" i="1"/>
  <c r="J348" i="1"/>
  <c r="J94" i="1"/>
  <c r="J249" i="1"/>
  <c r="J59" i="1"/>
  <c r="J8" i="1"/>
  <c r="J333" i="1"/>
  <c r="J30" i="1"/>
  <c r="J224" i="1"/>
  <c r="J343" i="1"/>
  <c r="J262" i="1"/>
  <c r="J359" i="1"/>
  <c r="J38" i="1"/>
  <c r="J230" i="1"/>
  <c r="J172" i="1"/>
  <c r="J332" i="1"/>
  <c r="J122" i="1"/>
  <c r="J331" i="1"/>
  <c r="J151" i="1"/>
  <c r="J132" i="1"/>
  <c r="J16" i="1"/>
  <c r="J263" i="1"/>
  <c r="J314" i="1"/>
  <c r="J353" i="1"/>
  <c r="J149" i="1"/>
  <c r="J306" i="1"/>
  <c r="J327" i="1"/>
  <c r="J26" i="1"/>
  <c r="J247" i="1"/>
  <c r="J85" i="1"/>
  <c r="J105" i="1"/>
  <c r="J51" i="1"/>
  <c r="J180" i="1"/>
  <c r="J62" i="1"/>
  <c r="J258" i="1"/>
  <c r="J81" i="1"/>
  <c r="J24" i="1"/>
  <c r="J31" i="1"/>
  <c r="J27" i="1"/>
  <c r="J272" i="1"/>
  <c r="J242" i="1"/>
  <c r="J65" i="1"/>
  <c r="J340" i="1"/>
  <c r="J299" i="1"/>
  <c r="J161" i="1"/>
  <c r="J252" i="1"/>
  <c r="J71" i="1"/>
  <c r="J123" i="1"/>
  <c r="J106" i="1"/>
  <c r="J304" i="1"/>
  <c r="J356" i="1"/>
  <c r="J309" i="1"/>
  <c r="J217" i="1"/>
  <c r="J296" i="1"/>
  <c r="J349" i="1"/>
  <c r="J360" i="1"/>
  <c r="J7" i="1"/>
  <c r="J192" i="1"/>
  <c r="J300" i="1"/>
  <c r="J236" i="1"/>
  <c r="J261" i="1"/>
  <c r="J44" i="1"/>
  <c r="J303" i="1"/>
  <c r="J190" i="1"/>
  <c r="J191" i="1"/>
  <c r="J93" i="1"/>
  <c r="J186" i="1"/>
  <c r="J239" i="1"/>
  <c r="J70" i="1"/>
  <c r="J103" i="1"/>
  <c r="J53" i="1"/>
  <c r="J11" i="1"/>
  <c r="J175" i="1"/>
  <c r="J209" i="1"/>
  <c r="J148" i="1"/>
  <c r="J285" i="1"/>
  <c r="J226" i="1"/>
  <c r="J41" i="1"/>
  <c r="J339" i="1"/>
  <c r="J254" i="1"/>
  <c r="J297" i="1"/>
  <c r="J216" i="1"/>
  <c r="J210" i="1"/>
  <c r="J25" i="1"/>
  <c r="J179" i="1"/>
  <c r="J17" i="1"/>
  <c r="J220" i="1"/>
  <c r="J286" i="1"/>
  <c r="J19" i="1"/>
  <c r="J74" i="1"/>
  <c r="J248" i="1"/>
  <c r="J181" i="1"/>
  <c r="J185" i="1"/>
  <c r="J330" i="1"/>
  <c r="J361" i="1"/>
  <c r="J251" i="1"/>
  <c r="J352" i="1"/>
  <c r="J350" i="1"/>
  <c r="J357" i="1"/>
  <c r="J207" i="1"/>
  <c r="J159" i="1"/>
  <c r="J165" i="1"/>
  <c r="J14" i="1"/>
  <c r="J199" i="1"/>
  <c r="J235" i="1"/>
  <c r="J167" i="1"/>
  <c r="J61" i="1"/>
  <c r="J58" i="1"/>
  <c r="J308" i="1"/>
  <c r="J147" i="1"/>
  <c r="J287" i="1"/>
  <c r="J21" i="1"/>
  <c r="J346" i="1"/>
  <c r="J164" i="1"/>
  <c r="J54" i="1"/>
  <c r="J116" i="1"/>
  <c r="J173" i="1"/>
  <c r="J194" i="1"/>
  <c r="J78" i="1"/>
  <c r="J329" i="1"/>
  <c r="J150" i="1"/>
  <c r="J265" i="1"/>
  <c r="J168" i="1"/>
  <c r="J178" i="1"/>
  <c r="J270" i="1"/>
  <c r="J107" i="1"/>
  <c r="J269" i="1"/>
  <c r="J188" i="1"/>
  <c r="J174" i="1"/>
  <c r="J298" i="1"/>
  <c r="J121" i="1"/>
  <c r="J200" i="1"/>
  <c r="J267" i="1"/>
  <c r="J153" i="1"/>
  <c r="J160" i="1"/>
  <c r="J362" i="1"/>
  <c r="J163" i="1"/>
  <c r="J337" i="1"/>
  <c r="J310" i="1"/>
  <c r="J255" i="1"/>
  <c r="J293" i="1"/>
  <c r="J189" i="1"/>
  <c r="J127" i="1"/>
  <c r="J338" i="1"/>
  <c r="J101" i="1"/>
  <c r="J291" i="1"/>
  <c r="J316" i="1"/>
  <c r="J273" i="1"/>
  <c r="J119" i="1"/>
  <c r="J29" i="1"/>
  <c r="J137" i="1"/>
  <c r="J268" i="1"/>
  <c r="J241" i="1"/>
  <c r="J135" i="1"/>
  <c r="J260" i="1"/>
  <c r="J76" i="1"/>
  <c r="J280" i="1"/>
  <c r="J84" i="1"/>
  <c r="J307" i="1"/>
  <c r="J162" i="1"/>
  <c r="J315" i="1"/>
  <c r="J46" i="1"/>
  <c r="J233" i="1"/>
  <c r="J112" i="1"/>
  <c r="J146" i="1"/>
  <c r="J142" i="1"/>
  <c r="J42" i="1"/>
  <c r="J321" i="1"/>
  <c r="J227" i="1"/>
  <c r="J156" i="1"/>
  <c r="J86" i="1"/>
  <c r="J266" i="1"/>
  <c r="J89" i="1"/>
  <c r="J144" i="1"/>
  <c r="J34" i="1"/>
  <c r="J171" i="1"/>
  <c r="J49" i="1"/>
  <c r="J136" i="1"/>
  <c r="J128" i="1"/>
  <c r="J341" i="1"/>
  <c r="J75" i="1"/>
  <c r="H23" i="3"/>
  <c r="I23" i="3"/>
  <c r="I7" i="3"/>
  <c r="J7" i="3"/>
  <c r="J365" i="1"/>
  <c r="J23" i="3"/>
  <c r="J13" i="3"/>
  <c r="J21" i="3"/>
  <c r="J10" i="3"/>
  <c r="J20" i="3"/>
  <c r="J14" i="3"/>
  <c r="J16" i="3"/>
  <c r="J19" i="3"/>
  <c r="J17" i="3"/>
  <c r="J8" i="3"/>
  <c r="J11" i="3"/>
  <c r="J18" i="3"/>
  <c r="J15" i="3"/>
  <c r="J9" i="3"/>
  <c r="J12" i="3"/>
  <c r="J368" i="1"/>
  <c r="J367" i="1"/>
  <c r="C4" i="1"/>
  <c r="K342" i="1"/>
  <c r="L342" i="1"/>
  <c r="M342" i="1"/>
  <c r="N342" i="1"/>
  <c r="O342" i="1"/>
  <c r="K334" i="1"/>
  <c r="L334" i="1"/>
  <c r="M334" i="1"/>
  <c r="N334" i="1"/>
  <c r="O334" i="1"/>
  <c r="K326" i="1"/>
  <c r="L326" i="1"/>
  <c r="M326" i="1"/>
  <c r="N326" i="1"/>
  <c r="O326" i="1"/>
  <c r="K358" i="1"/>
  <c r="L358" i="1"/>
  <c r="M358" i="1"/>
  <c r="N358" i="1"/>
  <c r="O358" i="1"/>
  <c r="K204" i="1"/>
  <c r="L204" i="1"/>
  <c r="M204" i="1"/>
  <c r="N204" i="1"/>
  <c r="O204" i="1"/>
  <c r="K318" i="1"/>
  <c r="L318" i="1"/>
  <c r="M318" i="1"/>
  <c r="N318" i="1"/>
  <c r="O318" i="1"/>
  <c r="K23" i="1"/>
  <c r="L23" i="1"/>
  <c r="M23" i="1"/>
  <c r="N23" i="1"/>
  <c r="O23" i="1"/>
  <c r="K317" i="1"/>
  <c r="L317" i="1"/>
  <c r="M317" i="1"/>
  <c r="N317" i="1"/>
  <c r="O317" i="1"/>
  <c r="K79" i="1"/>
  <c r="L79" i="1"/>
  <c r="M79" i="1"/>
  <c r="N79" i="1"/>
  <c r="O79" i="1"/>
  <c r="K96" i="1"/>
  <c r="L96" i="1"/>
  <c r="M96" i="1"/>
  <c r="N96" i="1"/>
  <c r="O96" i="1"/>
  <c r="K228" i="1"/>
  <c r="L228" i="1"/>
  <c r="M228" i="1"/>
  <c r="N228" i="1"/>
  <c r="O228" i="1"/>
  <c r="K43" i="1"/>
  <c r="L43" i="1"/>
  <c r="M43" i="1"/>
  <c r="N43" i="1"/>
  <c r="O43" i="1"/>
  <c r="K141" i="1"/>
  <c r="L141" i="1"/>
  <c r="M141" i="1"/>
  <c r="N141" i="1"/>
  <c r="O141" i="1"/>
  <c r="K98" i="1"/>
  <c r="L98" i="1"/>
  <c r="M98" i="1"/>
  <c r="N98" i="1"/>
  <c r="O98" i="1"/>
  <c r="K312" i="1"/>
  <c r="L312" i="1"/>
  <c r="M312" i="1"/>
  <c r="N312" i="1"/>
  <c r="O312" i="1"/>
  <c r="K134" i="1"/>
  <c r="L134" i="1"/>
  <c r="M134" i="1"/>
  <c r="N134" i="1"/>
  <c r="O134" i="1"/>
  <c r="K73" i="1"/>
  <c r="L73" i="1"/>
  <c r="M73" i="1"/>
  <c r="N73" i="1"/>
  <c r="O73" i="1"/>
  <c r="K250" i="1"/>
  <c r="L250" i="1"/>
  <c r="M250" i="1"/>
  <c r="N250" i="1"/>
  <c r="O250" i="1"/>
  <c r="K33" i="1"/>
  <c r="L33" i="1"/>
  <c r="M33" i="1"/>
  <c r="N33" i="1"/>
  <c r="O33" i="1"/>
  <c r="K55" i="1"/>
  <c r="L55" i="1"/>
  <c r="M55" i="1"/>
  <c r="N55" i="1"/>
  <c r="O55" i="1"/>
  <c r="K50" i="1"/>
  <c r="L50" i="1"/>
  <c r="M50" i="1"/>
  <c r="N50" i="1"/>
  <c r="O50" i="1"/>
  <c r="K60" i="1"/>
  <c r="L60" i="1"/>
  <c r="M60" i="1"/>
  <c r="N60" i="1"/>
  <c r="O60" i="1"/>
  <c r="K336" i="1"/>
  <c r="L336" i="1"/>
  <c r="M336" i="1"/>
  <c r="N336" i="1"/>
  <c r="O336" i="1"/>
  <c r="K40" i="1"/>
  <c r="L40" i="1"/>
  <c r="M40" i="1"/>
  <c r="N40" i="1"/>
  <c r="O40" i="1"/>
  <c r="K278" i="1"/>
  <c r="L278" i="1"/>
  <c r="M278" i="1"/>
  <c r="N278" i="1"/>
  <c r="O278" i="1"/>
  <c r="K284" i="1"/>
  <c r="L284" i="1"/>
  <c r="M284" i="1"/>
  <c r="N284" i="1"/>
  <c r="O284" i="1"/>
  <c r="K237" i="1"/>
  <c r="L237" i="1"/>
  <c r="M237" i="1"/>
  <c r="N237" i="1"/>
  <c r="O237" i="1"/>
  <c r="K28" i="1"/>
  <c r="L28" i="1"/>
  <c r="M28" i="1"/>
  <c r="N28" i="1"/>
  <c r="O28" i="1"/>
  <c r="K348" i="1"/>
  <c r="L348" i="1"/>
  <c r="M348" i="1"/>
  <c r="N348" i="1"/>
  <c r="O348" i="1"/>
  <c r="K8" i="1"/>
  <c r="L8" i="1"/>
  <c r="M8" i="1"/>
  <c r="N8" i="1"/>
  <c r="O8" i="1"/>
  <c r="K38" i="1"/>
  <c r="L38" i="1"/>
  <c r="M38" i="1"/>
  <c r="N38" i="1"/>
  <c r="O38" i="1"/>
  <c r="K332" i="1"/>
  <c r="L332" i="1"/>
  <c r="M332" i="1"/>
  <c r="N332" i="1"/>
  <c r="O332" i="1"/>
  <c r="K314" i="1"/>
  <c r="L314" i="1"/>
  <c r="M314" i="1"/>
  <c r="N314" i="1"/>
  <c r="O314" i="1"/>
  <c r="K242" i="1"/>
  <c r="L242" i="1"/>
  <c r="M242" i="1"/>
  <c r="N242" i="1"/>
  <c r="O242" i="1"/>
  <c r="K161" i="1"/>
  <c r="L161" i="1"/>
  <c r="M161" i="1"/>
  <c r="N161" i="1"/>
  <c r="O161" i="1"/>
  <c r="K123" i="1"/>
  <c r="L123" i="1"/>
  <c r="M123" i="1"/>
  <c r="N123" i="1"/>
  <c r="O123" i="1"/>
  <c r="K309" i="1"/>
  <c r="L309" i="1"/>
  <c r="M309" i="1"/>
  <c r="N309" i="1"/>
  <c r="O309" i="1"/>
  <c r="K360" i="1"/>
  <c r="L360" i="1"/>
  <c r="M360" i="1"/>
  <c r="N360" i="1"/>
  <c r="O360" i="1"/>
  <c r="K70" i="1"/>
  <c r="L70" i="1"/>
  <c r="M70" i="1"/>
  <c r="N70" i="1"/>
  <c r="O70" i="1"/>
  <c r="K175" i="1"/>
  <c r="L175" i="1"/>
  <c r="M175" i="1"/>
  <c r="N175" i="1"/>
  <c r="O175" i="1"/>
  <c r="K226" i="1"/>
  <c r="L226" i="1"/>
  <c r="M226" i="1"/>
  <c r="N226" i="1"/>
  <c r="O226" i="1"/>
  <c r="K297" i="1"/>
  <c r="L297" i="1"/>
  <c r="M297" i="1"/>
  <c r="N297" i="1"/>
  <c r="O297" i="1"/>
  <c r="K74" i="1"/>
  <c r="L74" i="1"/>
  <c r="M74" i="1"/>
  <c r="N74" i="1"/>
  <c r="O74" i="1"/>
  <c r="K352" i="1"/>
  <c r="L352" i="1"/>
  <c r="M352" i="1"/>
  <c r="N352" i="1"/>
  <c r="O352" i="1"/>
  <c r="K14" i="1"/>
  <c r="L14" i="1"/>
  <c r="M14" i="1"/>
  <c r="N14" i="1"/>
  <c r="O14" i="1"/>
  <c r="K147" i="1"/>
  <c r="L147" i="1"/>
  <c r="M147" i="1"/>
  <c r="N147" i="1"/>
  <c r="O147" i="1"/>
  <c r="K164" i="1"/>
  <c r="L164" i="1"/>
  <c r="M164" i="1"/>
  <c r="N164" i="1"/>
  <c r="O164" i="1"/>
  <c r="K194" i="1"/>
  <c r="L194" i="1"/>
  <c r="M194" i="1"/>
  <c r="N194" i="1"/>
  <c r="O194" i="1"/>
  <c r="K265" i="1"/>
  <c r="L265" i="1"/>
  <c r="M265" i="1"/>
  <c r="N265" i="1"/>
  <c r="O265" i="1"/>
  <c r="K153" i="1"/>
  <c r="L153" i="1"/>
  <c r="M153" i="1"/>
  <c r="N153" i="1"/>
  <c r="O153" i="1"/>
  <c r="K255" i="1"/>
  <c r="L255" i="1"/>
  <c r="M255" i="1"/>
  <c r="N255" i="1"/>
  <c r="O255" i="1"/>
  <c r="K338" i="1"/>
  <c r="L338" i="1"/>
  <c r="M338" i="1"/>
  <c r="N338" i="1"/>
  <c r="O338" i="1"/>
  <c r="K260" i="1"/>
  <c r="L260" i="1"/>
  <c r="M260" i="1"/>
  <c r="N260" i="1"/>
  <c r="O260" i="1"/>
  <c r="K46" i="1"/>
  <c r="L46" i="1"/>
  <c r="M46" i="1"/>
  <c r="N46" i="1"/>
  <c r="O46" i="1"/>
  <c r="K86" i="1"/>
  <c r="L86" i="1"/>
  <c r="M86" i="1"/>
  <c r="N86" i="1"/>
  <c r="O86" i="1"/>
  <c r="K34" i="1"/>
  <c r="L34" i="1"/>
  <c r="M34" i="1"/>
  <c r="N34" i="1"/>
  <c r="O34" i="1"/>
  <c r="K128" i="1"/>
  <c r="L128" i="1"/>
  <c r="M128" i="1"/>
  <c r="N128" i="1"/>
  <c r="O128" i="1"/>
  <c r="K227" i="1"/>
  <c r="L227" i="1"/>
  <c r="M227" i="1"/>
  <c r="N227" i="1"/>
  <c r="O227" i="1"/>
  <c r="K291" i="1"/>
  <c r="L291" i="1"/>
  <c r="M291" i="1"/>
  <c r="N291" i="1"/>
  <c r="O291" i="1"/>
  <c r="K49" i="1"/>
  <c r="L49" i="1"/>
  <c r="M49" i="1"/>
  <c r="N49" i="1"/>
  <c r="O49" i="1"/>
  <c r="K42" i="1"/>
  <c r="L42" i="1"/>
  <c r="M42" i="1"/>
  <c r="N42" i="1"/>
  <c r="O42" i="1"/>
  <c r="K335" i="1"/>
  <c r="L335" i="1"/>
  <c r="M335" i="1"/>
  <c r="N335" i="1"/>
  <c r="O335" i="1"/>
  <c r="K13" i="1"/>
  <c r="L13" i="1"/>
  <c r="M13" i="1"/>
  <c r="N13" i="1"/>
  <c r="O13" i="1"/>
  <c r="K231" i="1"/>
  <c r="L231" i="1"/>
  <c r="M231" i="1"/>
  <c r="N231" i="1"/>
  <c r="O231" i="1"/>
  <c r="K219" i="1"/>
  <c r="L219" i="1"/>
  <c r="M219" i="1"/>
  <c r="N219" i="1"/>
  <c r="O219" i="1"/>
  <c r="K114" i="1"/>
  <c r="L114" i="1"/>
  <c r="M114" i="1"/>
  <c r="N114" i="1"/>
  <c r="O114" i="1"/>
  <c r="K99" i="1"/>
  <c r="L99" i="1"/>
  <c r="M99" i="1"/>
  <c r="N99" i="1"/>
  <c r="O99" i="1"/>
  <c r="K223" i="1"/>
  <c r="L223" i="1"/>
  <c r="M223" i="1"/>
  <c r="N223" i="1"/>
  <c r="O223" i="1"/>
  <c r="K35" i="1"/>
  <c r="L35" i="1"/>
  <c r="M35" i="1"/>
  <c r="N35" i="1"/>
  <c r="O35" i="1"/>
  <c r="K354" i="1"/>
  <c r="L354" i="1"/>
  <c r="M354" i="1"/>
  <c r="N354" i="1"/>
  <c r="O354" i="1"/>
  <c r="K246" i="1"/>
  <c r="L246" i="1"/>
  <c r="M246" i="1"/>
  <c r="N246" i="1"/>
  <c r="O246" i="1"/>
  <c r="K222" i="1"/>
  <c r="L222" i="1"/>
  <c r="M222" i="1"/>
  <c r="N222" i="1"/>
  <c r="O222" i="1"/>
  <c r="K288" i="1"/>
  <c r="L288" i="1"/>
  <c r="M288" i="1"/>
  <c r="N288" i="1"/>
  <c r="O288" i="1"/>
  <c r="K176" i="1"/>
  <c r="L176" i="1"/>
  <c r="M176" i="1"/>
  <c r="N176" i="1"/>
  <c r="O176" i="1"/>
  <c r="K282" i="1"/>
  <c r="L282" i="1"/>
  <c r="M282" i="1"/>
  <c r="N282" i="1"/>
  <c r="O282" i="1"/>
  <c r="K225" i="1"/>
  <c r="L225" i="1"/>
  <c r="M225" i="1"/>
  <c r="N225" i="1"/>
  <c r="O225" i="1"/>
  <c r="K154" i="1"/>
  <c r="L154" i="1"/>
  <c r="M154" i="1"/>
  <c r="N154" i="1"/>
  <c r="O154" i="1"/>
  <c r="K290" i="1"/>
  <c r="L290" i="1"/>
  <c r="M290" i="1"/>
  <c r="N290" i="1"/>
  <c r="O290" i="1"/>
  <c r="K131" i="1"/>
  <c r="L131" i="1"/>
  <c r="M131" i="1"/>
  <c r="N131" i="1"/>
  <c r="O131" i="1"/>
  <c r="K274" i="1"/>
  <c r="L274" i="1"/>
  <c r="M274" i="1"/>
  <c r="N274" i="1"/>
  <c r="O274" i="1"/>
  <c r="K193" i="1"/>
  <c r="L193" i="1"/>
  <c r="M193" i="1"/>
  <c r="N193" i="1"/>
  <c r="O193" i="1"/>
  <c r="K327" i="1"/>
  <c r="L327" i="1"/>
  <c r="M327" i="1"/>
  <c r="N327" i="1"/>
  <c r="O327" i="1"/>
  <c r="K105" i="1"/>
  <c r="L105" i="1"/>
  <c r="M105" i="1"/>
  <c r="N105" i="1"/>
  <c r="O105" i="1"/>
  <c r="K258" i="1"/>
  <c r="L258" i="1"/>
  <c r="M258" i="1"/>
  <c r="N258" i="1"/>
  <c r="O258" i="1"/>
  <c r="K27" i="1"/>
  <c r="L27" i="1"/>
  <c r="M27" i="1"/>
  <c r="N27" i="1"/>
  <c r="O27" i="1"/>
  <c r="K300" i="1"/>
  <c r="L300" i="1"/>
  <c r="M300" i="1"/>
  <c r="N300" i="1"/>
  <c r="O300" i="1"/>
  <c r="K93" i="1"/>
  <c r="L93" i="1"/>
  <c r="M93" i="1"/>
  <c r="N93" i="1"/>
  <c r="O93" i="1"/>
  <c r="K25" i="1"/>
  <c r="L25" i="1"/>
  <c r="M25" i="1"/>
  <c r="N25" i="1"/>
  <c r="O25" i="1"/>
  <c r="K61" i="1"/>
  <c r="L61" i="1"/>
  <c r="M61" i="1"/>
  <c r="N61" i="1"/>
  <c r="O61" i="1"/>
  <c r="K270" i="1"/>
  <c r="L270" i="1"/>
  <c r="M270" i="1"/>
  <c r="N270" i="1"/>
  <c r="O270" i="1"/>
  <c r="K121" i="1"/>
  <c r="L121" i="1"/>
  <c r="M121" i="1"/>
  <c r="N121" i="1"/>
  <c r="O121" i="1"/>
  <c r="K337" i="1"/>
  <c r="L337" i="1"/>
  <c r="M337" i="1"/>
  <c r="N337" i="1"/>
  <c r="O337" i="1"/>
  <c r="K273" i="1"/>
  <c r="L273" i="1"/>
  <c r="M273" i="1"/>
  <c r="N273" i="1"/>
  <c r="O273" i="1"/>
  <c r="K307" i="1"/>
  <c r="L307" i="1"/>
  <c r="M307" i="1"/>
  <c r="N307" i="1"/>
  <c r="O307" i="1"/>
  <c r="K146" i="1"/>
  <c r="L146" i="1"/>
  <c r="M146" i="1"/>
  <c r="N146" i="1"/>
  <c r="O146" i="1"/>
  <c r="K119" i="1"/>
  <c r="L119" i="1"/>
  <c r="M119" i="1"/>
  <c r="N119" i="1"/>
  <c r="O119" i="1"/>
  <c r="K76" i="1"/>
  <c r="L76" i="1"/>
  <c r="M76" i="1"/>
  <c r="N76" i="1"/>
  <c r="O76" i="1"/>
  <c r="K144" i="1"/>
  <c r="L144" i="1"/>
  <c r="M144" i="1"/>
  <c r="N144" i="1"/>
  <c r="O144" i="1"/>
  <c r="K69" i="1"/>
  <c r="L69" i="1"/>
  <c r="M69" i="1"/>
  <c r="N69" i="1"/>
  <c r="O69" i="1"/>
  <c r="K145" i="1"/>
  <c r="L145" i="1"/>
  <c r="M145" i="1"/>
  <c r="N145" i="1"/>
  <c r="O145" i="1"/>
  <c r="K100" i="1"/>
  <c r="L100" i="1"/>
  <c r="M100" i="1"/>
  <c r="N100" i="1"/>
  <c r="O100" i="1"/>
  <c r="K201" i="1"/>
  <c r="L201" i="1"/>
  <c r="M201" i="1"/>
  <c r="N201" i="1"/>
  <c r="O201" i="1"/>
  <c r="K234" i="1"/>
  <c r="L234" i="1"/>
  <c r="M234" i="1"/>
  <c r="N234" i="1"/>
  <c r="O234" i="1"/>
  <c r="K83" i="1"/>
  <c r="L83" i="1"/>
  <c r="M83" i="1"/>
  <c r="N83" i="1"/>
  <c r="O83" i="1"/>
  <c r="K320" i="1"/>
  <c r="L320" i="1"/>
  <c r="M320" i="1"/>
  <c r="N320" i="1"/>
  <c r="O320" i="1"/>
  <c r="K109" i="1"/>
  <c r="L109" i="1"/>
  <c r="M109" i="1"/>
  <c r="N109" i="1"/>
  <c r="O109" i="1"/>
  <c r="K15" i="1"/>
  <c r="L15" i="1"/>
  <c r="M15" i="1"/>
  <c r="N15" i="1"/>
  <c r="O15" i="1"/>
  <c r="K90" i="1"/>
  <c r="L90" i="1"/>
  <c r="M90" i="1"/>
  <c r="N90" i="1"/>
  <c r="O90" i="1"/>
  <c r="K276" i="1"/>
  <c r="L276" i="1"/>
  <c r="M276" i="1"/>
  <c r="N276" i="1"/>
  <c r="O276" i="1"/>
  <c r="K240" i="1"/>
  <c r="L240" i="1"/>
  <c r="M240" i="1"/>
  <c r="N240" i="1"/>
  <c r="O240" i="1"/>
  <c r="K118" i="1"/>
  <c r="L118" i="1"/>
  <c r="M118" i="1"/>
  <c r="N118" i="1"/>
  <c r="O118" i="1"/>
  <c r="K166" i="1"/>
  <c r="L166" i="1"/>
  <c r="M166" i="1"/>
  <c r="N166" i="1"/>
  <c r="O166" i="1"/>
  <c r="K140" i="1"/>
  <c r="L140" i="1"/>
  <c r="M140" i="1"/>
  <c r="N140" i="1"/>
  <c r="O140" i="1"/>
  <c r="K305" i="1"/>
  <c r="L305" i="1"/>
  <c r="M305" i="1"/>
  <c r="N305" i="1"/>
  <c r="O305" i="1"/>
  <c r="K238" i="1"/>
  <c r="L238" i="1"/>
  <c r="M238" i="1"/>
  <c r="N238" i="1"/>
  <c r="O238" i="1"/>
  <c r="K322" i="1"/>
  <c r="L322" i="1"/>
  <c r="M322" i="1"/>
  <c r="N322" i="1"/>
  <c r="O322" i="1"/>
  <c r="K203" i="1"/>
  <c r="L203" i="1"/>
  <c r="M203" i="1"/>
  <c r="N203" i="1"/>
  <c r="O203" i="1"/>
  <c r="K323" i="1"/>
  <c r="L323" i="1"/>
  <c r="M323" i="1"/>
  <c r="N323" i="1"/>
  <c r="O323" i="1"/>
  <c r="K214" i="1"/>
  <c r="L214" i="1"/>
  <c r="M214" i="1"/>
  <c r="N214" i="1"/>
  <c r="O214" i="1"/>
  <c r="K32" i="1"/>
  <c r="L32" i="1"/>
  <c r="M32" i="1"/>
  <c r="N32" i="1"/>
  <c r="O32" i="1"/>
  <c r="K283" i="1"/>
  <c r="L283" i="1"/>
  <c r="M283" i="1"/>
  <c r="N283" i="1"/>
  <c r="O283" i="1"/>
  <c r="K253" i="1"/>
  <c r="L253" i="1"/>
  <c r="M253" i="1"/>
  <c r="N253" i="1"/>
  <c r="O253" i="1"/>
  <c r="K243" i="1"/>
  <c r="L243" i="1"/>
  <c r="M243" i="1"/>
  <c r="N243" i="1"/>
  <c r="O243" i="1"/>
  <c r="K94" i="1"/>
  <c r="L94" i="1"/>
  <c r="M94" i="1"/>
  <c r="N94" i="1"/>
  <c r="O94" i="1"/>
  <c r="K333" i="1"/>
  <c r="L333" i="1"/>
  <c r="M333" i="1"/>
  <c r="N333" i="1"/>
  <c r="O333" i="1"/>
  <c r="K122" i="1"/>
  <c r="L122" i="1"/>
  <c r="M122" i="1"/>
  <c r="N122" i="1"/>
  <c r="O122" i="1"/>
  <c r="K132" i="1"/>
  <c r="L132" i="1"/>
  <c r="M132" i="1"/>
  <c r="N132" i="1"/>
  <c r="O132" i="1"/>
  <c r="K353" i="1"/>
  <c r="L353" i="1"/>
  <c r="M353" i="1"/>
  <c r="N353" i="1"/>
  <c r="O353" i="1"/>
  <c r="K65" i="1"/>
  <c r="L65" i="1"/>
  <c r="M65" i="1"/>
  <c r="N65" i="1"/>
  <c r="O65" i="1"/>
  <c r="K106" i="1"/>
  <c r="L106" i="1"/>
  <c r="M106" i="1"/>
  <c r="N106" i="1"/>
  <c r="O106" i="1"/>
  <c r="K217" i="1"/>
  <c r="L217" i="1"/>
  <c r="M217" i="1"/>
  <c r="N217" i="1"/>
  <c r="O217" i="1"/>
  <c r="K7" i="1"/>
  <c r="L7" i="1"/>
  <c r="K103" i="1"/>
  <c r="L103" i="1"/>
  <c r="M103" i="1"/>
  <c r="N103" i="1"/>
  <c r="O103" i="1"/>
  <c r="K209" i="1"/>
  <c r="L209" i="1"/>
  <c r="M209" i="1"/>
  <c r="N209" i="1"/>
  <c r="O209" i="1"/>
  <c r="K41" i="1"/>
  <c r="L41" i="1"/>
  <c r="M41" i="1"/>
  <c r="N41" i="1"/>
  <c r="O41" i="1"/>
  <c r="K216" i="1"/>
  <c r="L216" i="1"/>
  <c r="M216" i="1"/>
  <c r="N216" i="1"/>
  <c r="O216" i="1"/>
  <c r="K220" i="1"/>
  <c r="L220" i="1"/>
  <c r="M220" i="1"/>
  <c r="N220" i="1"/>
  <c r="O220" i="1"/>
  <c r="K248" i="1"/>
  <c r="L248" i="1"/>
  <c r="M248" i="1"/>
  <c r="N248" i="1"/>
  <c r="O248" i="1"/>
  <c r="K330" i="1"/>
  <c r="L330" i="1"/>
  <c r="M330" i="1"/>
  <c r="N330" i="1"/>
  <c r="O330" i="1"/>
  <c r="K207" i="1"/>
  <c r="L207" i="1"/>
  <c r="M207" i="1"/>
  <c r="N207" i="1"/>
  <c r="O207" i="1"/>
  <c r="K287" i="1"/>
  <c r="L287" i="1"/>
  <c r="M287" i="1"/>
  <c r="N287" i="1"/>
  <c r="O287" i="1"/>
  <c r="K54" i="1"/>
  <c r="L54" i="1"/>
  <c r="M54" i="1"/>
  <c r="N54" i="1"/>
  <c r="O54" i="1"/>
  <c r="K78" i="1"/>
  <c r="L78" i="1"/>
  <c r="M78" i="1"/>
  <c r="N78" i="1"/>
  <c r="O78" i="1"/>
  <c r="K168" i="1"/>
  <c r="L168" i="1"/>
  <c r="M168" i="1"/>
  <c r="N168" i="1"/>
  <c r="O168" i="1"/>
  <c r="K293" i="1"/>
  <c r="L293" i="1"/>
  <c r="M293" i="1"/>
  <c r="N293" i="1"/>
  <c r="O293" i="1"/>
  <c r="K101" i="1"/>
  <c r="L101" i="1"/>
  <c r="M101" i="1"/>
  <c r="N101" i="1"/>
  <c r="O101" i="1"/>
  <c r="K268" i="1"/>
  <c r="L268" i="1"/>
  <c r="M268" i="1"/>
  <c r="N268" i="1"/>
  <c r="O268" i="1"/>
  <c r="K233" i="1"/>
  <c r="L233" i="1"/>
  <c r="M233" i="1"/>
  <c r="N233" i="1"/>
  <c r="O233" i="1"/>
  <c r="K266" i="1"/>
  <c r="L266" i="1"/>
  <c r="M266" i="1"/>
  <c r="N266" i="1"/>
  <c r="O266" i="1"/>
  <c r="K171" i="1"/>
  <c r="L171" i="1"/>
  <c r="M171" i="1"/>
  <c r="N171" i="1"/>
  <c r="O171" i="1"/>
  <c r="K341" i="1"/>
  <c r="L341" i="1"/>
  <c r="M341" i="1"/>
  <c r="N341" i="1"/>
  <c r="O341" i="1"/>
  <c r="K142" i="1"/>
  <c r="L142" i="1"/>
  <c r="M142" i="1"/>
  <c r="N142" i="1"/>
  <c r="O142" i="1"/>
  <c r="K189" i="1"/>
  <c r="L189" i="1"/>
  <c r="M189" i="1"/>
  <c r="N189" i="1"/>
  <c r="O189" i="1"/>
  <c r="K112" i="1"/>
  <c r="L112" i="1"/>
  <c r="M112" i="1"/>
  <c r="N112" i="1"/>
  <c r="O112" i="1"/>
  <c r="K295" i="1"/>
  <c r="L295" i="1"/>
  <c r="M295" i="1"/>
  <c r="N295" i="1"/>
  <c r="O295" i="1"/>
  <c r="K311" i="1"/>
  <c r="L311" i="1"/>
  <c r="M311" i="1"/>
  <c r="N311" i="1"/>
  <c r="O311" i="1"/>
  <c r="K102" i="1"/>
  <c r="L102" i="1"/>
  <c r="M102" i="1"/>
  <c r="N102" i="1"/>
  <c r="O102" i="1"/>
  <c r="K130" i="1"/>
  <c r="L130" i="1"/>
  <c r="M130" i="1"/>
  <c r="N130" i="1"/>
  <c r="O130" i="1"/>
  <c r="K115" i="1"/>
  <c r="L115" i="1"/>
  <c r="M115" i="1"/>
  <c r="N115" i="1"/>
  <c r="O115" i="1"/>
  <c r="K108" i="1"/>
  <c r="L108" i="1"/>
  <c r="M108" i="1"/>
  <c r="N108" i="1"/>
  <c r="O108" i="1"/>
  <c r="K325" i="1"/>
  <c r="L325" i="1"/>
  <c r="M325" i="1"/>
  <c r="N325" i="1"/>
  <c r="O325" i="1"/>
  <c r="K92" i="1"/>
  <c r="L92" i="1"/>
  <c r="M92" i="1"/>
  <c r="N92" i="1"/>
  <c r="O92" i="1"/>
  <c r="K351" i="1"/>
  <c r="L351" i="1"/>
  <c r="M351" i="1"/>
  <c r="N351" i="1"/>
  <c r="O351" i="1"/>
  <c r="K72" i="1"/>
  <c r="L72" i="1"/>
  <c r="M72" i="1"/>
  <c r="N72" i="1"/>
  <c r="O72" i="1"/>
  <c r="K221" i="1"/>
  <c r="L221" i="1"/>
  <c r="M221" i="1"/>
  <c r="N221" i="1"/>
  <c r="O221" i="1"/>
  <c r="K129" i="1"/>
  <c r="L129" i="1"/>
  <c r="M129" i="1"/>
  <c r="N129" i="1"/>
  <c r="O129" i="1"/>
  <c r="K48" i="1"/>
  <c r="L48" i="1"/>
  <c r="M48" i="1"/>
  <c r="N48" i="1"/>
  <c r="O48" i="1"/>
  <c r="K215" i="1"/>
  <c r="L215" i="1"/>
  <c r="M215" i="1"/>
  <c r="N215" i="1"/>
  <c r="O215" i="1"/>
  <c r="K277" i="1"/>
  <c r="L277" i="1"/>
  <c r="M277" i="1"/>
  <c r="N277" i="1"/>
  <c r="O277" i="1"/>
  <c r="K113" i="1"/>
  <c r="L113" i="1"/>
  <c r="M113" i="1"/>
  <c r="N113" i="1"/>
  <c r="O113" i="1"/>
  <c r="K259" i="1"/>
  <c r="L259" i="1"/>
  <c r="M259" i="1"/>
  <c r="N259" i="1"/>
  <c r="O259" i="1"/>
  <c r="K97" i="1"/>
  <c r="L97" i="1"/>
  <c r="M97" i="1"/>
  <c r="N97" i="1"/>
  <c r="O97" i="1"/>
  <c r="K344" i="1"/>
  <c r="L344" i="1"/>
  <c r="M344" i="1"/>
  <c r="N344" i="1"/>
  <c r="O344" i="1"/>
  <c r="K343" i="1"/>
  <c r="L343" i="1"/>
  <c r="M343" i="1"/>
  <c r="N343" i="1"/>
  <c r="O343" i="1"/>
  <c r="K26" i="1"/>
  <c r="L26" i="1"/>
  <c r="M26" i="1"/>
  <c r="N26" i="1"/>
  <c r="O26" i="1"/>
  <c r="K51" i="1"/>
  <c r="L51" i="1"/>
  <c r="M51" i="1"/>
  <c r="N51" i="1"/>
  <c r="O51" i="1"/>
  <c r="K81" i="1"/>
  <c r="L81" i="1"/>
  <c r="M81" i="1"/>
  <c r="N81" i="1"/>
  <c r="O81" i="1"/>
  <c r="K272" i="1"/>
  <c r="L272" i="1"/>
  <c r="M272" i="1"/>
  <c r="N272" i="1"/>
  <c r="O272" i="1"/>
  <c r="K303" i="1"/>
  <c r="L303" i="1"/>
  <c r="M303" i="1"/>
  <c r="N303" i="1"/>
  <c r="O303" i="1"/>
  <c r="K186" i="1"/>
  <c r="L186" i="1"/>
  <c r="M186" i="1"/>
  <c r="N186" i="1"/>
  <c r="O186" i="1"/>
  <c r="K179" i="1"/>
  <c r="L179" i="1"/>
  <c r="M179" i="1"/>
  <c r="N179" i="1"/>
  <c r="O179" i="1"/>
  <c r="K199" i="1"/>
  <c r="L199" i="1"/>
  <c r="M199" i="1"/>
  <c r="N199" i="1"/>
  <c r="O199" i="1"/>
  <c r="K58" i="1"/>
  <c r="L58" i="1"/>
  <c r="M58" i="1"/>
  <c r="N58" i="1"/>
  <c r="O58" i="1"/>
  <c r="K188" i="1"/>
  <c r="L188" i="1"/>
  <c r="M188" i="1"/>
  <c r="N188" i="1"/>
  <c r="O188" i="1"/>
  <c r="K200" i="1"/>
  <c r="L200" i="1"/>
  <c r="M200" i="1"/>
  <c r="N200" i="1"/>
  <c r="O200" i="1"/>
  <c r="K160" i="1"/>
  <c r="L160" i="1"/>
  <c r="M160" i="1"/>
  <c r="N160" i="1"/>
  <c r="O160" i="1"/>
  <c r="K162" i="1"/>
  <c r="L162" i="1"/>
  <c r="M162" i="1"/>
  <c r="N162" i="1"/>
  <c r="O162" i="1"/>
  <c r="K241" i="1"/>
  <c r="L241" i="1"/>
  <c r="M241" i="1"/>
  <c r="N241" i="1"/>
  <c r="O241" i="1"/>
  <c r="K89" i="1"/>
  <c r="L89" i="1"/>
  <c r="M89" i="1"/>
  <c r="N89" i="1"/>
  <c r="O89" i="1"/>
  <c r="K315" i="1"/>
  <c r="L315" i="1"/>
  <c r="M315" i="1"/>
  <c r="N315" i="1"/>
  <c r="O315" i="1"/>
  <c r="K271" i="1"/>
  <c r="L271" i="1"/>
  <c r="M271" i="1"/>
  <c r="N271" i="1"/>
  <c r="O271" i="1"/>
  <c r="K182" i="1"/>
  <c r="L182" i="1"/>
  <c r="M182" i="1"/>
  <c r="N182" i="1"/>
  <c r="O182" i="1"/>
  <c r="K56" i="1"/>
  <c r="L56" i="1"/>
  <c r="M56" i="1"/>
  <c r="N56" i="1"/>
  <c r="O56" i="1"/>
  <c r="K57" i="1"/>
  <c r="L57" i="1"/>
  <c r="M57" i="1"/>
  <c r="N57" i="1"/>
  <c r="O57" i="1"/>
  <c r="K63" i="1"/>
  <c r="L63" i="1"/>
  <c r="M63" i="1"/>
  <c r="N63" i="1"/>
  <c r="O63" i="1"/>
  <c r="K143" i="1"/>
  <c r="L143" i="1"/>
  <c r="M143" i="1"/>
  <c r="N143" i="1"/>
  <c r="O143" i="1"/>
  <c r="K292" i="1"/>
  <c r="L292" i="1"/>
  <c r="M292" i="1"/>
  <c r="N292" i="1"/>
  <c r="O292" i="1"/>
  <c r="K20" i="1"/>
  <c r="L20" i="1"/>
  <c r="M20" i="1"/>
  <c r="N20" i="1"/>
  <c r="O20" i="1"/>
  <c r="K257" i="1"/>
  <c r="L257" i="1"/>
  <c r="M257" i="1"/>
  <c r="N257" i="1"/>
  <c r="O257" i="1"/>
  <c r="K294" i="1"/>
  <c r="L294" i="1"/>
  <c r="M294" i="1"/>
  <c r="N294" i="1"/>
  <c r="O294" i="1"/>
  <c r="K67" i="1"/>
  <c r="L67" i="1"/>
  <c r="M67" i="1"/>
  <c r="N67" i="1"/>
  <c r="O67" i="1"/>
  <c r="K95" i="1"/>
  <c r="L95" i="1"/>
  <c r="M95" i="1"/>
  <c r="N95" i="1"/>
  <c r="O95" i="1"/>
  <c r="K47" i="1"/>
  <c r="L47" i="1"/>
  <c r="M47" i="1"/>
  <c r="N47" i="1"/>
  <c r="O47" i="1"/>
  <c r="K66" i="1"/>
  <c r="L66" i="1"/>
  <c r="M66" i="1"/>
  <c r="N66" i="1"/>
  <c r="O66" i="1"/>
  <c r="K301" i="1"/>
  <c r="L301" i="1"/>
  <c r="M301" i="1"/>
  <c r="N301" i="1"/>
  <c r="O301" i="1"/>
  <c r="K170" i="1"/>
  <c r="L170" i="1"/>
  <c r="M170" i="1"/>
  <c r="N170" i="1"/>
  <c r="O170" i="1"/>
  <c r="K281" i="1"/>
  <c r="L281" i="1"/>
  <c r="M281" i="1"/>
  <c r="N281" i="1"/>
  <c r="O281" i="1"/>
  <c r="K126" i="1"/>
  <c r="L126" i="1"/>
  <c r="M126" i="1"/>
  <c r="N126" i="1"/>
  <c r="O126" i="1"/>
  <c r="K232" i="1"/>
  <c r="L232" i="1"/>
  <c r="M232" i="1"/>
  <c r="N232" i="1"/>
  <c r="O232" i="1"/>
  <c r="K275" i="1"/>
  <c r="L275" i="1"/>
  <c r="M275" i="1"/>
  <c r="N275" i="1"/>
  <c r="O275" i="1"/>
  <c r="K138" i="1"/>
  <c r="L138" i="1"/>
  <c r="M138" i="1"/>
  <c r="N138" i="1"/>
  <c r="O138" i="1"/>
  <c r="K249" i="1"/>
  <c r="L249" i="1"/>
  <c r="M249" i="1"/>
  <c r="N249" i="1"/>
  <c r="O249" i="1"/>
  <c r="K30" i="1"/>
  <c r="L30" i="1"/>
  <c r="M30" i="1"/>
  <c r="N30" i="1"/>
  <c r="O30" i="1"/>
  <c r="K230" i="1"/>
  <c r="L230" i="1"/>
  <c r="M230" i="1"/>
  <c r="N230" i="1"/>
  <c r="O230" i="1"/>
  <c r="K16" i="1"/>
  <c r="L16" i="1"/>
  <c r="M16" i="1"/>
  <c r="N16" i="1"/>
  <c r="O16" i="1"/>
  <c r="K149" i="1"/>
  <c r="L149" i="1"/>
  <c r="M149" i="1"/>
  <c r="N149" i="1"/>
  <c r="O149" i="1"/>
  <c r="K340" i="1"/>
  <c r="L340" i="1"/>
  <c r="M340" i="1"/>
  <c r="N340" i="1"/>
  <c r="O340" i="1"/>
  <c r="K252" i="1"/>
  <c r="L252" i="1"/>
  <c r="M252" i="1"/>
  <c r="N252" i="1"/>
  <c r="O252" i="1"/>
  <c r="K304" i="1"/>
  <c r="L304" i="1"/>
  <c r="M304" i="1"/>
  <c r="N304" i="1"/>
  <c r="O304" i="1"/>
  <c r="K296" i="1"/>
  <c r="L296" i="1"/>
  <c r="M296" i="1"/>
  <c r="N296" i="1"/>
  <c r="O296" i="1"/>
  <c r="K192" i="1"/>
  <c r="L192" i="1"/>
  <c r="M192" i="1"/>
  <c r="N192" i="1"/>
  <c r="O192" i="1"/>
  <c r="K236" i="1"/>
  <c r="L236" i="1"/>
  <c r="M236" i="1"/>
  <c r="N236" i="1"/>
  <c r="O236" i="1"/>
  <c r="K53" i="1"/>
  <c r="L53" i="1"/>
  <c r="M53" i="1"/>
  <c r="N53" i="1"/>
  <c r="O53" i="1"/>
  <c r="K148" i="1"/>
  <c r="L148" i="1"/>
  <c r="M148" i="1"/>
  <c r="N148" i="1"/>
  <c r="O148" i="1"/>
  <c r="K339" i="1"/>
  <c r="L339" i="1"/>
  <c r="M339" i="1"/>
  <c r="N339" i="1"/>
  <c r="O339" i="1"/>
  <c r="K286" i="1"/>
  <c r="L286" i="1"/>
  <c r="M286" i="1"/>
  <c r="N286" i="1"/>
  <c r="O286" i="1"/>
  <c r="K361" i="1"/>
  <c r="L361" i="1"/>
  <c r="M361" i="1"/>
  <c r="N361" i="1"/>
  <c r="O361" i="1"/>
  <c r="K159" i="1"/>
  <c r="L159" i="1"/>
  <c r="M159" i="1"/>
  <c r="N159" i="1"/>
  <c r="O159" i="1"/>
  <c r="K21" i="1"/>
  <c r="L21" i="1"/>
  <c r="M21" i="1"/>
  <c r="N21" i="1"/>
  <c r="O21" i="1"/>
  <c r="K116" i="1"/>
  <c r="L116" i="1"/>
  <c r="M116" i="1"/>
  <c r="N116" i="1"/>
  <c r="O116" i="1"/>
  <c r="K329" i="1"/>
  <c r="L329" i="1"/>
  <c r="M329" i="1"/>
  <c r="N329" i="1"/>
  <c r="O329" i="1"/>
  <c r="K107" i="1"/>
  <c r="L107" i="1"/>
  <c r="M107" i="1"/>
  <c r="N107" i="1"/>
  <c r="O107" i="1"/>
  <c r="K75" i="1"/>
  <c r="L75" i="1"/>
  <c r="M75" i="1"/>
  <c r="N75" i="1"/>
  <c r="O75" i="1"/>
  <c r="K135" i="1"/>
  <c r="L135" i="1"/>
  <c r="M135" i="1"/>
  <c r="N135" i="1"/>
  <c r="O135" i="1"/>
  <c r="K177" i="1"/>
  <c r="L177" i="1"/>
  <c r="M177" i="1"/>
  <c r="N177" i="1"/>
  <c r="O177" i="1"/>
  <c r="K117" i="1"/>
  <c r="L117" i="1"/>
  <c r="M117" i="1"/>
  <c r="N117" i="1"/>
  <c r="O117" i="1"/>
  <c r="K218" i="1"/>
  <c r="L218" i="1"/>
  <c r="M218" i="1"/>
  <c r="N218" i="1"/>
  <c r="O218" i="1"/>
  <c r="K363" i="1"/>
  <c r="L363" i="1"/>
  <c r="M363" i="1"/>
  <c r="N363" i="1"/>
  <c r="O363" i="1"/>
  <c r="K195" i="1"/>
  <c r="L195" i="1"/>
  <c r="M195" i="1"/>
  <c r="N195" i="1"/>
  <c r="O195" i="1"/>
  <c r="K10" i="1"/>
  <c r="L10" i="1"/>
  <c r="M10" i="1"/>
  <c r="N10" i="1"/>
  <c r="O10" i="1"/>
  <c r="K36" i="1"/>
  <c r="L36" i="1"/>
  <c r="M36" i="1"/>
  <c r="N36" i="1"/>
  <c r="O36" i="1"/>
  <c r="K139" i="1"/>
  <c r="L139" i="1"/>
  <c r="M139" i="1"/>
  <c r="N139" i="1"/>
  <c r="O139" i="1"/>
  <c r="K155" i="1"/>
  <c r="L155" i="1"/>
  <c r="M155" i="1"/>
  <c r="N155" i="1"/>
  <c r="O155" i="1"/>
  <c r="K125" i="1"/>
  <c r="L125" i="1"/>
  <c r="M125" i="1"/>
  <c r="N125" i="1"/>
  <c r="O125" i="1"/>
  <c r="K197" i="1"/>
  <c r="L197" i="1"/>
  <c r="M197" i="1"/>
  <c r="N197" i="1"/>
  <c r="O197" i="1"/>
  <c r="K302" i="1"/>
  <c r="L302" i="1"/>
  <c r="M302" i="1"/>
  <c r="N302" i="1"/>
  <c r="O302" i="1"/>
  <c r="K64" i="1"/>
  <c r="L64" i="1"/>
  <c r="M64" i="1"/>
  <c r="N64" i="1"/>
  <c r="O64" i="1"/>
  <c r="K87" i="1"/>
  <c r="L87" i="1"/>
  <c r="M87" i="1"/>
  <c r="N87" i="1"/>
  <c r="O87" i="1"/>
  <c r="K120" i="1"/>
  <c r="L120" i="1"/>
  <c r="M120" i="1"/>
  <c r="N120" i="1"/>
  <c r="O120" i="1"/>
  <c r="K264" i="1"/>
  <c r="L264" i="1"/>
  <c r="M264" i="1"/>
  <c r="N264" i="1"/>
  <c r="O264" i="1"/>
  <c r="K347" i="1"/>
  <c r="L347" i="1"/>
  <c r="M347" i="1"/>
  <c r="N347" i="1"/>
  <c r="O347" i="1"/>
  <c r="K187" i="1"/>
  <c r="L187" i="1"/>
  <c r="M187" i="1"/>
  <c r="N187" i="1"/>
  <c r="O187" i="1"/>
  <c r="K212" i="1"/>
  <c r="L212" i="1"/>
  <c r="M212" i="1"/>
  <c r="N212" i="1"/>
  <c r="O212" i="1"/>
  <c r="K80" i="1"/>
  <c r="L80" i="1"/>
  <c r="M80" i="1"/>
  <c r="N80" i="1"/>
  <c r="O80" i="1"/>
  <c r="K345" i="1"/>
  <c r="L345" i="1"/>
  <c r="M345" i="1"/>
  <c r="N345" i="1"/>
  <c r="O345" i="1"/>
  <c r="K152" i="1"/>
  <c r="L152" i="1"/>
  <c r="M152" i="1"/>
  <c r="N152" i="1"/>
  <c r="O152" i="1"/>
  <c r="K262" i="1"/>
  <c r="L262" i="1"/>
  <c r="M262" i="1"/>
  <c r="N262" i="1"/>
  <c r="O262" i="1"/>
  <c r="K331" i="1"/>
  <c r="L331" i="1"/>
  <c r="M331" i="1"/>
  <c r="N331" i="1"/>
  <c r="O331" i="1"/>
  <c r="K247" i="1"/>
  <c r="L247" i="1"/>
  <c r="M247" i="1"/>
  <c r="N247" i="1"/>
  <c r="O247" i="1"/>
  <c r="K180" i="1"/>
  <c r="L180" i="1"/>
  <c r="M180" i="1"/>
  <c r="N180" i="1"/>
  <c r="O180" i="1"/>
  <c r="K24" i="1"/>
  <c r="L24" i="1"/>
  <c r="M24" i="1"/>
  <c r="N24" i="1"/>
  <c r="O24" i="1"/>
  <c r="K190" i="1"/>
  <c r="L190" i="1"/>
  <c r="M190" i="1"/>
  <c r="N190" i="1"/>
  <c r="O190" i="1"/>
  <c r="K17" i="1"/>
  <c r="L17" i="1"/>
  <c r="M17" i="1"/>
  <c r="N17" i="1"/>
  <c r="O17" i="1"/>
  <c r="K181" i="1"/>
  <c r="L181" i="1"/>
  <c r="M181" i="1"/>
  <c r="N181" i="1"/>
  <c r="O181" i="1"/>
  <c r="K350" i="1"/>
  <c r="L350" i="1"/>
  <c r="M350" i="1"/>
  <c r="N350" i="1"/>
  <c r="O350" i="1"/>
  <c r="K235" i="1"/>
  <c r="L235" i="1"/>
  <c r="M235" i="1"/>
  <c r="N235" i="1"/>
  <c r="O235" i="1"/>
  <c r="K174" i="1"/>
  <c r="L174" i="1"/>
  <c r="M174" i="1"/>
  <c r="N174" i="1"/>
  <c r="O174" i="1"/>
  <c r="K362" i="1"/>
  <c r="L362" i="1"/>
  <c r="M362" i="1"/>
  <c r="N362" i="1"/>
  <c r="O362" i="1"/>
  <c r="K29" i="1"/>
  <c r="L29" i="1"/>
  <c r="M29" i="1"/>
  <c r="N29" i="1"/>
  <c r="O29" i="1"/>
  <c r="K280" i="1"/>
  <c r="L280" i="1"/>
  <c r="M280" i="1"/>
  <c r="N280" i="1"/>
  <c r="O280" i="1"/>
  <c r="K196" i="1"/>
  <c r="L196" i="1"/>
  <c r="M196" i="1"/>
  <c r="N196" i="1"/>
  <c r="O196" i="1"/>
  <c r="K279" i="1"/>
  <c r="L279" i="1"/>
  <c r="M279" i="1"/>
  <c r="N279" i="1"/>
  <c r="O279" i="1"/>
  <c r="K124" i="1"/>
  <c r="L124" i="1"/>
  <c r="M124" i="1"/>
  <c r="N124" i="1"/>
  <c r="O124" i="1"/>
  <c r="K88" i="1"/>
  <c r="L88" i="1"/>
  <c r="M88" i="1"/>
  <c r="N88" i="1"/>
  <c r="O88" i="1"/>
  <c r="K104" i="1"/>
  <c r="L104" i="1"/>
  <c r="M104" i="1"/>
  <c r="N104" i="1"/>
  <c r="O104" i="1"/>
  <c r="K68" i="1"/>
  <c r="L68" i="1"/>
  <c r="M68" i="1"/>
  <c r="N68" i="1"/>
  <c r="O68" i="1"/>
  <c r="K319" i="1"/>
  <c r="L319" i="1"/>
  <c r="M319" i="1"/>
  <c r="N319" i="1"/>
  <c r="O319" i="1"/>
  <c r="K91" i="1"/>
  <c r="L91" i="1"/>
  <c r="M91" i="1"/>
  <c r="N91" i="1"/>
  <c r="O91" i="1"/>
  <c r="K82" i="1"/>
  <c r="L82" i="1"/>
  <c r="M82" i="1"/>
  <c r="N82" i="1"/>
  <c r="O82" i="1"/>
  <c r="K208" i="1"/>
  <c r="L208" i="1"/>
  <c r="M208" i="1"/>
  <c r="N208" i="1"/>
  <c r="O208" i="1"/>
  <c r="K198" i="1"/>
  <c r="L198" i="1"/>
  <c r="M198" i="1"/>
  <c r="N198" i="1"/>
  <c r="O198" i="1"/>
  <c r="K77" i="1"/>
  <c r="L77" i="1"/>
  <c r="M77" i="1"/>
  <c r="N77" i="1"/>
  <c r="O77" i="1"/>
  <c r="K157" i="1"/>
  <c r="L157" i="1"/>
  <c r="M157" i="1"/>
  <c r="N157" i="1"/>
  <c r="O157" i="1"/>
  <c r="K324" i="1"/>
  <c r="L324" i="1"/>
  <c r="M324" i="1"/>
  <c r="N324" i="1"/>
  <c r="O324" i="1"/>
  <c r="K244" i="1"/>
  <c r="L244" i="1"/>
  <c r="M244" i="1"/>
  <c r="N244" i="1"/>
  <c r="O244" i="1"/>
  <c r="K184" i="1"/>
  <c r="L184" i="1"/>
  <c r="M184" i="1"/>
  <c r="N184" i="1"/>
  <c r="O184" i="1"/>
  <c r="K355" i="1"/>
  <c r="L355" i="1"/>
  <c r="M355" i="1"/>
  <c r="N355" i="1"/>
  <c r="O355" i="1"/>
  <c r="K110" i="1"/>
  <c r="L110" i="1"/>
  <c r="M110" i="1"/>
  <c r="N110" i="1"/>
  <c r="O110" i="1"/>
  <c r="K211" i="1"/>
  <c r="L211" i="1"/>
  <c r="M211" i="1"/>
  <c r="N211" i="1"/>
  <c r="O211" i="1"/>
  <c r="K256" i="1"/>
  <c r="L256" i="1"/>
  <c r="M256" i="1"/>
  <c r="N256" i="1"/>
  <c r="O256" i="1"/>
  <c r="K183" i="1"/>
  <c r="L183" i="1"/>
  <c r="M183" i="1"/>
  <c r="N183" i="1"/>
  <c r="O183" i="1"/>
  <c r="K328" i="1"/>
  <c r="L328" i="1"/>
  <c r="M328" i="1"/>
  <c r="N328" i="1"/>
  <c r="O328" i="1"/>
  <c r="K229" i="1"/>
  <c r="L229" i="1"/>
  <c r="M229" i="1"/>
  <c r="N229" i="1"/>
  <c r="O229" i="1"/>
  <c r="K59" i="1"/>
  <c r="L59" i="1"/>
  <c r="M59" i="1"/>
  <c r="N59" i="1"/>
  <c r="O59" i="1"/>
  <c r="K224" i="1"/>
  <c r="L224" i="1"/>
  <c r="M224" i="1"/>
  <c r="N224" i="1"/>
  <c r="O224" i="1"/>
  <c r="K172" i="1"/>
  <c r="L172" i="1"/>
  <c r="M172" i="1"/>
  <c r="N172" i="1"/>
  <c r="O172" i="1"/>
  <c r="K263" i="1"/>
  <c r="L263" i="1"/>
  <c r="M263" i="1"/>
  <c r="N263" i="1"/>
  <c r="O263" i="1"/>
  <c r="K306" i="1"/>
  <c r="L306" i="1"/>
  <c r="M306" i="1"/>
  <c r="N306" i="1"/>
  <c r="O306" i="1"/>
  <c r="K299" i="1"/>
  <c r="L299" i="1"/>
  <c r="M299" i="1"/>
  <c r="N299" i="1"/>
  <c r="O299" i="1"/>
  <c r="K71" i="1"/>
  <c r="L71" i="1"/>
  <c r="M71" i="1"/>
  <c r="N71" i="1"/>
  <c r="O71" i="1"/>
  <c r="K356" i="1"/>
  <c r="L356" i="1"/>
  <c r="M356" i="1"/>
  <c r="N356" i="1"/>
  <c r="O356" i="1"/>
  <c r="K349" i="1"/>
  <c r="L349" i="1"/>
  <c r="M349" i="1"/>
  <c r="N349" i="1"/>
  <c r="O349" i="1"/>
  <c r="K261" i="1"/>
  <c r="L261" i="1"/>
  <c r="M261" i="1"/>
  <c r="N261" i="1"/>
  <c r="O261" i="1"/>
  <c r="K239" i="1"/>
  <c r="L239" i="1"/>
  <c r="M239" i="1"/>
  <c r="N239" i="1"/>
  <c r="O239" i="1"/>
  <c r="K11" i="1"/>
  <c r="L11" i="1"/>
  <c r="M11" i="1"/>
  <c r="N11" i="1"/>
  <c r="O11" i="1"/>
  <c r="K285" i="1"/>
  <c r="L285" i="1"/>
  <c r="M285" i="1"/>
  <c r="N285" i="1"/>
  <c r="O285" i="1"/>
  <c r="K254" i="1"/>
  <c r="L254" i="1"/>
  <c r="M254" i="1"/>
  <c r="N254" i="1"/>
  <c r="O254" i="1"/>
  <c r="K19" i="1"/>
  <c r="L19" i="1"/>
  <c r="M19" i="1"/>
  <c r="N19" i="1"/>
  <c r="O19" i="1"/>
  <c r="K251" i="1"/>
  <c r="L251" i="1"/>
  <c r="M251" i="1"/>
  <c r="N251" i="1"/>
  <c r="O251" i="1"/>
  <c r="K165" i="1"/>
  <c r="L165" i="1"/>
  <c r="M165" i="1"/>
  <c r="N165" i="1"/>
  <c r="O165" i="1"/>
  <c r="K308" i="1"/>
  <c r="L308" i="1"/>
  <c r="M308" i="1"/>
  <c r="N308" i="1"/>
  <c r="O308" i="1"/>
  <c r="K346" i="1"/>
  <c r="L346" i="1"/>
  <c r="M346" i="1"/>
  <c r="N346" i="1"/>
  <c r="O346" i="1"/>
  <c r="K173" i="1"/>
  <c r="L173" i="1"/>
  <c r="M173" i="1"/>
  <c r="N173" i="1"/>
  <c r="O173" i="1"/>
  <c r="K150" i="1"/>
  <c r="L150" i="1"/>
  <c r="M150" i="1"/>
  <c r="N150" i="1"/>
  <c r="O150" i="1"/>
  <c r="K269" i="1"/>
  <c r="L269" i="1"/>
  <c r="M269" i="1"/>
  <c r="N269" i="1"/>
  <c r="O269" i="1"/>
  <c r="K267" i="1"/>
  <c r="L267" i="1"/>
  <c r="M267" i="1"/>
  <c r="N267" i="1"/>
  <c r="O267" i="1"/>
  <c r="K310" i="1"/>
  <c r="L310" i="1"/>
  <c r="M310" i="1"/>
  <c r="N310" i="1"/>
  <c r="O310" i="1"/>
  <c r="K127" i="1"/>
  <c r="L127" i="1"/>
  <c r="M127" i="1"/>
  <c r="N127" i="1"/>
  <c r="O127" i="1"/>
  <c r="K136" i="1"/>
  <c r="L136" i="1"/>
  <c r="M136" i="1"/>
  <c r="N136" i="1"/>
  <c r="O136" i="1"/>
  <c r="K45" i="1"/>
  <c r="L45" i="1"/>
  <c r="M45" i="1"/>
  <c r="N45" i="1"/>
  <c r="O45" i="1"/>
  <c r="K111" i="1"/>
  <c r="L111" i="1"/>
  <c r="M111" i="1"/>
  <c r="N111" i="1"/>
  <c r="O111" i="1"/>
  <c r="K52" i="1"/>
  <c r="L52" i="1"/>
  <c r="M52" i="1"/>
  <c r="N52" i="1"/>
  <c r="O52" i="1"/>
  <c r="K245" i="1"/>
  <c r="L245" i="1"/>
  <c r="M245" i="1"/>
  <c r="N245" i="1"/>
  <c r="O245" i="1"/>
  <c r="K289" i="1"/>
  <c r="L289" i="1"/>
  <c r="M289" i="1"/>
  <c r="N289" i="1"/>
  <c r="O289" i="1"/>
  <c r="K37" i="1"/>
  <c r="L37" i="1"/>
  <c r="M37" i="1"/>
  <c r="N37" i="1"/>
  <c r="O37" i="1"/>
  <c r="K39" i="1"/>
  <c r="L39" i="1"/>
  <c r="M39" i="1"/>
  <c r="N39" i="1"/>
  <c r="O39" i="1"/>
  <c r="K12" i="1"/>
  <c r="L12" i="1"/>
  <c r="M12" i="1"/>
  <c r="N12" i="1"/>
  <c r="O12" i="1"/>
  <c r="K169" i="1"/>
  <c r="L169" i="1"/>
  <c r="M169" i="1"/>
  <c r="N169" i="1"/>
  <c r="O169" i="1"/>
  <c r="K202" i="1"/>
  <c r="L202" i="1"/>
  <c r="M202" i="1"/>
  <c r="N202" i="1"/>
  <c r="O202" i="1"/>
  <c r="K313" i="1"/>
  <c r="L313" i="1"/>
  <c r="M313" i="1"/>
  <c r="N313" i="1"/>
  <c r="O313" i="1"/>
  <c r="K9" i="1"/>
  <c r="L9" i="1"/>
  <c r="M9" i="1"/>
  <c r="N9" i="1"/>
  <c r="O9" i="1"/>
  <c r="K206" i="1"/>
  <c r="L206" i="1"/>
  <c r="M206" i="1"/>
  <c r="N206" i="1"/>
  <c r="O206" i="1"/>
  <c r="K205" i="1"/>
  <c r="L205" i="1"/>
  <c r="M205" i="1"/>
  <c r="N205" i="1"/>
  <c r="O205" i="1"/>
  <c r="K22" i="1"/>
  <c r="L22" i="1"/>
  <c r="M22" i="1"/>
  <c r="N22" i="1"/>
  <c r="O22" i="1"/>
  <c r="K133" i="1"/>
  <c r="L133" i="1"/>
  <c r="M133" i="1"/>
  <c r="N133" i="1"/>
  <c r="O133" i="1"/>
  <c r="K158" i="1"/>
  <c r="L158" i="1"/>
  <c r="M158" i="1"/>
  <c r="N158" i="1"/>
  <c r="O158" i="1"/>
  <c r="K18" i="1"/>
  <c r="L18" i="1"/>
  <c r="M18" i="1"/>
  <c r="N18" i="1"/>
  <c r="O18" i="1"/>
  <c r="K213" i="1"/>
  <c r="L213" i="1"/>
  <c r="M213" i="1"/>
  <c r="N213" i="1"/>
  <c r="O213" i="1"/>
  <c r="K359" i="1"/>
  <c r="L359" i="1"/>
  <c r="M359" i="1"/>
  <c r="N359" i="1"/>
  <c r="O359" i="1"/>
  <c r="K151" i="1"/>
  <c r="L151" i="1"/>
  <c r="M151" i="1"/>
  <c r="N151" i="1"/>
  <c r="O151" i="1"/>
  <c r="K85" i="1"/>
  <c r="L85" i="1"/>
  <c r="M85" i="1"/>
  <c r="N85" i="1"/>
  <c r="O85" i="1"/>
  <c r="K62" i="1"/>
  <c r="L62" i="1"/>
  <c r="M62" i="1"/>
  <c r="N62" i="1"/>
  <c r="O62" i="1"/>
  <c r="K31" i="1"/>
  <c r="L31" i="1"/>
  <c r="M31" i="1"/>
  <c r="N31" i="1"/>
  <c r="O31" i="1"/>
  <c r="K44" i="1"/>
  <c r="L44" i="1"/>
  <c r="M44" i="1"/>
  <c r="N44" i="1"/>
  <c r="O44" i="1"/>
  <c r="K191" i="1"/>
  <c r="L191" i="1"/>
  <c r="M191" i="1"/>
  <c r="N191" i="1"/>
  <c r="O191" i="1"/>
  <c r="K210" i="1"/>
  <c r="L210" i="1"/>
  <c r="M210" i="1"/>
  <c r="N210" i="1"/>
  <c r="O210" i="1"/>
  <c r="K185" i="1"/>
  <c r="L185" i="1"/>
  <c r="M185" i="1"/>
  <c r="N185" i="1"/>
  <c r="O185" i="1"/>
  <c r="K357" i="1"/>
  <c r="L357" i="1"/>
  <c r="M357" i="1"/>
  <c r="N357" i="1"/>
  <c r="O357" i="1"/>
  <c r="K167" i="1"/>
  <c r="L167" i="1"/>
  <c r="M167" i="1"/>
  <c r="N167" i="1"/>
  <c r="O167" i="1"/>
  <c r="K178" i="1"/>
  <c r="L178" i="1"/>
  <c r="M178" i="1"/>
  <c r="N178" i="1"/>
  <c r="O178" i="1"/>
  <c r="K298" i="1"/>
  <c r="L298" i="1"/>
  <c r="M298" i="1"/>
  <c r="N298" i="1"/>
  <c r="O298" i="1"/>
  <c r="K163" i="1"/>
  <c r="L163" i="1"/>
  <c r="M163" i="1"/>
  <c r="N163" i="1"/>
  <c r="O163" i="1"/>
  <c r="K316" i="1"/>
  <c r="L316" i="1"/>
  <c r="M316" i="1"/>
  <c r="N316" i="1"/>
  <c r="O316" i="1"/>
  <c r="K137" i="1"/>
  <c r="L137" i="1"/>
  <c r="M137" i="1"/>
  <c r="N137" i="1"/>
  <c r="O137" i="1"/>
  <c r="K84" i="1"/>
  <c r="L84" i="1"/>
  <c r="M84" i="1"/>
  <c r="N84" i="1"/>
  <c r="O84" i="1"/>
  <c r="K321" i="1"/>
  <c r="L321" i="1"/>
  <c r="M321" i="1"/>
  <c r="N321" i="1"/>
  <c r="O321" i="1"/>
  <c r="K156" i="1"/>
  <c r="L156" i="1"/>
  <c r="M156" i="1"/>
  <c r="N156" i="1"/>
  <c r="O156" i="1"/>
  <c r="L365" i="1"/>
  <c r="M7" i="1"/>
  <c r="N7" i="1"/>
  <c r="M365" i="1"/>
  <c r="N365" i="1"/>
  <c r="O365" i="1"/>
  <c r="O7" i="1"/>
  <c r="P7" i="1"/>
  <c r="P365" i="1"/>
  <c r="P213" i="1"/>
  <c r="P224" i="1"/>
  <c r="P329" i="1"/>
  <c r="P48" i="1"/>
  <c r="P234" i="1"/>
  <c r="P70" i="1"/>
  <c r="P91" i="1"/>
  <c r="P230" i="1"/>
  <c r="P171" i="1"/>
  <c r="P300" i="1"/>
  <c r="P60" i="1"/>
  <c r="P205" i="1"/>
  <c r="P29" i="1"/>
  <c r="P301" i="1"/>
  <c r="P287" i="1"/>
  <c r="P154" i="1"/>
  <c r="P141" i="1"/>
  <c r="P328" i="1"/>
  <c r="P159" i="1"/>
  <c r="P72" i="1"/>
  <c r="P90" i="1"/>
  <c r="P352" i="1"/>
  <c r="P357" i="1"/>
  <c r="P254" i="1"/>
  <c r="P155" i="1"/>
  <c r="P303" i="1"/>
  <c r="P238" i="1"/>
  <c r="P255" i="1"/>
  <c r="P52" i="1"/>
  <c r="P331" i="1"/>
  <c r="P57" i="1"/>
  <c r="P106" i="1"/>
  <c r="P114" i="1"/>
  <c r="P334" i="1"/>
  <c r="P111" i="1"/>
  <c r="P262" i="1"/>
  <c r="P56" i="1"/>
  <c r="P65" i="1"/>
  <c r="P219" i="1"/>
  <c r="P342" i="1"/>
  <c r="P239" i="1"/>
  <c r="P10" i="1"/>
  <c r="P51" i="1"/>
  <c r="P166" i="1"/>
  <c r="P194" i="1"/>
  <c r="P316" i="1"/>
  <c r="P314" i="1"/>
  <c r="P134" i="1"/>
  <c r="P298" i="1"/>
  <c r="P355" i="1"/>
  <c r="P53" i="1"/>
  <c r="P115" i="1"/>
  <c r="P146" i="1"/>
  <c r="P38" i="1"/>
  <c r="P280" i="1"/>
  <c r="P170" i="1"/>
  <c r="P54" i="1"/>
  <c r="P290" i="1"/>
  <c r="P98" i="1"/>
  <c r="P37" i="1"/>
  <c r="P24" i="1"/>
  <c r="P292" i="1"/>
  <c r="P103" i="1"/>
  <c r="P35" i="1"/>
  <c r="P204" i="1"/>
  <c r="P324" i="1"/>
  <c r="P296" i="1"/>
  <c r="P311" i="1"/>
  <c r="P145" i="1"/>
  <c r="P123" i="1"/>
  <c r="P206" i="1"/>
  <c r="P299" i="1"/>
  <c r="P177" i="1"/>
  <c r="P259" i="1"/>
  <c r="P15" i="1"/>
  <c r="P74" i="1"/>
  <c r="P150" i="1"/>
  <c r="P264" i="1"/>
  <c r="P160" i="1"/>
  <c r="P253" i="1"/>
  <c r="P227" i="1"/>
  <c r="P22" i="1"/>
  <c r="P173" i="1"/>
  <c r="P120" i="1"/>
  <c r="P200" i="1"/>
  <c r="P283" i="1"/>
  <c r="P128" i="1"/>
  <c r="P210" i="1"/>
  <c r="P172" i="1"/>
  <c r="P107" i="1"/>
  <c r="P215" i="1"/>
  <c r="P83" i="1"/>
  <c r="P175" i="1"/>
  <c r="P144" i="1"/>
  <c r="P339" i="1"/>
  <c r="P126" i="1"/>
  <c r="P31" i="1"/>
  <c r="P82" i="1"/>
  <c r="P16" i="1"/>
  <c r="P341" i="1"/>
  <c r="P93" i="1"/>
  <c r="P336" i="1"/>
  <c r="P190" i="1"/>
  <c r="P20" i="1"/>
  <c r="P209" i="1"/>
  <c r="P354" i="1"/>
  <c r="P318" i="1"/>
  <c r="P310" i="1"/>
  <c r="P212" i="1"/>
  <c r="P89" i="1"/>
  <c r="P333" i="1"/>
  <c r="P42" i="1"/>
  <c r="P321" i="1"/>
  <c r="P68" i="1"/>
  <c r="P249" i="1"/>
  <c r="P233" i="1"/>
  <c r="P337" i="1"/>
  <c r="P28" i="1"/>
  <c r="P84" i="1"/>
  <c r="P183" i="1"/>
  <c r="P361" i="1"/>
  <c r="P351" i="1"/>
  <c r="P69" i="1"/>
  <c r="P161" i="1"/>
  <c r="P285" i="1"/>
  <c r="P139" i="1"/>
  <c r="P272" i="1"/>
  <c r="P305" i="1"/>
  <c r="P153" i="1"/>
  <c r="P137" i="1"/>
  <c r="P11" i="1"/>
  <c r="P36" i="1"/>
  <c r="P81" i="1"/>
  <c r="P140" i="1"/>
  <c r="P265" i="1"/>
  <c r="P163" i="1"/>
  <c r="P110" i="1"/>
  <c r="P148" i="1"/>
  <c r="P108" i="1"/>
  <c r="P119" i="1"/>
  <c r="P332" i="1"/>
  <c r="P242" i="1"/>
  <c r="P158" i="1"/>
  <c r="P231" i="1"/>
  <c r="P133" i="1"/>
  <c r="P196" i="1"/>
  <c r="P281" i="1"/>
  <c r="P78" i="1"/>
  <c r="P131" i="1"/>
  <c r="P312" i="1"/>
  <c r="P80" i="1"/>
  <c r="P315" i="1"/>
  <c r="P122" i="1"/>
  <c r="P335" i="1"/>
  <c r="P39" i="1"/>
  <c r="P251" i="1"/>
  <c r="P197" i="1"/>
  <c r="P179" i="1"/>
  <c r="P203" i="1"/>
  <c r="P260" i="1"/>
  <c r="P151" i="1"/>
  <c r="P362" i="1"/>
  <c r="P66" i="1"/>
  <c r="P207" i="1"/>
  <c r="P258" i="1"/>
  <c r="P55" i="1"/>
  <c r="P185" i="1"/>
  <c r="P157" i="1"/>
  <c r="P304" i="1"/>
  <c r="P295" i="1"/>
  <c r="P121" i="1"/>
  <c r="P237" i="1"/>
  <c r="P306" i="1"/>
  <c r="P135" i="1"/>
  <c r="P113" i="1"/>
  <c r="P109" i="1"/>
  <c r="P297" i="1"/>
  <c r="P313" i="1"/>
  <c r="P263" i="1"/>
  <c r="P75" i="1"/>
  <c r="P277" i="1"/>
  <c r="P320" i="1"/>
  <c r="P226" i="1"/>
  <c r="P44" i="1"/>
  <c r="P208" i="1"/>
  <c r="P149" i="1"/>
  <c r="P142" i="1"/>
  <c r="P25" i="1"/>
  <c r="P40" i="1"/>
  <c r="P105" i="1"/>
  <c r="P279" i="1"/>
  <c r="P12" i="1"/>
  <c r="P17" i="1"/>
  <c r="P257" i="1"/>
  <c r="P41" i="1"/>
  <c r="P246" i="1"/>
  <c r="P23" i="1"/>
  <c r="P302" i="1"/>
  <c r="P199" i="1"/>
  <c r="P323" i="1"/>
  <c r="P46" i="1"/>
  <c r="P165" i="1"/>
  <c r="P356" i="1"/>
  <c r="P218" i="1"/>
  <c r="P344" i="1"/>
  <c r="P276" i="1"/>
  <c r="P14" i="1"/>
  <c r="P289" i="1"/>
  <c r="P180" i="1"/>
  <c r="P143" i="1"/>
  <c r="P225" i="1"/>
  <c r="P43" i="1"/>
  <c r="P359" i="1"/>
  <c r="P104" i="1"/>
  <c r="P138" i="1"/>
  <c r="P268" i="1"/>
  <c r="P33" i="1"/>
  <c r="P256" i="1"/>
  <c r="P92" i="1"/>
  <c r="P211" i="1"/>
  <c r="P76" i="1"/>
  <c r="P168" i="1"/>
  <c r="P136" i="1"/>
  <c r="P345" i="1"/>
  <c r="P271" i="1"/>
  <c r="P132" i="1"/>
  <c r="P13" i="1"/>
  <c r="P349" i="1"/>
  <c r="P363" i="1"/>
  <c r="P343" i="1"/>
  <c r="P240" i="1"/>
  <c r="P147" i="1"/>
  <c r="P156" i="1"/>
  <c r="P229" i="1"/>
  <c r="P21" i="1"/>
  <c r="P221" i="1"/>
  <c r="P100" i="1"/>
  <c r="P309" i="1"/>
  <c r="P267" i="1"/>
  <c r="P187" i="1"/>
  <c r="P241" i="1"/>
  <c r="P223" i="1"/>
  <c r="P358" i="1"/>
  <c r="P9" i="1"/>
  <c r="P174" i="1"/>
  <c r="P47" i="1"/>
  <c r="P330" i="1"/>
  <c r="P282" i="1"/>
  <c r="P228" i="1"/>
  <c r="P77" i="1"/>
  <c r="P252" i="1"/>
  <c r="P112" i="1"/>
  <c r="P270" i="1"/>
  <c r="P284" i="1"/>
  <c r="P191" i="1"/>
  <c r="P198" i="1"/>
  <c r="P340" i="1"/>
  <c r="P189" i="1"/>
  <c r="P61" i="1"/>
  <c r="P278" i="1"/>
  <c r="P169" i="1"/>
  <c r="P181" i="1"/>
  <c r="P294" i="1"/>
  <c r="P216" i="1"/>
  <c r="P222" i="1"/>
  <c r="P317" i="1"/>
  <c r="P73" i="1"/>
  <c r="P152" i="1"/>
  <c r="P353" i="1"/>
  <c r="P308" i="1"/>
  <c r="P64" i="1"/>
  <c r="P58" i="1"/>
  <c r="P214" i="1"/>
  <c r="P86" i="1"/>
  <c r="P59" i="1"/>
  <c r="P116" i="1"/>
  <c r="P129" i="1"/>
  <c r="P201" i="1"/>
  <c r="P360" i="1"/>
  <c r="P167" i="1"/>
  <c r="P244" i="1"/>
  <c r="P192" i="1"/>
  <c r="P102" i="1"/>
  <c r="P273" i="1"/>
  <c r="P348" i="1"/>
  <c r="P19" i="1"/>
  <c r="P125" i="1"/>
  <c r="P186" i="1"/>
  <c r="P94" i="1"/>
  <c r="P49" i="1"/>
  <c r="P62" i="1"/>
  <c r="P245" i="1"/>
  <c r="P247" i="1"/>
  <c r="P63" i="1"/>
  <c r="P217" i="1"/>
  <c r="P99" i="1"/>
  <c r="P326" i="1"/>
  <c r="P88" i="1"/>
  <c r="P275" i="1"/>
  <c r="P101" i="1"/>
  <c r="P327" i="1"/>
  <c r="P250" i="1"/>
  <c r="P18" i="1"/>
  <c r="P124" i="1"/>
  <c r="P232" i="1"/>
  <c r="P293" i="1"/>
  <c r="P193" i="1"/>
  <c r="P45" i="1"/>
  <c r="P182" i="1"/>
  <c r="P261" i="1"/>
  <c r="P195" i="1"/>
  <c r="P26" i="1"/>
  <c r="P118" i="1"/>
  <c r="P164" i="1"/>
  <c r="P184" i="1"/>
  <c r="P236" i="1"/>
  <c r="P130" i="1"/>
  <c r="P307" i="1"/>
  <c r="P8" i="1"/>
  <c r="P85" i="1"/>
  <c r="P319" i="1"/>
  <c r="P30" i="1"/>
  <c r="P266" i="1"/>
  <c r="P27" i="1"/>
  <c r="P50" i="1"/>
  <c r="P71" i="1"/>
  <c r="P117" i="1"/>
  <c r="P97" i="1"/>
  <c r="P322" i="1"/>
  <c r="P338" i="1"/>
  <c r="P127" i="1"/>
  <c r="P269" i="1"/>
  <c r="P347" i="1"/>
  <c r="P162" i="1"/>
  <c r="P243" i="1"/>
  <c r="P291" i="1"/>
  <c r="P178" i="1"/>
  <c r="P235" i="1"/>
  <c r="P95" i="1"/>
  <c r="P248" i="1"/>
  <c r="P176" i="1"/>
  <c r="P96" i="1"/>
  <c r="P202" i="1"/>
  <c r="P350" i="1"/>
  <c r="P67" i="1"/>
  <c r="P220" i="1"/>
  <c r="P288" i="1"/>
  <c r="P79" i="1"/>
  <c r="P346" i="1"/>
  <c r="P87" i="1"/>
  <c r="P188" i="1"/>
  <c r="P32" i="1"/>
  <c r="P34" i="1"/>
  <c r="P286" i="1"/>
  <c r="P325" i="1"/>
  <c r="P274" i="1"/>
  <c r="Q365" i="1"/>
</calcChain>
</file>

<file path=xl/sharedStrings.xml><?xml version="1.0" encoding="utf-8"?>
<sst xmlns="http://schemas.openxmlformats.org/spreadsheetml/2006/main" count="499" uniqueCount="449">
  <si>
    <t>Nr</t>
  </si>
  <si>
    <t>Kommunenavn</t>
  </si>
  <si>
    <t>Skatter 2025</t>
  </si>
  <si>
    <t>Symmetrisk</t>
  </si>
  <si>
    <t>Skatt under 90% av landsgjennomsnittet</t>
  </si>
  <si>
    <t>Netto utjevn. 25</t>
  </si>
  <si>
    <t>Skatt og netto skatteutjevning</t>
  </si>
  <si>
    <t>Nto skatteutj.</t>
  </si>
  <si>
    <t>Endring fra 2024</t>
  </si>
  <si>
    <t>Innb.-</t>
  </si>
  <si>
    <t>Skatt 2024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</si>
  <si>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</si>
  <si>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</si>
  <si>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</si>
  <si>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</si>
  <si>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</si>
  <si>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</si>
  <si>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</si>
  <si>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</si>
  <si>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</si>
  <si>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62%)</t>
  </si>
  <si>
    <t>Brutto</t>
  </si>
  <si>
    <t>Netto 1)</t>
  </si>
  <si>
    <t xml:space="preserve">(kol 5+9) </t>
  </si>
  <si>
    <t>(kol 1+10)</t>
  </si>
  <si>
    <t>pst av</t>
  </si>
  <si>
    <t>2025   2)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</si>
  <si>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</si>
  <si>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</si>
  <si>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</si>
  <si>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</si>
  <si>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</si>
  <si>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</si>
  <si>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</si>
  <si>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</si>
  <si>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</si>
  <si>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</si>
  <si>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</si>
  <si>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</si>
  <si>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</si>
  <si>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</si>
  <si>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</si>
  <si>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</si>
  <si>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</si>
  <si>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</si>
  <si>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</si>
  <si>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</si>
  <si>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</si>
  <si>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</si>
  <si>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</si>
  <si>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</si>
  <si>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</si>
  <si>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</si>
  <si>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</si>
  <si>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</si>
  <si>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</si>
  <si>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</si>
  <si>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</si>
  <si>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</si>
  <si>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</si>
  <si>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</si>
  <si>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</si>
  <si>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</si>
  <si>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</si>
  <si>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</si>
  <si>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</si>
  <si>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</si>
  <si>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</si>
  <si>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</si>
  <si>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</si>
  <si>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</si>
  <si>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</si>
  <si>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</si>
  <si>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</si>
  <si>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</si>
  <si>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</si>
  <si>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</si>
  <si>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</si>
  <si>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</si>
  <si>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</si>
  <si>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</si>
  <si>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</si>
  <si>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</si>
  <si>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</si>
  <si>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</si>
  <si>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</si>
  <si>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</si>
  <si>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</si>
  <si>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</si>
  <si>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</si>
  <si>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</si>
  <si>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</si>
  <si>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</si>
  <si>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</si>
  <si>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</si>
  <si>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</si>
  <si>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</si>
  <si>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</si>
  <si>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</si>
  <si>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</si>
  <si>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</si>
  <si>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</si>
  <si>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</si>
  <si>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</si>
  <si>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</si>
  <si>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</si>
  <si>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</si>
  <si>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</si>
  <si>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</si>
  <si>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</si>
  <si>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</si>
  <si>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</si>
  <si>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</si>
  <si>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</si>
  <si>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</si>
  <si>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</si>
  <si>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</si>
  <si>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</si>
  <si>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</si>
  <si>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</si>
  <si>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</si>
  <si>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</si>
  <si>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</si>
  <si>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</si>
  <si>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</si>
  <si>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</si>
  <si>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</si>
  <si>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</si>
  <si>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</si>
  <si>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</si>
  <si>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</si>
  <si>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</si>
  <si>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</si>
  <si>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</si>
  <si>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</si>
  <si>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</si>
  <si>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</si>
  <si>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</si>
  <si>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</si>
  <si>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</si>
  <si>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</si>
  <si>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</si>
  <si>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</si>
  <si>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</si>
  <si>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</si>
  <si>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</si>
  <si>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</si>
  <si>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</si>
  <si>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</si>
  <si>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</si>
  <si>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</si>
  <si>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</si>
  <si>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</si>
  <si>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</si>
  <si>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</si>
  <si>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</si>
  <si>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</si>
  <si>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</si>
  <si>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</si>
  <si>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</si>
  <si>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</si>
  <si>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</si>
  <si>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</si>
  <si>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</si>
  <si>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</si>
  <si>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</si>
  <si>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</si>
  <si>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</si>
  <si>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</si>
  <si>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</si>
  <si>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</si>
  <si>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</si>
  <si>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</si>
  <si>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</si>
  <si>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</si>
  <si>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</si>
  <si>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</si>
  <si>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</si>
  <si>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</si>
  <si>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</si>
  <si>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</si>
  <si>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</si>
  <si>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</si>
  <si>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</si>
  <si>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</si>
  <si>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</si>
  <si>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</si>
  <si>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</si>
  <si>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</si>
  <si>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</si>
  <si>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</si>
  <si>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</si>
  <si>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</si>
  <si>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</si>
  <si>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</si>
  <si>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</si>
  <si>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</si>
  <si>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</si>
  <si>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</si>
  <si>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</si>
  <si>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</si>
  <si>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</si>
  <si>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</si>
  <si>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</si>
  <si>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</si>
  <si>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</si>
  <si>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</si>
  <si>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</si>
  <si>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</si>
  <si>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</si>
  <si>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</si>
  <si>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</si>
  <si>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</si>
  <si>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</si>
  <si>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</si>
  <si>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</si>
  <si>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</si>
  <si>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</si>
  <si>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</si>
  <si>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</si>
  <si>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</si>
  <si>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</si>
  <si>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</si>
  <si>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</si>
  <si>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</si>
  <si>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</si>
  <si>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</si>
  <si>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</si>
  <si>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</si>
  <si>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</si>
  <si>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</si>
  <si>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</si>
  <si>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</si>
  <si>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</si>
  <si>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</si>
  <si>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</si>
  <si>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</si>
  <si>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</si>
  <si>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</si>
  <si>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</si>
  <si>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</si>
  <si>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</si>
  <si>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</si>
  <si>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</si>
  <si>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</si>
  <si>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</si>
  <si>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</si>
  <si>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</si>
  <si>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</si>
  <si>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</si>
  <si>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</si>
  <si>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</si>
  <si>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</si>
  <si>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</si>
  <si>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</si>
  <si>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</si>
  <si>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</si>
  <si>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</si>
  <si>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</si>
  <si>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</si>
  <si>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</si>
  <si>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</si>
  <si>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</si>
  <si>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</si>
  <si>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</si>
  <si>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</si>
  <si>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</si>
  <si>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</si>
  <si>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</si>
  <si>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</si>
  <si>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</si>
  <si>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</si>
  <si>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</si>
  <si>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</si>
  <si>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</si>
  <si>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</si>
  <si>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</si>
  <si>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</si>
  <si>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</si>
  <si>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</si>
  <si>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</si>
  <si>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</si>
  <si>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</si>
  <si>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</si>
  <si>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</si>
  <si>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</si>
  <si>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</si>
  <si>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</si>
  <si>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</si>
  <si>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</si>
  <si>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</si>
  <si>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</si>
  <si>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</si>
  <si>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</si>
  <si>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</si>
  <si>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</si>
  <si>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</si>
  <si>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</si>
  <si>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</si>
  <si>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</si>
  <si>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</si>
  <si>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</si>
  <si>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</si>
  <si>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</si>
  <si>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</si>
  <si>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</si>
  <si>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</si>
  <si>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</si>
  <si>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</si>
  <si>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</si>
  <si>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</si>
  <si>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</si>
  <si>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</si>
  <si>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</si>
  <si>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</si>
  <si>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</si>
  <si>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</si>
  <si>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</si>
  <si>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</si>
  <si>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</si>
  <si>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</si>
  <si>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</si>
  <si>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</si>
  <si>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</si>
  <si>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</si>
  <si>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</si>
  <si>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</si>
  <si>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</si>
  <si>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</si>
  <si>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</si>
  <si>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</si>
  <si>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</si>
  <si>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</si>
  <si>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</si>
  <si>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</si>
  <si>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</si>
  <si>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</si>
  <si>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</si>
  <si>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</si>
  <si>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</si>
  <si>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</si>
  <si>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</si>
  <si>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</si>
  <si>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</si>
  <si>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</si>
  <si>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</si>
  <si>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</si>
  <si>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</si>
  <si>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</si>
  <si>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</si>
  <si>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</si>
  <si>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</si>
  <si>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</si>
  <si>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</si>
  <si>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</si>
  <si>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</si>
  <si>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</si>
  <si>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</si>
  <si>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</si>
  <si>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</si>
  <si>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</si>
  <si>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</si>
  <si>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</si>
  <si>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</si>
  <si>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</si>
  <si>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</si>
  <si>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</si>
  <si>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</si>
  <si>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</si>
  <si>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</si>
  <si>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</si>
  <si>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</si>
  <si>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</si>
  <si>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</si>
  <si>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</si>
  <si>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</si>
  <si>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</si>
  <si>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</si>
  <si>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</si>
  <si>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</si>
  <si>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</si>
  <si>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</si>
  <si>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</si>
  <si>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</si>
  <si>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</si>
  <si>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</si>
  <si>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</si>
  <si>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</si>
  <si>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</si>
  <si>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</si>
  <si>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</si>
  <si>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</si>
  <si>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</si>
  <si>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</si>
  <si>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</si>
  <si>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</si>
  <si>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 xml:space="preserve">*Skatteinntekter for Ålesund og Haram kommune er korrigert for tidligere skatteår som blir bokført i 2024. Haram kommune skal ha en andel av disse skatteinntektene. Andelen er fordelt med 12,84 prosent til Haram, og 87,16 prosent til Ålesund kommune. </t>
  </si>
  <si>
    <t>Skatt 2025</t>
  </si>
  <si>
    <t>Skatteutjevning (87,5 pst utjevning)</t>
  </si>
  <si>
    <t>Skatt og netto skatteutjevning 2025</t>
  </si>
  <si>
    <t>Netto skatte-</t>
  </si>
  <si>
    <t>Endring fra i fjor</t>
  </si>
  <si>
    <t>April</t>
  </si>
  <si>
    <t>utjevning for</t>
  </si>
  <si>
    <t>1.1.2025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</si>
  <si>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</si>
  <si>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</si>
  <si>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</si>
  <si>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</si>
  <si>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</si>
  <si>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</si>
  <si>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</si>
  <si>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</si>
  <si>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</si>
  <si>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</si>
  <si>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</si>
  <si>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</si>
  <si>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</si>
  <si>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</si>
  <si>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</si>
  <si>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</si>
  <si>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</si>
  <si>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</si>
  <si>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</si>
  <si>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</si>
  <si>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</si>
  <si>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2023-</t>
  </si>
  <si>
    <t>Januar</t>
  </si>
  <si>
    <t>Februar</t>
  </si>
  <si>
    <t>Mars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</si>
  <si>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</si>
  <si>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</si>
  <si>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</si>
  <si>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</si>
  <si>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</si>
  <si>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</si>
  <si>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</si>
  <si>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</si>
  <si>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</si>
  <si>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SB2025</t>
  </si>
  <si>
    <t>Anslag RNB2025</t>
  </si>
  <si>
    <t>Anslag NB2026</t>
  </si>
  <si>
    <t>Pst-vis endring</t>
  </si>
  <si>
    <t>fra året før</t>
  </si>
  <si>
    <t>Analyse pr måned:</t>
  </si>
  <si>
    <t>endring 24-25</t>
  </si>
  <si>
    <t>Hele året</t>
  </si>
  <si>
    <t>Jan-Juni</t>
  </si>
  <si>
    <t>Utbetales/trekkes ved 8. termin rammetilskudd i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</si>
</sst>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&quot;kr&quot;\ #,##0.00;&quot;kr&quot;\ \-#,##0.00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_ * #,##0.00_ ;_ * \-#,##0.00_ ;_ * &quot;-&quot;??_ ;_ @_ "/>
    <numFmt numFmtId="173" formatCode="&quot;kr&quot;\ #,##0;&quot;kr&quot;\ \-#,##0"/>
    <numFmt numFmtId="174" formatCode="0000"/>
    <numFmt numFmtId="175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5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5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4" fontId="9" fillId="0" borderId="0" xfId="2" applyNumberFormat="1" applyFont="1"/>
    <xf numFmtId="0" fontId="0" fillId="8" borderId="0" xfId="0" applyFill="1"/>
    <xf numFmtId="165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5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5" fontId="19" fillId="0" borderId="5" xfId="1" applyNumberFormat="1" applyFont="1" applyBorder="1"/>
    <xf numFmtId="165" fontId="1" fillId="0" borderId="0" xfId="0" applyNumberFormat="1" applyFont="1"/>
    <xf numFmtId="0" fontId="19" fillId="0" borderId="0" xfId="0" applyFont="1"/>
    <xf numFmtId="165" fontId="19" fillId="0" borderId="0" xfId="0" applyNumberFormat="1" applyFont="1"/>
    <xf numFmtId="165" fontId="6" fillId="0" borderId="1" xfId="1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5" fontId="6" fillId="0" borderId="0" xfId="1" applyNumberFormat="1" applyFont="1" applyBorder="1"/>
    <xf numFmtId="168" fontId="6" fillId="0" borderId="0" xfId="5" applyNumberFormat="1" applyFont="1" applyBorder="1"/>
    <xf numFmtId="165" fontId="6" fillId="0" borderId="0" xfId="11" applyNumberFormat="1" applyFont="1"/>
    <xf numFmtId="165" fontId="6" fillId="0" borderId="6" xfId="1" applyNumberFormat="1" applyFont="1" applyBorder="1"/>
    <xf numFmtId="165" fontId="6" fillId="0" borderId="0" xfId="1" applyNumberFormat="1" applyFont="1" applyFill="1" applyBorder="1"/>
    <xf numFmtId="165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5" fontId="6" fillId="0" borderId="0" xfId="7" applyNumberFormat="1" applyFont="1"/>
    <xf numFmtId="165" fontId="6" fillId="0" borderId="0" xfId="10" applyNumberFormat="1" applyFont="1"/>
    <xf numFmtId="3" fontId="6" fillId="0" borderId="0" xfId="3" applyNumberFormat="1" applyFont="1"/>
    <xf numFmtId="165" fontId="2" fillId="0" borderId="0" xfId="7" applyNumberFormat="1" applyFont="1"/>
    <xf numFmtId="175" fontId="6" fillId="0" borderId="0" xfId="7" applyNumberFormat="1" applyFont="1"/>
    <xf numFmtId="168" fontId="7" fillId="0" borderId="0" xfId="5" applyNumberFormat="1" applyFont="1" applyFill="1"/>
    <xf numFmtId="165" fontId="6" fillId="0" borderId="4" xfId="7" applyNumberFormat="1" applyFont="1" applyBorder="1"/>
    <xf numFmtId="168" fontId="6" fillId="0" borderId="4" xfId="5" applyNumberFormat="1" applyFont="1" applyBorder="1"/>
    <xf numFmtId="175" fontId="6" fillId="0" borderId="4" xfId="7" applyNumberFormat="1" applyFont="1" applyBorder="1"/>
    <xf numFmtId="3" fontId="6" fillId="0" borderId="4" xfId="3" applyNumberFormat="1" applyFont="1" applyBorder="1"/>
    <xf numFmtId="165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5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6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5" fontId="24" fillId="0" borderId="0" xfId="1" applyNumberFormat="1" applyFont="1"/>
    <xf numFmtId="165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5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3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5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5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5" fontId="6" fillId="0" borderId="1" xfId="1" applyNumberFormat="1" applyFont="1" applyBorder="1"/>
    <xf numFmtId="0" fontId="1" fillId="0" borderId="3" xfId="0" applyFont="1" applyBorder="1"/>
    <xf numFmtId="165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5" fontId="35" fillId="0" borderId="0" xfId="11" applyNumberFormat="1" applyFont="1"/>
    <xf numFmtId="165" fontId="36" fillId="0" borderId="0" xfId="0" applyNumberFormat="1" applyFont="1"/>
    <xf numFmtId="168" fontId="35" fillId="0" borderId="0" xfId="5" applyNumberFormat="1" applyFont="1"/>
    <xf numFmtId="165" fontId="19" fillId="0" borderId="0" xfId="1" applyNumberFormat="1" applyFont="1" applyBorder="1"/>
    <xf numFmtId="165" fontId="37" fillId="0" borderId="0" xfId="1" applyNumberFormat="1" applyFont="1" applyBorder="1"/>
    <xf numFmtId="165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5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5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5" fontId="41" fillId="0" borderId="0" xfId="11" applyNumberFormat="1" applyFont="1" applyFill="1" applyAlignment="1">
      <alignment horizontal="right"/>
    </xf>
    <xf numFmtId="165" fontId="41" fillId="0" borderId="0" xfId="0" applyNumberFormat="1" applyFont="1" applyAlignment="1">
      <alignment horizontal="right"/>
    </xf>
    <xf numFmtId="165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5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5" fontId="6" fillId="0" borderId="0" xfId="7" applyNumberFormat="1" applyFont="1" applyBorder="1" applyProtection="1"/>
    <xf numFmtId="165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5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5" fontId="33" fillId="0" borderId="4" xfId="0" applyNumberFormat="1" applyFont="1" applyBorder="1"/>
    <xf numFmtId="168" fontId="33" fillId="0" borderId="4" xfId="5" applyNumberFormat="1" applyFont="1" applyBorder="1"/>
    <xf numFmtId="3" fontId="0" fillId="5" borderId="0" xfId="0" applyNumberFormat="1" applyFill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5" fontId="24" fillId="5" borderId="0" xfId="1" applyNumberFormat="1" applyFont="1" applyFill="1"/>
    <xf numFmtId="165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5" fontId="43" fillId="0" borderId="0" xfId="7" applyNumberFormat="1" applyFont="1" applyFill="1" applyBorder="1" applyProtection="1"/>
    <xf numFmtId="165" fontId="44" fillId="0" borderId="0" xfId="1" applyNumberFormat="1" applyFont="1" applyFill="1" applyBorder="1"/>
    <xf numFmtId="165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33" fillId="0" borderId="0" xfId="0" applyNumberFormat="1" applyFont="1"/>
    <xf numFmtId="165" fontId="6" fillId="0" borderId="0" xfId="11" applyNumberFormat="1" applyFont="1" applyBorder="1"/>
    <xf numFmtId="165" fontId="6" fillId="0" borderId="3" xfId="1" applyNumberFormat="1" applyFont="1" applyBorder="1"/>
    <xf numFmtId="3" fontId="6" fillId="0" borderId="3" xfId="11" applyNumberFormat="1" applyFont="1" applyFill="1" applyBorder="1"/>
    <xf numFmtId="165" fontId="19" fillId="0" borderId="13" xfId="1" applyNumberFormat="1" applyFont="1" applyBorder="1"/>
    <xf numFmtId="0" fontId="45" fillId="0" borderId="0" xfId="0" applyFont="1"/>
    <xf numFmtId="169" fontId="35" fillId="0" borderId="0" xfId="1" applyNumberFormat="1" applyFon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0.86648954114064669</c:v>
                </c:pt>
                <c:pt idx="1">
                  <c:v>0.94830496773961703</c:v>
                </c:pt>
                <c:pt idx="2">
                  <c:v>0.97796490480625708</c:v>
                </c:pt>
                <c:pt idx="3">
                  <c:v>0.89978567041487034</c:v>
                </c:pt>
                <c:pt idx="4">
                  <c:v>1.0186095963360211</c:v>
                </c:pt>
                <c:pt idx="5">
                  <c:v>1.0488614207591436</c:v>
                </c:pt>
                <c:pt idx="6">
                  <c:v>0.99581330805505752</c:v>
                </c:pt>
                <c:pt idx="7">
                  <c:v>0.79681475639404775</c:v>
                </c:pt>
                <c:pt idx="8">
                  <c:v>0.83912035165175314</c:v>
                </c:pt>
                <c:pt idx="9">
                  <c:v>0.89452158783879443</c:v>
                </c:pt>
                <c:pt idx="10">
                  <c:v>0.81090842029281129</c:v>
                </c:pt>
                <c:pt idx="11">
                  <c:v>0.81858370924345847</c:v>
                </c:pt>
                <c:pt idx="12">
                  <c:v>0.89776041567750342</c:v>
                </c:pt>
                <c:pt idx="13">
                  <c:v>0.89470963823031624</c:v>
                </c:pt>
                <c:pt idx="14">
                  <c:v>0.90109598605441021</c:v>
                </c:pt>
                <c:pt idx="15">
                  <c:v>0.9186622671960688</c:v>
                </c:pt>
                <c:pt idx="16">
                  <c:v>0.94630360971493599</c:v>
                </c:pt>
                <c:pt idx="17">
                  <c:v>0.79555790031887486</c:v>
                </c:pt>
                <c:pt idx="18">
                  <c:v>0.78254733397961784</c:v>
                </c:pt>
                <c:pt idx="19">
                  <c:v>1.0325141016271819</c:v>
                </c:pt>
                <c:pt idx="20">
                  <c:v>0.82184092680410148</c:v>
                </c:pt>
                <c:pt idx="21">
                  <c:v>0.8792036428961334</c:v>
                </c:pt>
                <c:pt idx="22">
                  <c:v>0.8737999834964405</c:v>
                </c:pt>
                <c:pt idx="23">
                  <c:v>0.78425289078058924</c:v>
                </c:pt>
                <c:pt idx="24">
                  <c:v>0.94900519782168391</c:v>
                </c:pt>
                <c:pt idx="25">
                  <c:v>0.82642476108648966</c:v>
                </c:pt>
                <c:pt idx="26">
                  <c:v>0.87307391164447501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0.94962648727333177</c:v>
                </c:pt>
                <c:pt idx="1">
                  <c:v>0.968961472324121</c:v>
                </c:pt>
                <c:pt idx="2">
                  <c:v>0.98023224840944434</c:v>
                </c:pt>
                <c:pt idx="3">
                  <c:v>0.95062537115155854</c:v>
                </c:pt>
                <c:pt idx="4">
                  <c:v>0.97414930153440982</c:v>
                </c:pt>
                <c:pt idx="5">
                  <c:v>1.0071729244715413</c:v>
                </c:pt>
                <c:pt idx="6">
                  <c:v>0.98701464164398844</c:v>
                </c:pt>
                <c:pt idx="7">
                  <c:v>0.9475362437309337</c:v>
                </c:pt>
                <c:pt idx="8">
                  <c:v>0.94880541158866505</c:v>
                </c:pt>
                <c:pt idx="9">
                  <c:v>0.95046744867427624</c:v>
                </c:pt>
                <c:pt idx="10">
                  <c:v>0.94795905364789668</c:v>
                </c:pt>
                <c:pt idx="11">
                  <c:v>0.94818931231641623</c:v>
                </c:pt>
                <c:pt idx="12">
                  <c:v>0.95056461350943755</c:v>
                </c:pt>
                <c:pt idx="13">
                  <c:v>0.95047309018602177</c:v>
                </c:pt>
                <c:pt idx="14">
                  <c:v>0.95102205928374262</c:v>
                </c:pt>
                <c:pt idx="15">
                  <c:v>0.95769724611757279</c:v>
                </c:pt>
                <c:pt idx="16">
                  <c:v>0.96820095627474234</c:v>
                </c:pt>
                <c:pt idx="17">
                  <c:v>0.94749853804867867</c:v>
                </c:pt>
                <c:pt idx="18">
                  <c:v>0.94710822105850068</c:v>
                </c:pt>
                <c:pt idx="19">
                  <c:v>1.0009609432013957</c:v>
                </c:pt>
                <c:pt idx="20">
                  <c:v>0.94828702884323568</c:v>
                </c:pt>
                <c:pt idx="21">
                  <c:v>0.95000791032599663</c:v>
                </c:pt>
                <c:pt idx="22">
                  <c:v>0.94984580054400547</c:v>
                </c:pt>
                <c:pt idx="23">
                  <c:v>0.94715938776253006</c:v>
                </c:pt>
                <c:pt idx="24">
                  <c:v>0.96922755975530661</c:v>
                </c:pt>
                <c:pt idx="25">
                  <c:v>0.94842454387170694</c:v>
                </c:pt>
                <c:pt idx="26">
                  <c:v>0.94982401838844666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1.0090535839720021</c:v>
                </c:pt>
                <c:pt idx="1">
                  <c:v>1.275975241542757</c:v>
                </c:pt>
                <c:pt idx="2">
                  <c:v>1.0122984974532108</c:v>
                </c:pt>
                <c:pt idx="3">
                  <c:v>1.0240573248740388</c:v>
                </c:pt>
                <c:pt idx="4">
                  <c:v>0.82254597841318755</c:v>
                </c:pt>
                <c:pt idx="5">
                  <c:v>0.86790871962563076</c:v>
                </c:pt>
                <c:pt idx="6">
                  <c:v>0.911893383026953</c:v>
                </c:pt>
                <c:pt idx="7">
                  <c:v>0.86051014852633556</c:v>
                </c:pt>
                <c:pt idx="8">
                  <c:v>0.95167787084991673</c:v>
                </c:pt>
                <c:pt idx="9">
                  <c:v>0.98289021206510463</c:v>
                </c:pt>
                <c:pt idx="10">
                  <c:v>0.85565146686111171</c:v>
                </c:pt>
                <c:pt idx="11">
                  <c:v>1.2596862981521701</c:v>
                </c:pt>
                <c:pt idx="12">
                  <c:v>1.0924005284466649</c:v>
                </c:pt>
                <c:pt idx="13">
                  <c:v>0.87278784457217695</c:v>
                </c:pt>
                <c:pt idx="14">
                  <c:v>1.3537392251689235</c:v>
                </c:pt>
                <c:pt idx="15">
                  <c:v>1.4256345252649143</c:v>
                </c:pt>
                <c:pt idx="16">
                  <c:v>1.0313843931410795</c:v>
                </c:pt>
                <c:pt idx="17">
                  <c:v>0.99622556007420193</c:v>
                </c:pt>
                <c:pt idx="18">
                  <c:v>0.99177131847103794</c:v>
                </c:pt>
                <c:pt idx="19">
                  <c:v>0.90902928780526948</c:v>
                </c:pt>
                <c:pt idx="20">
                  <c:v>0.882148473108052</c:v>
                </c:pt>
                <c:pt idx="21">
                  <c:v>0.95127292243567119</c:v>
                </c:pt>
                <c:pt idx="22">
                  <c:v>1.0407724104024063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0.99204594649242739</c:v>
                </c:pt>
                <c:pt idx="1">
                  <c:v>1.0934761763693142</c:v>
                </c:pt>
                <c:pt idx="2">
                  <c:v>0.99327901361528681</c:v>
                </c:pt>
                <c:pt idx="3">
                  <c:v>0.99774736803520148</c:v>
                </c:pt>
                <c:pt idx="4">
                  <c:v>0.94830818039150799</c:v>
                </c:pt>
                <c:pt idx="5">
                  <c:v>0.94966906262788131</c:v>
                </c:pt>
                <c:pt idx="6">
                  <c:v>0.95512507013330883</c:v>
                </c:pt>
                <c:pt idx="7">
                  <c:v>0.94944710549490252</c:v>
                </c:pt>
                <c:pt idx="8">
                  <c:v>0.97024317550603523</c:v>
                </c:pt>
                <c:pt idx="9">
                  <c:v>0.98210386516780646</c:v>
                </c:pt>
                <c:pt idx="10">
                  <c:v>0.94930134504494568</c:v>
                </c:pt>
                <c:pt idx="11">
                  <c:v>1.0872863778808912</c:v>
                </c:pt>
                <c:pt idx="12">
                  <c:v>1.0237177853927992</c:v>
                </c:pt>
                <c:pt idx="13">
                  <c:v>0.94981543637627774</c:v>
                </c:pt>
                <c:pt idx="14">
                  <c:v>1.1230264901472575</c:v>
                </c:pt>
                <c:pt idx="15">
                  <c:v>1.1503467041837339</c:v>
                </c:pt>
                <c:pt idx="16">
                  <c:v>1.0005316539766769</c:v>
                </c:pt>
                <c:pt idx="17">
                  <c:v>0.98717129741126319</c:v>
                </c:pt>
                <c:pt idx="18">
                  <c:v>0.98547868560206109</c:v>
                </c:pt>
                <c:pt idx="19">
                  <c:v>0.95403671394906897</c:v>
                </c:pt>
                <c:pt idx="20">
                  <c:v>0.95009625523235375</c:v>
                </c:pt>
                <c:pt idx="21">
                  <c:v>0.97008929510862152</c:v>
                </c:pt>
                <c:pt idx="22">
                  <c:v>1.0040991005359807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0.96663826481848136</c:v>
                </c:pt>
                <c:pt idx="1">
                  <c:v>0.90474539408618748</c:v>
                </c:pt>
                <c:pt idx="2">
                  <c:v>0.97837543673448268</c:v>
                </c:pt>
                <c:pt idx="3">
                  <c:v>0.75683589722042888</c:v>
                </c:pt>
                <c:pt idx="4">
                  <c:v>0.8410300448879976</c:v>
                </c:pt>
                <c:pt idx="5">
                  <c:v>0.74116989355503249</c:v>
                </c:pt>
                <c:pt idx="6">
                  <c:v>0.73134045344377696</c:v>
                </c:pt>
                <c:pt idx="7">
                  <c:v>0.83094803647565629</c:v>
                </c:pt>
                <c:pt idx="8">
                  <c:v>0.84517690007631596</c:v>
                </c:pt>
                <c:pt idx="9">
                  <c:v>0.69337796559642384</c:v>
                </c:pt>
                <c:pt idx="10">
                  <c:v>0.85112527107398073</c:v>
                </c:pt>
                <c:pt idx="11">
                  <c:v>0.84226793084496865</c:v>
                </c:pt>
                <c:pt idx="12">
                  <c:v>0.76911620427087624</c:v>
                </c:pt>
                <c:pt idx="13">
                  <c:v>1.0260519750727297</c:v>
                </c:pt>
                <c:pt idx="14">
                  <c:v>0.78532452561598376</c:v>
                </c:pt>
                <c:pt idx="15">
                  <c:v>1.0820024070788825</c:v>
                </c:pt>
                <c:pt idx="16">
                  <c:v>0.89402559776105728</c:v>
                </c:pt>
                <c:pt idx="17">
                  <c:v>2.1944880157062796</c:v>
                </c:pt>
                <c:pt idx="18">
                  <c:v>0.83935118800735975</c:v>
                </c:pt>
                <c:pt idx="19">
                  <c:v>0.81736172252581962</c:v>
                </c:pt>
                <c:pt idx="20">
                  <c:v>1.048386977629064</c:v>
                </c:pt>
                <c:pt idx="21">
                  <c:v>0.90422285360098653</c:v>
                </c:pt>
                <c:pt idx="22">
                  <c:v>0.94556917489946646</c:v>
                </c:pt>
                <c:pt idx="23">
                  <c:v>0.76132555508613453</c:v>
                </c:pt>
                <c:pt idx="24">
                  <c:v>0.86328029846726084</c:v>
                </c:pt>
                <c:pt idx="25">
                  <c:v>1.190918030846231</c:v>
                </c:pt>
                <c:pt idx="26">
                  <c:v>0.831506653435653</c:v>
                </c:pt>
                <c:pt idx="27">
                  <c:v>0.7728978869343035</c:v>
                </c:pt>
                <c:pt idx="28">
                  <c:v>0.87668442780998701</c:v>
                </c:pt>
                <c:pt idx="29">
                  <c:v>0.97118376598247036</c:v>
                </c:pt>
                <c:pt idx="30">
                  <c:v>0.9410119831750352</c:v>
                </c:pt>
                <c:pt idx="31">
                  <c:v>0.84548663766851762</c:v>
                </c:pt>
                <c:pt idx="32">
                  <c:v>0.82161809065324942</c:v>
                </c:pt>
                <c:pt idx="33">
                  <c:v>0.8685292621179318</c:v>
                </c:pt>
                <c:pt idx="34">
                  <c:v>0.9346843735363779</c:v>
                </c:pt>
                <c:pt idx="35">
                  <c:v>0.92694908253045749</c:v>
                </c:pt>
                <c:pt idx="36">
                  <c:v>0.84763421011059936</c:v>
                </c:pt>
                <c:pt idx="37">
                  <c:v>0.84697333827985677</c:v>
                </c:pt>
                <c:pt idx="38">
                  <c:v>0.89163430580914471</c:v>
                </c:pt>
                <c:pt idx="39">
                  <c:v>1.0010038066334692</c:v>
                </c:pt>
                <c:pt idx="40">
                  <c:v>0.95756561352625746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0.97592812521408923</c:v>
                </c:pt>
                <c:pt idx="1">
                  <c:v>0.95240883433581769</c:v>
                </c:pt>
                <c:pt idx="2">
                  <c:v>0.98038825054216994</c:v>
                </c:pt>
                <c:pt idx="3">
                  <c:v>0.94633687795572519</c:v>
                </c:pt>
                <c:pt idx="4">
                  <c:v>0.94886270238575232</c:v>
                </c:pt>
                <c:pt idx="5">
                  <c:v>0.9458668978457635</c:v>
                </c:pt>
                <c:pt idx="6">
                  <c:v>0.94557201464242568</c:v>
                </c:pt>
                <c:pt idx="7">
                  <c:v>0.94856024213338219</c:v>
                </c:pt>
                <c:pt idx="8">
                  <c:v>0.94898710804140207</c:v>
                </c:pt>
                <c:pt idx="9">
                  <c:v>0.94443314000700518</c:v>
                </c:pt>
                <c:pt idx="10">
                  <c:v>0.94916555917133161</c:v>
                </c:pt>
                <c:pt idx="11">
                  <c:v>0.9488998389644614</c:v>
                </c:pt>
                <c:pt idx="12">
                  <c:v>0.94670528716723878</c:v>
                </c:pt>
                <c:pt idx="13">
                  <c:v>0.99850533511070405</c:v>
                </c:pt>
                <c:pt idx="14">
                  <c:v>0.94719153680759194</c:v>
                </c:pt>
                <c:pt idx="15">
                  <c:v>1.019766499273042</c:v>
                </c:pt>
                <c:pt idx="16">
                  <c:v>0.95045256897194397</c:v>
                </c:pt>
                <c:pt idx="17">
                  <c:v>1.4425110305514528</c:v>
                </c:pt>
                <c:pt idx="18">
                  <c:v>0.9488123366793334</c:v>
                </c:pt>
                <c:pt idx="19">
                  <c:v>0.94815265271488702</c:v>
                </c:pt>
                <c:pt idx="20">
                  <c:v>1.0069926360821109</c:v>
                </c:pt>
                <c:pt idx="21">
                  <c:v>0.95221026895144134</c:v>
                </c:pt>
                <c:pt idx="22">
                  <c:v>0.96792187104486394</c:v>
                </c:pt>
                <c:pt idx="23">
                  <c:v>0.9464715676916966</c:v>
                </c:pt>
                <c:pt idx="24">
                  <c:v>0.94953020999313009</c:v>
                </c:pt>
                <c:pt idx="25">
                  <c:v>1.0611544363046346</c:v>
                </c:pt>
                <c:pt idx="26">
                  <c:v>0.94857700064218198</c:v>
                </c:pt>
                <c:pt idx="27">
                  <c:v>0.94681873764714164</c:v>
                </c:pt>
                <c:pt idx="28">
                  <c:v>0.94993233387341214</c:v>
                </c:pt>
                <c:pt idx="29">
                  <c:v>0.97765541565640546</c:v>
                </c:pt>
                <c:pt idx="30">
                  <c:v>0.96619013818957999</c:v>
                </c:pt>
                <c:pt idx="31">
                  <c:v>0.94899640016916798</c:v>
                </c:pt>
                <c:pt idx="32">
                  <c:v>0.94828034375870984</c:v>
                </c:pt>
                <c:pt idx="33">
                  <c:v>0.94968767890265038</c:v>
                </c:pt>
                <c:pt idx="34">
                  <c:v>0.96378564652689003</c:v>
                </c:pt>
                <c:pt idx="35">
                  <c:v>0.87057071586064894</c:v>
                </c:pt>
                <c:pt idx="36">
                  <c:v>0.94906082734243036</c:v>
                </c:pt>
                <c:pt idx="37">
                  <c:v>0.949041001187508</c:v>
                </c:pt>
                <c:pt idx="38">
                  <c:v>0.95038083021338671</c:v>
                </c:pt>
                <c:pt idx="39">
                  <c:v>0.98898703110378494</c:v>
                </c:pt>
                <c:pt idx="40">
                  <c:v>0.97248051772304445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0.77136047512661876</c:v>
                </c:pt>
                <c:pt idx="1">
                  <c:v>0.86755804341090337</c:v>
                </c:pt>
                <c:pt idx="2">
                  <c:v>0.76496925732810306</c:v>
                </c:pt>
                <c:pt idx="3">
                  <c:v>0.80933369573129987</c:v>
                </c:pt>
                <c:pt idx="4">
                  <c:v>0.98601778322622546</c:v>
                </c:pt>
                <c:pt idx="5">
                  <c:v>0.8529375171304473</c:v>
                </c:pt>
                <c:pt idx="6">
                  <c:v>0.80398170592279738</c:v>
                </c:pt>
                <c:pt idx="7">
                  <c:v>0.78985663832451636</c:v>
                </c:pt>
                <c:pt idx="8">
                  <c:v>0.81865303110256449</c:v>
                </c:pt>
                <c:pt idx="9">
                  <c:v>0.78798330019031326</c:v>
                </c:pt>
                <c:pt idx="10">
                  <c:v>0.83188513714801327</c:v>
                </c:pt>
                <c:pt idx="11">
                  <c:v>0.8105116744270463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0.94677261529291112</c:v>
                </c:pt>
                <c:pt idx="1">
                  <c:v>0.94965854234143932</c:v>
                </c:pt>
                <c:pt idx="2">
                  <c:v>0.94658087875895569</c:v>
                </c:pt>
                <c:pt idx="3">
                  <c:v>0.94791181191105145</c:v>
                </c:pt>
                <c:pt idx="4">
                  <c:v>0.98329234220903217</c:v>
                </c:pt>
                <c:pt idx="5">
                  <c:v>0.94921992655302578</c:v>
                </c:pt>
                <c:pt idx="6">
                  <c:v>0.94775125221679635</c:v>
                </c:pt>
                <c:pt idx="7">
                  <c:v>0.94732750018884804</c:v>
                </c:pt>
                <c:pt idx="8">
                  <c:v>0.94819139197218927</c:v>
                </c:pt>
                <c:pt idx="9">
                  <c:v>0.94727130004482196</c:v>
                </c:pt>
                <c:pt idx="10">
                  <c:v>0.94858835515355278</c:v>
                </c:pt>
                <c:pt idx="11">
                  <c:v>0.94794715127192386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0.83201249542453837</c:v>
                </c:pt>
                <c:pt idx="1">
                  <c:v>0.86392186563373796</c:v>
                </c:pt>
                <c:pt idx="2">
                  <c:v>0.9223628838758684</c:v>
                </c:pt>
                <c:pt idx="3">
                  <c:v>0.86580469488699063</c:v>
                </c:pt>
                <c:pt idx="4">
                  <c:v>0.84376707538683904</c:v>
                </c:pt>
                <c:pt idx="5">
                  <c:v>0.96280702335495927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0.94859217590184863</c:v>
                </c:pt>
                <c:pt idx="1">
                  <c:v>0.94954945700812465</c:v>
                </c:pt>
                <c:pt idx="2">
                  <c:v>0.95910348045589666</c:v>
                </c:pt>
                <c:pt idx="3">
                  <c:v>0.94960594188572212</c:v>
                </c:pt>
                <c:pt idx="4">
                  <c:v>0.94894481330071778</c:v>
                </c:pt>
                <c:pt idx="5">
                  <c:v>0.97447225345795108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0.80502248343626059</c:v>
                </c:pt>
                <c:pt idx="1">
                  <c:v>0.89885790924186848</c:v>
                </c:pt>
                <c:pt idx="2">
                  <c:v>0.92208047077696575</c:v>
                </c:pt>
                <c:pt idx="3">
                  <c:v>0.81845864469207608</c:v>
                </c:pt>
                <c:pt idx="4">
                  <c:v>0.80043683123257714</c:v>
                </c:pt>
                <c:pt idx="5">
                  <c:v>0.71542246316477209</c:v>
                </c:pt>
                <c:pt idx="6">
                  <c:v>0.78704018784369045</c:v>
                </c:pt>
                <c:pt idx="7">
                  <c:v>0.73417891315269512</c:v>
                </c:pt>
                <c:pt idx="8">
                  <c:v>0.79467114692691043</c:v>
                </c:pt>
                <c:pt idx="9">
                  <c:v>0.68582924804396317</c:v>
                </c:pt>
                <c:pt idx="10">
                  <c:v>0.76837958413807428</c:v>
                </c:pt>
                <c:pt idx="11">
                  <c:v>0.72590015980827094</c:v>
                </c:pt>
                <c:pt idx="12">
                  <c:v>0.71157553681683638</c:v>
                </c:pt>
                <c:pt idx="13">
                  <c:v>0.78950243428380584</c:v>
                </c:pt>
                <c:pt idx="14">
                  <c:v>0.8362491522734089</c:v>
                </c:pt>
                <c:pt idx="15">
                  <c:v>0.85630582294263125</c:v>
                </c:pt>
                <c:pt idx="16">
                  <c:v>0.73837253468263953</c:v>
                </c:pt>
                <c:pt idx="17">
                  <c:v>0.82599527588054511</c:v>
                </c:pt>
                <c:pt idx="18">
                  <c:v>0.72078609213760902</c:v>
                </c:pt>
                <c:pt idx="19">
                  <c:v>0.73724886229196185</c:v>
                </c:pt>
                <c:pt idx="20">
                  <c:v>0.79760849935704448</c:v>
                </c:pt>
                <c:pt idx="21">
                  <c:v>0.88641324196885485</c:v>
                </c:pt>
                <c:pt idx="22">
                  <c:v>0.76554534598130641</c:v>
                </c:pt>
                <c:pt idx="23">
                  <c:v>0.79490347341990764</c:v>
                </c:pt>
                <c:pt idx="24">
                  <c:v>0.78387300169276442</c:v>
                </c:pt>
                <c:pt idx="25">
                  <c:v>0.83489315468580205</c:v>
                </c:pt>
                <c:pt idx="26">
                  <c:v>1.0338723807257331</c:v>
                </c:pt>
                <c:pt idx="27">
                  <c:v>0.83582056670732296</c:v>
                </c:pt>
                <c:pt idx="28">
                  <c:v>0.78046562423842347</c:v>
                </c:pt>
                <c:pt idx="29">
                  <c:v>0.95316488514464626</c:v>
                </c:pt>
                <c:pt idx="30">
                  <c:v>0.71572736600743125</c:v>
                </c:pt>
                <c:pt idx="31">
                  <c:v>0.88444510912482543</c:v>
                </c:pt>
                <c:pt idx="32">
                  <c:v>0.81989634789110344</c:v>
                </c:pt>
                <c:pt idx="33">
                  <c:v>0.88682357498981668</c:v>
                </c:pt>
                <c:pt idx="34">
                  <c:v>0.84465645480041718</c:v>
                </c:pt>
                <c:pt idx="35">
                  <c:v>0.79824998200560238</c:v>
                </c:pt>
                <c:pt idx="36">
                  <c:v>0.77383595185509979</c:v>
                </c:pt>
                <c:pt idx="37">
                  <c:v>0.85697319024433705</c:v>
                </c:pt>
                <c:pt idx="38">
                  <c:v>0.68807230928786134</c:v>
                </c:pt>
                <c:pt idx="39">
                  <c:v>0.76443456697013734</c:v>
                </c:pt>
                <c:pt idx="40">
                  <c:v>0.85459336378568196</c:v>
                </c:pt>
                <c:pt idx="41">
                  <c:v>0.74232117451667579</c:v>
                </c:pt>
                <c:pt idx="42">
                  <c:v>0.85668302488445924</c:v>
                </c:pt>
                <c:pt idx="43">
                  <c:v>0.89692710348497118</c:v>
                </c:pt>
                <c:pt idx="44">
                  <c:v>0.9305508107189292</c:v>
                </c:pt>
                <c:pt idx="45">
                  <c:v>1.0165164775296474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0.9477824755422003</c:v>
                </c:pt>
                <c:pt idx="1">
                  <c:v>0.9505975383163684</c:v>
                </c:pt>
                <c:pt idx="2">
                  <c:v>0.95899616347831362</c:v>
                </c:pt>
                <c:pt idx="3">
                  <c:v>0.94818556037987478</c:v>
                </c:pt>
                <c:pt idx="4">
                  <c:v>0.94764490597608997</c:v>
                </c:pt>
                <c:pt idx="5">
                  <c:v>0.94509447493405552</c:v>
                </c:pt>
                <c:pt idx="6">
                  <c:v>0.94724300667442307</c:v>
                </c:pt>
                <c:pt idx="7">
                  <c:v>0.94565716843369341</c:v>
                </c:pt>
                <c:pt idx="8">
                  <c:v>0.94747193544691988</c:v>
                </c:pt>
                <c:pt idx="9">
                  <c:v>0.94420667848043116</c:v>
                </c:pt>
                <c:pt idx="10">
                  <c:v>0.94668318856325462</c:v>
                </c:pt>
                <c:pt idx="11">
                  <c:v>0.94540880583336051</c:v>
                </c:pt>
                <c:pt idx="12">
                  <c:v>0.94497906714361746</c:v>
                </c:pt>
                <c:pt idx="13">
                  <c:v>0.94731687406762655</c:v>
                </c:pt>
                <c:pt idx="14">
                  <c:v>0.94871927560731462</c:v>
                </c:pt>
                <c:pt idx="15">
                  <c:v>0.94932097572739127</c:v>
                </c:pt>
                <c:pt idx="16">
                  <c:v>0.94578297707959158</c:v>
                </c:pt>
                <c:pt idx="17">
                  <c:v>0.94841165931552884</c:v>
                </c:pt>
                <c:pt idx="18">
                  <c:v>0.9452553838032407</c:v>
                </c:pt>
                <c:pt idx="19">
                  <c:v>0.94574926690787142</c:v>
                </c:pt>
                <c:pt idx="20">
                  <c:v>0.94756005601982385</c:v>
                </c:pt>
                <c:pt idx="21">
                  <c:v>0.95022419829817828</c:v>
                </c:pt>
                <c:pt idx="22">
                  <c:v>0.94659816141855158</c:v>
                </c:pt>
                <c:pt idx="23">
                  <c:v>0.94747890524170975</c:v>
                </c:pt>
                <c:pt idx="24">
                  <c:v>0.94714799108989534</c:v>
                </c:pt>
                <c:pt idx="25">
                  <c:v>0.94867859567968638</c:v>
                </c:pt>
                <c:pt idx="26">
                  <c:v>1.0014770892588452</c:v>
                </c:pt>
                <c:pt idx="27">
                  <c:v>0.94870641804033196</c:v>
                </c:pt>
                <c:pt idx="28">
                  <c:v>0.94704576976626509</c:v>
                </c:pt>
                <c:pt idx="29">
                  <c:v>0.97080824093803209</c:v>
                </c:pt>
                <c:pt idx="30">
                  <c:v>0.94510362201933529</c:v>
                </c:pt>
                <c:pt idx="31">
                  <c:v>0.95016515431285709</c:v>
                </c:pt>
                <c:pt idx="32">
                  <c:v>0.94822869147584554</c:v>
                </c:pt>
                <c:pt idx="33">
                  <c:v>0.95023650828880712</c:v>
                </c:pt>
                <c:pt idx="34">
                  <c:v>0.94897149468312503</c:v>
                </c:pt>
                <c:pt idx="35">
                  <c:v>0.94757930049928052</c:v>
                </c:pt>
                <c:pt idx="36">
                  <c:v>0.94684687959476532</c:v>
                </c:pt>
                <c:pt idx="37">
                  <c:v>0.94934099674644257</c:v>
                </c:pt>
                <c:pt idx="38">
                  <c:v>0.94427397031774829</c:v>
                </c:pt>
                <c:pt idx="39">
                  <c:v>0.94656483804821645</c:v>
                </c:pt>
                <c:pt idx="40">
                  <c:v>0.94926960195268262</c:v>
                </c:pt>
                <c:pt idx="41">
                  <c:v>0.94590143627461276</c:v>
                </c:pt>
                <c:pt idx="42">
                  <c:v>0.94933229178564627</c:v>
                </c:pt>
                <c:pt idx="43">
                  <c:v>0.9505396141436615</c:v>
                </c:pt>
                <c:pt idx="44">
                  <c:v>0.96221489265625959</c:v>
                </c:pt>
                <c:pt idx="45">
                  <c:v>0.99488184604433261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0.81141011235504068</c:v>
                </c:pt>
                <c:pt idx="1">
                  <c:v>0.83295281980476255</c:v>
                </c:pt>
                <c:pt idx="2">
                  <c:v>0.8325382217588958</c:v>
                </c:pt>
                <c:pt idx="3">
                  <c:v>0.82199333675550723</c:v>
                </c:pt>
                <c:pt idx="4">
                  <c:v>0.80431227095639513</c:v>
                </c:pt>
                <c:pt idx="5">
                  <c:v>0.82204134645633542</c:v>
                </c:pt>
                <c:pt idx="6">
                  <c:v>0.86606430959623737</c:v>
                </c:pt>
                <c:pt idx="7">
                  <c:v>0.6829638319418232</c:v>
                </c:pt>
                <c:pt idx="8">
                  <c:v>0.7050285967101253</c:v>
                </c:pt>
                <c:pt idx="9">
                  <c:v>0.75831018457172394</c:v>
                </c:pt>
                <c:pt idx="10">
                  <c:v>0.80255008278434781</c:v>
                </c:pt>
                <c:pt idx="11">
                  <c:v>0.90576085574658549</c:v>
                </c:pt>
                <c:pt idx="12">
                  <c:v>0.70569810895822127</c:v>
                </c:pt>
                <c:pt idx="13">
                  <c:v>0.81794166248642464</c:v>
                </c:pt>
                <c:pt idx="14">
                  <c:v>0.7917461831112631</c:v>
                </c:pt>
                <c:pt idx="15">
                  <c:v>0.74187607190500526</c:v>
                </c:pt>
                <c:pt idx="16">
                  <c:v>0.91897174119922886</c:v>
                </c:pt>
                <c:pt idx="17">
                  <c:v>1.5050274967257833</c:v>
                </c:pt>
                <c:pt idx="18">
                  <c:v>2.8615126927180379</c:v>
                </c:pt>
                <c:pt idx="19">
                  <c:v>0.71078399173750295</c:v>
                </c:pt>
                <c:pt idx="20">
                  <c:v>1.6685940441509723</c:v>
                </c:pt>
                <c:pt idx="21">
                  <c:v>0.72375564906117529</c:v>
                </c:pt>
                <c:pt idx="22">
                  <c:v>0.83640856570768363</c:v>
                </c:pt>
                <c:pt idx="23">
                  <c:v>0.95023576819525757</c:v>
                </c:pt>
                <c:pt idx="24">
                  <c:v>1.9138539672469914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0.9479741044097636</c:v>
                </c:pt>
                <c:pt idx="1">
                  <c:v>0.94862038563325501</c:v>
                </c:pt>
                <c:pt idx="2">
                  <c:v>0.94860794769187917</c:v>
                </c:pt>
                <c:pt idx="3">
                  <c:v>0.94829160114177768</c:v>
                </c:pt>
                <c:pt idx="4">
                  <c:v>0.94776116916780451</c:v>
                </c:pt>
                <c:pt idx="5">
                  <c:v>0.94829304143280235</c:v>
                </c:pt>
                <c:pt idx="6">
                  <c:v>0.94961373032699936</c:v>
                </c:pt>
                <c:pt idx="7">
                  <c:v>0.94412071599736702</c:v>
                </c:pt>
                <c:pt idx="8">
                  <c:v>0.94478265894041613</c:v>
                </c:pt>
                <c:pt idx="9">
                  <c:v>0.94638110657626406</c:v>
                </c:pt>
                <c:pt idx="10">
                  <c:v>0.94770830352264279</c:v>
                </c:pt>
                <c:pt idx="11">
                  <c:v>0.95279470976676894</c:v>
                </c:pt>
                <c:pt idx="12">
                  <c:v>0.94480274430785904</c:v>
                </c:pt>
                <c:pt idx="13">
                  <c:v>0.94817005091370488</c:v>
                </c:pt>
                <c:pt idx="14">
                  <c:v>0.94738418653245038</c:v>
                </c:pt>
                <c:pt idx="15">
                  <c:v>0.94588808319626239</c:v>
                </c:pt>
                <c:pt idx="16">
                  <c:v>0.95781484623877367</c:v>
                </c:pt>
                <c:pt idx="17">
                  <c:v>1.1805160333388642</c:v>
                </c:pt>
                <c:pt idx="18">
                  <c:v>1.6959804078159211</c:v>
                </c:pt>
                <c:pt idx="19">
                  <c:v>0.94495532079123734</c:v>
                </c:pt>
                <c:pt idx="20">
                  <c:v>1.2426713213604361</c:v>
                </c:pt>
                <c:pt idx="21">
                  <c:v>0.9453444705109475</c:v>
                </c:pt>
                <c:pt idx="22">
                  <c:v>0.94872405801034287</c:v>
                </c:pt>
                <c:pt idx="23">
                  <c:v>0.96969517649726444</c:v>
                </c:pt>
                <c:pt idx="24">
                  <c:v>1.3358700921369233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1.0500877134868385</c:v>
                </c:pt>
                <c:pt idx="1">
                  <c:v>0.93687284998149056</c:v>
                </c:pt>
                <c:pt idx="2">
                  <c:v>0.91956054214959382</c:v>
                </c:pt>
                <c:pt idx="3">
                  <c:v>0.87072124819550389</c:v>
                </c:pt>
                <c:pt idx="4">
                  <c:v>0.94842595632604898</c:v>
                </c:pt>
                <c:pt idx="5">
                  <c:v>1.0443913213258282</c:v>
                </c:pt>
                <c:pt idx="6">
                  <c:v>0.92370022821719966</c:v>
                </c:pt>
                <c:pt idx="7">
                  <c:v>1.3525761431974204</c:v>
                </c:pt>
                <c:pt idx="8">
                  <c:v>1.006675045193296</c:v>
                </c:pt>
                <c:pt idx="9">
                  <c:v>1.1764589848361042</c:v>
                </c:pt>
                <c:pt idx="10">
                  <c:v>2.1947538463618668</c:v>
                </c:pt>
                <c:pt idx="11">
                  <c:v>1.164075022960088</c:v>
                </c:pt>
                <c:pt idx="12">
                  <c:v>0.89779208212063222</c:v>
                </c:pt>
                <c:pt idx="13">
                  <c:v>0.92484432312751175</c:v>
                </c:pt>
                <c:pt idx="14">
                  <c:v>0.90243329905396918</c:v>
                </c:pt>
                <c:pt idx="15">
                  <c:v>0.91297265264636085</c:v>
                </c:pt>
                <c:pt idx="16">
                  <c:v>1.6263902843641342</c:v>
                </c:pt>
                <c:pt idx="17">
                  <c:v>0.93470944663878874</c:v>
                </c:pt>
                <c:pt idx="18">
                  <c:v>0.84973211322192999</c:v>
                </c:pt>
                <c:pt idx="19">
                  <c:v>0.94471224006931298</c:v>
                </c:pt>
                <c:pt idx="20">
                  <c:v>2.6012980745270373</c:v>
                </c:pt>
                <c:pt idx="21">
                  <c:v>0.79233026858200062</c:v>
                </c:pt>
                <c:pt idx="22">
                  <c:v>0.86383039139937356</c:v>
                </c:pt>
                <c:pt idx="23">
                  <c:v>1.1420177193943835</c:v>
                </c:pt>
                <c:pt idx="24">
                  <c:v>0.85474042156969121</c:v>
                </c:pt>
                <c:pt idx="25">
                  <c:v>1.2648536832086854</c:v>
                </c:pt>
                <c:pt idx="26">
                  <c:v>1.0367095239176232</c:v>
                </c:pt>
                <c:pt idx="27">
                  <c:v>1.1581660948520502</c:v>
                </c:pt>
                <c:pt idx="28">
                  <c:v>0.94163247145477191</c:v>
                </c:pt>
                <c:pt idx="29">
                  <c:v>1.101348099224462</c:v>
                </c:pt>
                <c:pt idx="30">
                  <c:v>1.0671864062326195</c:v>
                </c:pt>
                <c:pt idx="31">
                  <c:v>0.86792851783743696</c:v>
                </c:pt>
                <c:pt idx="32">
                  <c:v>1.7071710242525362</c:v>
                </c:pt>
                <c:pt idx="33">
                  <c:v>1.1726744150686144</c:v>
                </c:pt>
                <c:pt idx="34">
                  <c:v>1.1612689202533908</c:v>
                </c:pt>
                <c:pt idx="35">
                  <c:v>1.1141299485511817</c:v>
                </c:pt>
                <c:pt idx="36">
                  <c:v>0.97085563504684214</c:v>
                </c:pt>
                <c:pt idx="37">
                  <c:v>0.86520598747181365</c:v>
                </c:pt>
                <c:pt idx="38">
                  <c:v>0.92712015982547524</c:v>
                </c:pt>
                <c:pt idx="39">
                  <c:v>1.0529136636806418</c:v>
                </c:pt>
                <c:pt idx="40">
                  <c:v>0.84180738086817231</c:v>
                </c:pt>
                <c:pt idx="41">
                  <c:v>0.89183958841709843</c:v>
                </c:pt>
                <c:pt idx="42">
                  <c:v>0.83785986963288439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1.0076389157080652</c:v>
                </c:pt>
                <c:pt idx="1">
                  <c:v>0.96461726757603306</c:v>
                </c:pt>
                <c:pt idx="2">
                  <c:v>0.95803859059991225</c:v>
                </c:pt>
                <c:pt idx="3">
                  <c:v>0.94975343848497717</c:v>
                </c:pt>
                <c:pt idx="4">
                  <c:v>0.96900744798696503</c:v>
                </c:pt>
                <c:pt idx="5">
                  <c:v>1.0054742866868813</c:v>
                </c:pt>
                <c:pt idx="6">
                  <c:v>0.95961167130560243</c:v>
                </c:pt>
                <c:pt idx="7">
                  <c:v>1.1225845189980863</c:v>
                </c:pt>
                <c:pt idx="8">
                  <c:v>0.99114210175651918</c:v>
                </c:pt>
                <c:pt idx="9">
                  <c:v>1.0556599988207862</c:v>
                </c:pt>
                <c:pt idx="10">
                  <c:v>1.4426120462005763</c:v>
                </c:pt>
                <c:pt idx="11">
                  <c:v>1.0509540933079</c:v>
                </c:pt>
                <c:pt idx="12">
                  <c:v>0.95056556350273136</c:v>
                </c:pt>
                <c:pt idx="13">
                  <c:v>0.96004642737152102</c:v>
                </c:pt>
                <c:pt idx="14">
                  <c:v>0.95153023822357496</c:v>
                </c:pt>
                <c:pt idx="15">
                  <c:v>0.95553519258868358</c:v>
                </c:pt>
                <c:pt idx="16">
                  <c:v>1.2266338926414375</c:v>
                </c:pt>
                <c:pt idx="17">
                  <c:v>0.9637951743058063</c:v>
                </c:pt>
                <c:pt idx="18">
                  <c:v>0.94912376443577029</c:v>
                </c:pt>
                <c:pt idx="19">
                  <c:v>0.96759623580940535</c:v>
                </c:pt>
                <c:pt idx="20">
                  <c:v>1.5970988529033405</c:v>
                </c:pt>
                <c:pt idx="21">
                  <c:v>0.94740170909657251</c:v>
                </c:pt>
                <c:pt idx="22">
                  <c:v>0.94954671278109359</c:v>
                </c:pt>
                <c:pt idx="23">
                  <c:v>1.0425723179529323</c:v>
                </c:pt>
                <c:pt idx="24">
                  <c:v>0.94927401368620312</c:v>
                </c:pt>
                <c:pt idx="25">
                  <c:v>1.0892499842023671</c:v>
                </c:pt>
                <c:pt idx="26">
                  <c:v>1.0025552036717633</c:v>
                </c:pt>
                <c:pt idx="27">
                  <c:v>1.0487087006268458</c:v>
                </c:pt>
                <c:pt idx="28">
                  <c:v>0.96642592373587988</c:v>
                </c:pt>
                <c:pt idx="29">
                  <c:v>1.0271178622883621</c:v>
                </c:pt>
                <c:pt idx="30">
                  <c:v>1.0141364189514619</c:v>
                </c:pt>
                <c:pt idx="31">
                  <c:v>0.94966965657423552</c:v>
                </c:pt>
                <c:pt idx="32">
                  <c:v>1.2573305737990303</c:v>
                </c:pt>
                <c:pt idx="33">
                  <c:v>1.0542218623091399</c:v>
                </c:pt>
                <c:pt idx="34">
                  <c:v>1.0498877742793553</c:v>
                </c:pt>
                <c:pt idx="35">
                  <c:v>1.0319749650325156</c:v>
                </c:pt>
                <c:pt idx="36">
                  <c:v>0.97753072590086676</c:v>
                </c:pt>
                <c:pt idx="37">
                  <c:v>0.94958798066326688</c:v>
                </c:pt>
                <c:pt idx="38">
                  <c:v>0.96091124531674721</c:v>
                </c:pt>
                <c:pt idx="39">
                  <c:v>1.0087127767817103</c:v>
                </c:pt>
                <c:pt idx="40">
                  <c:v>0.94888602246515741</c:v>
                </c:pt>
                <c:pt idx="41">
                  <c:v>0.9503869886916253</c:v>
                </c:pt>
                <c:pt idx="42">
                  <c:v>0.94876759712809888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0.99592871989138032</c:v>
                </c:pt>
                <c:pt idx="1">
                  <c:v>0.76528962394100397</c:v>
                </c:pt>
                <c:pt idx="2">
                  <c:v>0.82697364889875991</c:v>
                </c:pt>
                <c:pt idx="3">
                  <c:v>1.8073757024702255</c:v>
                </c:pt>
                <c:pt idx="4">
                  <c:v>0.85209594794522314</c:v>
                </c:pt>
                <c:pt idx="5">
                  <c:v>0.78944515909818636</c:v>
                </c:pt>
                <c:pt idx="6">
                  <c:v>0.82371780292716668</c:v>
                </c:pt>
                <c:pt idx="7">
                  <c:v>0.81292311831008923</c:v>
                </c:pt>
                <c:pt idx="8">
                  <c:v>0.71134824019321408</c:v>
                </c:pt>
                <c:pt idx="9">
                  <c:v>0.74488109163851346</c:v>
                </c:pt>
                <c:pt idx="10">
                  <c:v>0.80328215617475107</c:v>
                </c:pt>
                <c:pt idx="11">
                  <c:v>0.78122132991556559</c:v>
                </c:pt>
                <c:pt idx="12">
                  <c:v>0.92511699140707704</c:v>
                </c:pt>
                <c:pt idx="13">
                  <c:v>0.7934497455584153</c:v>
                </c:pt>
                <c:pt idx="14">
                  <c:v>1.670419639385273</c:v>
                </c:pt>
                <c:pt idx="15">
                  <c:v>0.76795980162038879</c:v>
                </c:pt>
                <c:pt idx="16">
                  <c:v>0.80091218097303896</c:v>
                </c:pt>
                <c:pt idx="17">
                  <c:v>0.74407681117119906</c:v>
                </c:pt>
                <c:pt idx="18">
                  <c:v>0.80643992549784516</c:v>
                </c:pt>
                <c:pt idx="19">
                  <c:v>0.77075624043107238</c:v>
                </c:pt>
                <c:pt idx="20">
                  <c:v>0.73946204118243708</c:v>
                </c:pt>
                <c:pt idx="21">
                  <c:v>0.81314875291964295</c:v>
                </c:pt>
                <c:pt idx="22">
                  <c:v>1.000031851003869</c:v>
                </c:pt>
                <c:pt idx="23">
                  <c:v>1.3666568696521459</c:v>
                </c:pt>
                <c:pt idx="24">
                  <c:v>0.85173161546120424</c:v>
                </c:pt>
                <c:pt idx="25">
                  <c:v>0.72684257194623603</c:v>
                </c:pt>
                <c:pt idx="26">
                  <c:v>0.78793514210618487</c:v>
                </c:pt>
                <c:pt idx="27">
                  <c:v>0.90842486802719102</c:v>
                </c:pt>
                <c:pt idx="28">
                  <c:v>0.90077209444940365</c:v>
                </c:pt>
                <c:pt idx="29">
                  <c:v>0.79032240109264629</c:v>
                </c:pt>
                <c:pt idx="30">
                  <c:v>0.72986763960158219</c:v>
                </c:pt>
                <c:pt idx="31">
                  <c:v>0.83222195501071783</c:v>
                </c:pt>
                <c:pt idx="32">
                  <c:v>0.84310576105686963</c:v>
                </c:pt>
                <c:pt idx="33">
                  <c:v>0.83414161648978835</c:v>
                </c:pt>
                <c:pt idx="34">
                  <c:v>0.83259269418474735</c:v>
                </c:pt>
                <c:pt idx="35">
                  <c:v>0.79286791126362832</c:v>
                </c:pt>
                <c:pt idx="36">
                  <c:v>0.94211543397974096</c:v>
                </c:pt>
                <c:pt idx="37">
                  <c:v>0.8106807275017317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0.98705849814179114</c:v>
                </c:pt>
                <c:pt idx="1">
                  <c:v>0.9465904897573425</c:v>
                </c:pt>
                <c:pt idx="2">
                  <c:v>0.9484410105060751</c:v>
                </c:pt>
                <c:pt idx="3">
                  <c:v>1.2954083515217525</c:v>
                </c:pt>
                <c:pt idx="4">
                  <c:v>0.94919467947746916</c:v>
                </c:pt>
                <c:pt idx="5">
                  <c:v>0.94731515581205794</c:v>
                </c:pt>
                <c:pt idx="6">
                  <c:v>0.94834333512692748</c:v>
                </c:pt>
                <c:pt idx="7">
                  <c:v>0.94801949458841506</c:v>
                </c:pt>
                <c:pt idx="8">
                  <c:v>0.94497224824490889</c:v>
                </c:pt>
                <c:pt idx="9">
                  <c:v>0.94597823378826773</c:v>
                </c:pt>
                <c:pt idx="10">
                  <c:v>0.94773026572435493</c:v>
                </c:pt>
                <c:pt idx="11">
                  <c:v>0.94706844093657927</c:v>
                </c:pt>
                <c:pt idx="12">
                  <c:v>0.96015004131775572</c:v>
                </c:pt>
                <c:pt idx="13">
                  <c:v>0.94743529340586474</c:v>
                </c:pt>
                <c:pt idx="14">
                  <c:v>1.2433650475494704</c:v>
                </c:pt>
                <c:pt idx="15">
                  <c:v>0.94667059508772411</c:v>
                </c:pt>
                <c:pt idx="16">
                  <c:v>0.94765916646830373</c:v>
                </c:pt>
                <c:pt idx="17">
                  <c:v>0.9459541053742484</c:v>
                </c:pt>
                <c:pt idx="18">
                  <c:v>0.94782499880404769</c:v>
                </c:pt>
                <c:pt idx="19">
                  <c:v>0.94675448825204445</c:v>
                </c:pt>
                <c:pt idx="20">
                  <c:v>0.94581566227458547</c:v>
                </c:pt>
                <c:pt idx="21">
                  <c:v>0.94802626362670173</c:v>
                </c:pt>
                <c:pt idx="22">
                  <c:v>0.98861768796453664</c:v>
                </c:pt>
                <c:pt idx="23">
                  <c:v>1.1279351950508818</c:v>
                </c:pt>
                <c:pt idx="24">
                  <c:v>0.94918374950294859</c:v>
                </c:pt>
                <c:pt idx="25">
                  <c:v>0.94543707819749945</c:v>
                </c:pt>
                <c:pt idx="26">
                  <c:v>0.9472698553022979</c:v>
                </c:pt>
                <c:pt idx="27">
                  <c:v>0.9538070344333992</c:v>
                </c:pt>
                <c:pt idx="28">
                  <c:v>0.95089898047383992</c:v>
                </c:pt>
                <c:pt idx="29">
                  <c:v>0.94734147307189176</c:v>
                </c:pt>
                <c:pt idx="30">
                  <c:v>0.94552783022715992</c:v>
                </c:pt>
                <c:pt idx="31">
                  <c:v>0.94859845968943401</c:v>
                </c:pt>
                <c:pt idx="32">
                  <c:v>0.94892497387081864</c:v>
                </c:pt>
                <c:pt idx="33">
                  <c:v>0.94865604953380589</c:v>
                </c:pt>
                <c:pt idx="34">
                  <c:v>0.94860958186465483</c:v>
                </c:pt>
                <c:pt idx="35">
                  <c:v>0.9474178383770212</c:v>
                </c:pt>
                <c:pt idx="36">
                  <c:v>0.96660944949536809</c:v>
                </c:pt>
                <c:pt idx="37">
                  <c:v>0.94795222286416447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0.96993625565358021</c:v>
                </c:pt>
                <c:pt idx="1">
                  <c:v>0.90848372855298554</c:v>
                </c:pt>
                <c:pt idx="2">
                  <c:v>0.76776344664276786</c:v>
                </c:pt>
                <c:pt idx="3">
                  <c:v>0.81134460581374046</c:v>
                </c:pt>
                <c:pt idx="4">
                  <c:v>0.88100706922704886</c:v>
                </c:pt>
                <c:pt idx="5">
                  <c:v>0.82592749523304099</c:v>
                </c:pt>
                <c:pt idx="6">
                  <c:v>0.66262646222672827</c:v>
                </c:pt>
                <c:pt idx="7">
                  <c:v>1.0965820760275686</c:v>
                </c:pt>
                <c:pt idx="8">
                  <c:v>0.76978775601853089</c:v>
                </c:pt>
                <c:pt idx="9">
                  <c:v>0.93422491741544744</c:v>
                </c:pt>
                <c:pt idx="10">
                  <c:v>0.83156389474131864</c:v>
                </c:pt>
                <c:pt idx="11">
                  <c:v>0.78684624233919132</c:v>
                </c:pt>
                <c:pt idx="12">
                  <c:v>0.86912791248827426</c:v>
                </c:pt>
                <c:pt idx="13">
                  <c:v>0.76497562158609644</c:v>
                </c:pt>
                <c:pt idx="14">
                  <c:v>0.82838877810067657</c:v>
                </c:pt>
                <c:pt idx="15">
                  <c:v>0.76205570739566564</c:v>
                </c:pt>
                <c:pt idx="16">
                  <c:v>0.86439029198909245</c:v>
                </c:pt>
                <c:pt idx="17">
                  <c:v>0.81915005953443165</c:v>
                </c:pt>
                <c:pt idx="18">
                  <c:v>0.77941761443916813</c:v>
                </c:pt>
                <c:pt idx="19">
                  <c:v>0.79198561438899184</c:v>
                </c:pt>
                <c:pt idx="20">
                  <c:v>0.93176220081126204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0.97718136173142722</c:v>
                </c:pt>
                <c:pt idx="1">
                  <c:v>0.95382940143320116</c:v>
                </c:pt>
                <c:pt idx="2">
                  <c:v>0.94666470443839557</c:v>
                </c:pt>
                <c:pt idx="3">
                  <c:v>0.94797213921352474</c:v>
                </c:pt>
                <c:pt idx="4">
                  <c:v>0.95006201311592398</c:v>
                </c:pt>
                <c:pt idx="5">
                  <c:v>0.94840962589610356</c:v>
                </c:pt>
                <c:pt idx="6">
                  <c:v>0.94351059490591416</c:v>
                </c:pt>
                <c:pt idx="7">
                  <c:v>1.0253067734735426</c:v>
                </c:pt>
                <c:pt idx="8">
                  <c:v>0.94672543371966833</c:v>
                </c:pt>
                <c:pt idx="9">
                  <c:v>0.96361105320093654</c:v>
                </c:pt>
                <c:pt idx="10">
                  <c:v>0.94857871788135184</c:v>
                </c:pt>
                <c:pt idx="11">
                  <c:v>0.94723718830928816</c:v>
                </c:pt>
                <c:pt idx="12">
                  <c:v>0.94970563841376054</c:v>
                </c:pt>
                <c:pt idx="13">
                  <c:v>0.94658106968669531</c:v>
                </c:pt>
                <c:pt idx="14">
                  <c:v>0.94848346438213271</c:v>
                </c:pt>
                <c:pt idx="15">
                  <c:v>0.94649347226098224</c:v>
                </c:pt>
                <c:pt idx="16">
                  <c:v>0.94956350979878523</c:v>
                </c:pt>
                <c:pt idx="17">
                  <c:v>0.94820630282514506</c:v>
                </c:pt>
                <c:pt idx="18">
                  <c:v>0.94701432947228747</c:v>
                </c:pt>
                <c:pt idx="19">
                  <c:v>0.94739136947078229</c:v>
                </c:pt>
                <c:pt idx="20">
                  <c:v>0.96267522089134616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1.6214063710040203</c:v>
                </c:pt>
                <c:pt idx="1">
                  <c:v>1.267987247731089</c:v>
                </c:pt>
                <c:pt idx="2">
                  <c:v>0.95929736221269846</c:v>
                </c:pt>
                <c:pt idx="3">
                  <c:v>1.0789308319313802</c:v>
                </c:pt>
                <c:pt idx="4">
                  <c:v>0.84696185301784455</c:v>
                </c:pt>
                <c:pt idx="5">
                  <c:v>0.99660156639342545</c:v>
                </c:pt>
                <c:pt idx="6">
                  <c:v>1.1411527497902934</c:v>
                </c:pt>
                <c:pt idx="7">
                  <c:v>0.92461552331224339</c:v>
                </c:pt>
                <c:pt idx="8">
                  <c:v>0.89356622205039871</c:v>
                </c:pt>
                <c:pt idx="9">
                  <c:v>0.81600459474138209</c:v>
                </c:pt>
                <c:pt idx="10">
                  <c:v>0.96165006261625718</c:v>
                </c:pt>
                <c:pt idx="11">
                  <c:v>0.94085664426046067</c:v>
                </c:pt>
                <c:pt idx="12">
                  <c:v>0.77052652555862688</c:v>
                </c:pt>
                <c:pt idx="13">
                  <c:v>0.82196741556988984</c:v>
                </c:pt>
                <c:pt idx="14">
                  <c:v>1.0422291221773261</c:v>
                </c:pt>
                <c:pt idx="15">
                  <c:v>1.0198147444565151</c:v>
                </c:pt>
                <c:pt idx="16">
                  <c:v>0.83555448329455495</c:v>
                </c:pt>
                <c:pt idx="17">
                  <c:v>0.78606961234426143</c:v>
                </c:pt>
                <c:pt idx="18">
                  <c:v>0.78305049944007432</c:v>
                </c:pt>
                <c:pt idx="19">
                  <c:v>0.77348288024364065</c:v>
                </c:pt>
                <c:pt idx="20">
                  <c:v>0.7217241741294933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1.2247400055645943</c:v>
                </c:pt>
                <c:pt idx="1">
                  <c:v>1.0904407387208805</c:v>
                </c:pt>
                <c:pt idx="2">
                  <c:v>0.97313858222389205</c:v>
                </c:pt>
                <c:pt idx="3">
                  <c:v>1.0185993007169909</c:v>
                </c:pt>
                <c:pt idx="4">
                  <c:v>0.94904065662964798</c:v>
                </c:pt>
                <c:pt idx="5">
                  <c:v>0.98731417981256842</c:v>
                </c:pt>
                <c:pt idx="6">
                  <c:v>1.0422436295033779</c:v>
                </c:pt>
                <c:pt idx="7">
                  <c:v>0.959959483441719</c:v>
                </c:pt>
                <c:pt idx="8">
                  <c:v>0.95043878770062451</c:v>
                </c:pt>
                <c:pt idx="9">
                  <c:v>0.9481119388813537</c:v>
                </c:pt>
                <c:pt idx="10">
                  <c:v>0.97403260837724426</c:v>
                </c:pt>
                <c:pt idx="11">
                  <c:v>0.96613110940204183</c:v>
                </c:pt>
                <c:pt idx="12">
                  <c:v>0.94674759680587128</c:v>
                </c:pt>
                <c:pt idx="13">
                  <c:v>0.94829082350620908</c:v>
                </c:pt>
                <c:pt idx="14">
                  <c:v>1.0046526510104505</c:v>
                </c:pt>
                <c:pt idx="15">
                  <c:v>0.99613518747654228</c:v>
                </c:pt>
                <c:pt idx="16">
                  <c:v>0.94869843553794919</c:v>
                </c:pt>
                <c:pt idx="17">
                  <c:v>0.94721388940944029</c:v>
                </c:pt>
                <c:pt idx="18">
                  <c:v>0.9471233160223147</c:v>
                </c:pt>
                <c:pt idx="19">
                  <c:v>0.94683628744642179</c:v>
                </c:pt>
                <c:pt idx="20">
                  <c:v>0.94528352626299716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0.89409077490311417</c:v>
                </c:pt>
                <c:pt idx="1">
                  <c:v>1.0866261893903872</c:v>
                </c:pt>
                <c:pt idx="2">
                  <c:v>0.84232165534089098</c:v>
                </c:pt>
                <c:pt idx="3">
                  <c:v>1.0454995729849441</c:v>
                </c:pt>
                <c:pt idx="4">
                  <c:v>1.0734282584860975</c:v>
                </c:pt>
                <c:pt idx="5">
                  <c:v>0.88417269565302892</c:v>
                </c:pt>
                <c:pt idx="6">
                  <c:v>0.80983771345446132</c:v>
                </c:pt>
                <c:pt idx="7">
                  <c:v>0.99651476561770969</c:v>
                </c:pt>
                <c:pt idx="8">
                  <c:v>0.95590962858084683</c:v>
                </c:pt>
                <c:pt idx="9">
                  <c:v>0.958960882650295</c:v>
                </c:pt>
                <c:pt idx="10">
                  <c:v>0.99368039496499283</c:v>
                </c:pt>
                <c:pt idx="11">
                  <c:v>1.1696573870641935</c:v>
                </c:pt>
                <c:pt idx="12">
                  <c:v>1.0395008983303038</c:v>
                </c:pt>
                <c:pt idx="13">
                  <c:v>1.3778206290123609</c:v>
                </c:pt>
                <c:pt idx="14">
                  <c:v>0.9452670335344312</c:v>
                </c:pt>
                <c:pt idx="15">
                  <c:v>0.90889898993456908</c:v>
                </c:pt>
                <c:pt idx="16">
                  <c:v>0.99948311390992839</c:v>
                </c:pt>
                <c:pt idx="17">
                  <c:v>1.3094809247123487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0.9504545242862058</c:v>
                </c:pt>
                <c:pt idx="1">
                  <c:v>1.0215235365514139</c:v>
                </c:pt>
                <c:pt idx="2">
                  <c:v>0.94890145069933918</c:v>
                </c:pt>
                <c:pt idx="3">
                  <c:v>1.0058954223173455</c:v>
                </c:pt>
                <c:pt idx="4">
                  <c:v>1.0165083228077834</c:v>
                </c:pt>
                <c:pt idx="5">
                  <c:v>0.95015698190870335</c:v>
                </c:pt>
                <c:pt idx="6">
                  <c:v>0.94792693244274628</c:v>
                </c:pt>
                <c:pt idx="7">
                  <c:v>0.98728119551779636</c:v>
                </c:pt>
                <c:pt idx="8">
                  <c:v>0.97185124344378848</c:v>
                </c:pt>
                <c:pt idx="9">
                  <c:v>0.97301071999017863</c:v>
                </c:pt>
                <c:pt idx="10">
                  <c:v>0.98620413466976387</c:v>
                </c:pt>
                <c:pt idx="11">
                  <c:v>1.0530753916674602</c:v>
                </c:pt>
                <c:pt idx="12">
                  <c:v>1.003615925948582</c:v>
                </c:pt>
                <c:pt idx="13">
                  <c:v>1.132177423607764</c:v>
                </c:pt>
                <c:pt idx="14">
                  <c:v>0.96780705732615058</c:v>
                </c:pt>
                <c:pt idx="15">
                  <c:v>0.95398720075820287</c:v>
                </c:pt>
                <c:pt idx="16">
                  <c:v>0.98840916786883937</c:v>
                </c:pt>
                <c:pt idx="17">
                  <c:v>1.1062083359737589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0.88788207909662231</c:v>
                </c:pt>
                <c:pt idx="1">
                  <c:v>0.81535047823358697</c:v>
                </c:pt>
                <c:pt idx="2">
                  <c:v>0.83544362546970197</c:v>
                </c:pt>
                <c:pt idx="3">
                  <c:v>0.82130927010212895</c:v>
                </c:pt>
                <c:pt idx="4">
                  <c:v>0.87645858528799192</c:v>
                </c:pt>
                <c:pt idx="5">
                  <c:v>0.80972557446682825</c:v>
                </c:pt>
                <c:pt idx="6">
                  <c:v>0.73983767846411119</c:v>
                </c:pt>
                <c:pt idx="7">
                  <c:v>0.81039485840327929</c:v>
                </c:pt>
                <c:pt idx="8">
                  <c:v>0.74309940908633698</c:v>
                </c:pt>
                <c:pt idx="9">
                  <c:v>0.8672881969470857</c:v>
                </c:pt>
                <c:pt idx="10">
                  <c:v>0.99245218661609924</c:v>
                </c:pt>
                <c:pt idx="11">
                  <c:v>1.2738131102039159</c:v>
                </c:pt>
                <c:pt idx="12">
                  <c:v>0.91138014849860383</c:v>
                </c:pt>
                <c:pt idx="13">
                  <c:v>0.99231533105331815</c:v>
                </c:pt>
                <c:pt idx="14">
                  <c:v>0.96468345102204145</c:v>
                </c:pt>
                <c:pt idx="15">
                  <c:v>1.3360161306636684</c:v>
                </c:pt>
                <c:pt idx="16">
                  <c:v>1.3401575601784617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0.95026826341201109</c:v>
                </c:pt>
                <c:pt idx="1">
                  <c:v>0.94809231538611993</c:v>
                </c:pt>
                <c:pt idx="2">
                  <c:v>0.94869510980320348</c:v>
                </c:pt>
                <c:pt idx="3">
                  <c:v>0.94827107914217612</c:v>
                </c:pt>
                <c:pt idx="4">
                  <c:v>0.9499255585977523</c:v>
                </c:pt>
                <c:pt idx="5">
                  <c:v>0.94792356827311719</c:v>
                </c:pt>
                <c:pt idx="6">
                  <c:v>0.94582693139303586</c:v>
                </c:pt>
                <c:pt idx="7">
                  <c:v>0.94794364679121079</c:v>
                </c:pt>
                <c:pt idx="8">
                  <c:v>0.94592478331170238</c:v>
                </c:pt>
                <c:pt idx="9">
                  <c:v>0.94965044694752498</c:v>
                </c:pt>
                <c:pt idx="10">
                  <c:v>0.98573741549718441</c:v>
                </c:pt>
                <c:pt idx="11">
                  <c:v>1.0926545664605545</c:v>
                </c:pt>
                <c:pt idx="12">
                  <c:v>0.95493004101253609</c:v>
                </c:pt>
                <c:pt idx="13">
                  <c:v>0.98568541038332735</c:v>
                </c:pt>
                <c:pt idx="14">
                  <c:v>0.97518529597144232</c:v>
                </c:pt>
                <c:pt idx="15">
                  <c:v>1.1162917142352606</c:v>
                </c:pt>
                <c:pt idx="16">
                  <c:v>1.1178654574508822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0.84910697825581727</c:v>
                </c:pt>
                <c:pt idx="1">
                  <c:v>0.98759537855845347</c:v>
                </c:pt>
                <c:pt idx="2">
                  <c:v>0.8651186513028819</c:v>
                </c:pt>
                <c:pt idx="3">
                  <c:v>0.82421601030153346</c:v>
                </c:pt>
                <c:pt idx="4">
                  <c:v>0.74015089532459222</c:v>
                </c:pt>
                <c:pt idx="5">
                  <c:v>0.64458472325961746</c:v>
                </c:pt>
                <c:pt idx="6">
                  <c:v>0.71229194260302509</c:v>
                </c:pt>
                <c:pt idx="7">
                  <c:v>0.71626222488900437</c:v>
                </c:pt>
                <c:pt idx="8">
                  <c:v>0.89591300395055085</c:v>
                </c:pt>
                <c:pt idx="9">
                  <c:v>0.85135083166481684</c:v>
                </c:pt>
                <c:pt idx="10">
                  <c:v>0.85475127048742339</c:v>
                </c:pt>
                <c:pt idx="11">
                  <c:v>0.89117680230873264</c:v>
                </c:pt>
                <c:pt idx="12">
                  <c:v>0.7627147579519844</c:v>
                </c:pt>
                <c:pt idx="13">
                  <c:v>0.80284542866889763</c:v>
                </c:pt>
                <c:pt idx="14">
                  <c:v>0.8178421079807181</c:v>
                </c:pt>
                <c:pt idx="15">
                  <c:v>0.79053971422687985</c:v>
                </c:pt>
                <c:pt idx="16">
                  <c:v>0.70039823483384733</c:v>
                </c:pt>
                <c:pt idx="17">
                  <c:v>0.74603475943467679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0.94910501038678696</c:v>
                </c:pt>
                <c:pt idx="1">
                  <c:v>0.98389182843527878</c:v>
                </c:pt>
                <c:pt idx="2">
                  <c:v>0.94958536057819898</c:v>
                </c:pt>
                <c:pt idx="3">
                  <c:v>0.94835828134815847</c:v>
                </c:pt>
                <c:pt idx="4">
                  <c:v>0.94583632789885019</c:v>
                </c:pt>
                <c:pt idx="5">
                  <c:v>0.94296934273690103</c:v>
                </c:pt>
                <c:pt idx="6">
                  <c:v>0.94500055931720306</c:v>
                </c:pt>
                <c:pt idx="7">
                  <c:v>0.9451196677857826</c:v>
                </c:pt>
                <c:pt idx="8">
                  <c:v>0.95050919115762889</c:v>
                </c:pt>
                <c:pt idx="9">
                  <c:v>0.94917232598905699</c:v>
                </c:pt>
                <c:pt idx="10">
                  <c:v>0.94927433915373505</c:v>
                </c:pt>
                <c:pt idx="11">
                  <c:v>0.95036710510837452</c:v>
                </c:pt>
                <c:pt idx="12">
                  <c:v>0.94651324377767188</c:v>
                </c:pt>
                <c:pt idx="13">
                  <c:v>0.94771716389917937</c:v>
                </c:pt>
                <c:pt idx="14">
                  <c:v>0.9481670642785337</c:v>
                </c:pt>
                <c:pt idx="15">
                  <c:v>0.94734799246591905</c:v>
                </c:pt>
                <c:pt idx="16">
                  <c:v>0.94464374808412777</c:v>
                </c:pt>
                <c:pt idx="17">
                  <c:v>0.94601284382215256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66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66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761441</xdr:colOff>
      <xdr:row>95</xdr:row>
      <xdr:rowOff>5707</xdr:rowOff>
    </xdr:from>
    <xdr:to>
      <xdr:col>35</xdr:col>
      <xdr:colOff>235324</xdr:colOff>
      <xdr:row>113</xdr:row>
      <xdr:rowOff>67235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578971</xdr:colOff>
      <xdr:row>183</xdr:row>
      <xdr:rowOff>141941</xdr:rowOff>
    </xdr:from>
    <xdr:to>
      <xdr:col>36</xdr:col>
      <xdr:colOff>274171</xdr:colOff>
      <xdr:row>202</xdr:row>
      <xdr:rowOff>33804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722033</xdr:colOff>
      <xdr:row>154</xdr:row>
      <xdr:rowOff>177613</xdr:rowOff>
    </xdr:from>
    <xdr:to>
      <xdr:col>37</xdr:col>
      <xdr:colOff>436283</xdr:colOff>
      <xdr:row>174</xdr:row>
      <xdr:rowOff>25212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597647</xdr:colOff>
      <xdr:row>223</xdr:row>
      <xdr:rowOff>130735</xdr:rowOff>
    </xdr:from>
    <xdr:to>
      <xdr:col>36</xdr:col>
      <xdr:colOff>292847</xdr:colOff>
      <xdr:row>242</xdr:row>
      <xdr:rowOff>239244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508000</xdr:colOff>
      <xdr:row>255</xdr:row>
      <xdr:rowOff>33617</xdr:rowOff>
    </xdr:from>
    <xdr:to>
      <xdr:col>37</xdr:col>
      <xdr:colOff>516819</xdr:colOff>
      <xdr:row>274</xdr:row>
      <xdr:rowOff>142127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552824</xdr:colOff>
      <xdr:row>288</xdr:row>
      <xdr:rowOff>160618</xdr:rowOff>
    </xdr:from>
    <xdr:to>
      <xdr:col>39</xdr:col>
      <xdr:colOff>673474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522943</xdr:colOff>
      <xdr:row>323</xdr:row>
      <xdr:rowOff>127000</xdr:rowOff>
    </xdr:from>
    <xdr:to>
      <xdr:col>37</xdr:col>
      <xdr:colOff>228373</xdr:colOff>
      <xdr:row>341</xdr:row>
      <xdr:rowOff>86472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27</xdr:col>
      <xdr:colOff>11206</xdr:colOff>
      <xdr:row>113</xdr:row>
      <xdr:rowOff>134470</xdr:rowOff>
    </xdr:from>
    <xdr:to>
      <xdr:col>35</xdr:col>
      <xdr:colOff>247089</xdr:colOff>
      <xdr:row>132</xdr:row>
      <xdr:rowOff>173586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27</xdr:col>
      <xdr:colOff>44823</xdr:colOff>
      <xdr:row>133</xdr:row>
      <xdr:rowOff>134470</xdr:rowOff>
    </xdr:from>
    <xdr:to>
      <xdr:col>35</xdr:col>
      <xdr:colOff>280706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593912</xdr:colOff>
      <xdr:row>203</xdr:row>
      <xdr:rowOff>1</xdr:rowOff>
    </xdr:from>
    <xdr:to>
      <xdr:col>36</xdr:col>
      <xdr:colOff>289112</xdr:colOff>
      <xdr:row>221</xdr:row>
      <xdr:rowOff>127188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526677</xdr:colOff>
      <xdr:row>343</xdr:row>
      <xdr:rowOff>123264</xdr:rowOff>
    </xdr:from>
    <xdr:to>
      <xdr:col>37</xdr:col>
      <xdr:colOff>232107</xdr:colOff>
      <xdr:row>362</xdr:row>
      <xdr:rowOff>60324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326" activePane="bottomRight" state="frozen"/>
      <selection pane="topRight" activeCell="D1" sqref="D1"/>
      <selection pane="bottomLeft" activeCell="A7" sqref="A7"/>
      <selection pane="bottomRight" activeCell="V365" sqref="V365"/>
    </sheetView>
  </sheetViews>
  <sheetFormatPr baseColWidth="10" defaultColWidth="11.42578125" defaultRowHeight="15"/>
  <cols>
    <col min="1" max="1" width="4.7109375" customWidth="1"/>
    <col min="2" max="2" width="11.5703125" style="84" customWidth="1"/>
    <col min="3" max="3" width="18.42578125" style="84" customWidth="1"/>
    <col min="4" max="4" width="17.28515625" style="84" bestFit="1" customWidth="1"/>
    <col min="5" max="5" width="15.140625" style="84" bestFit="1" customWidth="1"/>
    <col min="6" max="7" width="11.42578125" style="84"/>
    <col min="8" max="8" width="14.42578125" style="84" bestFit="1" customWidth="1"/>
    <col min="9" max="9" width="9.85546875" style="84" bestFit="1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>
      <c r="B1" s="68" t="s">
        <v>0</v>
      </c>
      <c r="C1" s="68" t="s">
        <v>1</v>
      </c>
      <c r="D1" s="240" t="s">
        <v>2</v>
      </c>
      <c r="E1" s="240"/>
      <c r="F1" s="240"/>
      <c r="G1" s="241" t="s">
        <v>3</v>
      </c>
      <c r="H1" s="241"/>
      <c r="I1" s="241" t="s">
        <v>4</v>
      </c>
      <c r="J1" s="241"/>
      <c r="K1" s="241"/>
      <c r="L1" s="241"/>
      <c r="M1" s="69" t="s">
        <v>5</v>
      </c>
      <c r="N1" s="242" t="s">
        <v>6</v>
      </c>
      <c r="O1" s="242"/>
      <c r="P1" s="242"/>
      <c r="Q1" s="70" t="s">
        <v>7</v>
      </c>
      <c r="R1" s="234" t="s">
        <v>8</v>
      </c>
      <c r="S1" s="234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5" t="s">
        <v>447</v>
      </c>
      <c r="E2" s="236"/>
      <c r="F2" s="236"/>
      <c r="G2" s="237" t="s">
        <v>13</v>
      </c>
      <c r="H2" s="237"/>
      <c r="I2" s="179" t="s">
        <v>14</v>
      </c>
      <c r="J2" s="179"/>
      <c r="K2" s="179"/>
      <c r="L2" s="179"/>
      <c r="M2" s="180" t="str">
        <f>D2</f>
        <v>Jan-Juni</v>
      </c>
      <c r="N2" s="238" t="str">
        <f>D2</f>
        <v>Jan-Juni</v>
      </c>
      <c r="O2" s="239"/>
      <c r="P2" s="239"/>
      <c r="Q2" s="181" t="str">
        <f>RIGHT(N2,4)</f>
        <v>Juni</v>
      </c>
      <c r="R2" s="243" t="s">
        <v>15</v>
      </c>
      <c r="S2" s="243"/>
      <c r="T2" s="73" t="s">
        <v>16</v>
      </c>
      <c r="U2" s="76" t="str">
        <f>D2</f>
        <v>Jan-Juni</v>
      </c>
      <c r="V2" s="74" t="str">
        <f>U2</f>
        <v>Jan-Juni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39" t="s">
        <v>20</v>
      </c>
      <c r="H3" s="239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45658</v>
      </c>
      <c r="V3" s="74"/>
      <c r="X3" s="184"/>
      <c r="Y3" s="179"/>
    </row>
    <row r="4" spans="2:27">
      <c r="B4" s="183"/>
      <c r="C4" s="77">
        <f>J367</f>
        <v>-243.25239033953054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1.95" customHeight="1">
      <c r="B7" s="200">
        <v>301</v>
      </c>
      <c r="C7" t="s">
        <v>35</v>
      </c>
      <c r="D7" s="1">
        <v>20745490</v>
      </c>
      <c r="E7" s="86">
        <f>D7/T7*1000</f>
        <v>28642.518880558891</v>
      </c>
      <c r="F7" s="87">
        <f t="shared" ref="F7:F70" si="0">E7/E$365</f>
        <v>1.3477472129450438</v>
      </c>
      <c r="G7" s="189">
        <f>($E$365+$Y$365-E7-Y7)*0.62</f>
        <v>-4580.9353252617511</v>
      </c>
      <c r="H7" s="189">
        <f>G7*T7/1000</f>
        <v>-3317925.6467338339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-243.25239033953054</v>
      </c>
      <c r="L7" s="88">
        <f t="shared" ref="L7:L70" si="3">K7*T7/1000</f>
        <v>-176185.27379901856</v>
      </c>
      <c r="M7" s="89">
        <f>+H7+L7</f>
        <v>-3494110.9205328524</v>
      </c>
      <c r="N7" s="89">
        <f>D7+M7</f>
        <v>17251379.079467148</v>
      </c>
      <c r="O7" s="89">
        <f>N7/T7*1000</f>
        <v>23818.33116495761</v>
      </c>
      <c r="P7" s="90">
        <f t="shared" ref="P7:P70" si="4">O7/O$365</f>
        <v>1.1207495255021833</v>
      </c>
      <c r="Q7" s="227">
        <v>-488739.91271528881</v>
      </c>
      <c r="R7" s="90">
        <f>(D7-U7)/U7</f>
        <v>4.7990199792882222E-2</v>
      </c>
      <c r="S7" s="90">
        <f>(E7-V7)/V7</f>
        <v>3.8469461532465506E-2</v>
      </c>
      <c r="T7" s="92">
        <v>724290</v>
      </c>
      <c r="U7" s="1">
        <v>19795500</v>
      </c>
      <c r="V7" s="1">
        <v>27581.474411670453</v>
      </c>
      <c r="W7" s="196"/>
      <c r="X7" s="1">
        <v>0</v>
      </c>
      <c r="Y7" s="89">
        <f>X7*1000/T7</f>
        <v>0</v>
      </c>
      <c r="Z7" s="1"/>
      <c r="AA7" s="1"/>
    </row>
    <row r="8" spans="2:27" ht="24.95" customHeight="1">
      <c r="B8" s="200">
        <v>1101</v>
      </c>
      <c r="C8" t="s">
        <v>36</v>
      </c>
      <c r="D8" s="1">
        <v>329710</v>
      </c>
      <c r="E8" s="86">
        <f t="shared" ref="E8:E71" si="5">D8/T8*1000</f>
        <v>21444.552845528455</v>
      </c>
      <c r="F8" s="87">
        <f>E8/E$365</f>
        <v>1.0090535839720021</v>
      </c>
      <c r="G8" s="189">
        <f t="shared" ref="G8:G71" si="6">($E$365+$Y$365-E8-Y8)*0.62</f>
        <v>-118.19638354288043</v>
      </c>
      <c r="H8" s="189">
        <f t="shared" ref="H8:H70" si="7">G8*T8/1000</f>
        <v>-1817.2693969717866</v>
      </c>
      <c r="I8" s="189">
        <f t="shared" si="1"/>
        <v>0</v>
      </c>
      <c r="J8" s="88">
        <f t="shared" si="2"/>
        <v>0</v>
      </c>
      <c r="K8" s="189">
        <f t="shared" ref="K8:K71" si="8">I8+J$367</f>
        <v>-243.25239033953054</v>
      </c>
      <c r="L8" s="88">
        <f t="shared" si="3"/>
        <v>-3740.0055014702821</v>
      </c>
      <c r="M8" s="89">
        <f t="shared" ref="M8:M71" si="9">+H8+L8</f>
        <v>-5557.2748984420687</v>
      </c>
      <c r="N8" s="89">
        <f t="shared" ref="N8:N71" si="10">D8+M8</f>
        <v>324152.72510155791</v>
      </c>
      <c r="O8" s="89">
        <f t="shared" ref="O8:O71" si="11">N8/T8*1000</f>
        <v>21083.104071646045</v>
      </c>
      <c r="P8" s="90">
        <f t="shared" si="4"/>
        <v>0.99204594649242739</v>
      </c>
      <c r="Q8" s="227">
        <v>768.55162835664032</v>
      </c>
      <c r="R8" s="90">
        <f t="shared" ref="R8:S71" si="12">(D8-U8)/U8</f>
        <v>0.14287794073298646</v>
      </c>
      <c r="S8" s="90">
        <f t="shared" si="12"/>
        <v>0.13143057794450638</v>
      </c>
      <c r="T8" s="92">
        <v>15375</v>
      </c>
      <c r="U8" s="1">
        <v>288491</v>
      </c>
      <c r="V8" s="1">
        <v>18953.485316339269</v>
      </c>
      <c r="W8" s="196"/>
      <c r="X8" s="89">
        <v>0</v>
      </c>
      <c r="Y8" s="89">
        <f t="shared" ref="Y8:Y71" si="13">X8*1000/T8</f>
        <v>0</v>
      </c>
    </row>
    <row r="9" spans="2:27">
      <c r="B9" s="200">
        <v>1103</v>
      </c>
      <c r="C9" t="s">
        <v>37</v>
      </c>
      <c r="D9" s="1">
        <v>4070917</v>
      </c>
      <c r="E9" s="86">
        <f t="shared" si="5"/>
        <v>27117.210554012378</v>
      </c>
      <c r="F9" s="87">
        <f t="shared" si="0"/>
        <v>1.275975241542757</v>
      </c>
      <c r="G9" s="189">
        <f t="shared" si="6"/>
        <v>-3635.2441628029123</v>
      </c>
      <c r="H9" s="189">
        <f t="shared" si="7"/>
        <v>-545733.75945246161</v>
      </c>
      <c r="I9" s="189">
        <f t="shared" si="1"/>
        <v>0</v>
      </c>
      <c r="J9" s="88">
        <f t="shared" si="2"/>
        <v>0</v>
      </c>
      <c r="K9" s="189">
        <f t="shared" si="8"/>
        <v>-243.25239033953054</v>
      </c>
      <c r="L9" s="88">
        <f t="shared" si="3"/>
        <v>-36517.778594941337</v>
      </c>
      <c r="M9" s="89">
        <f t="shared" si="9"/>
        <v>-582251.53804740298</v>
      </c>
      <c r="N9" s="89">
        <f t="shared" si="10"/>
        <v>3488665.4619525969</v>
      </c>
      <c r="O9" s="89">
        <f t="shared" si="11"/>
        <v>23238.714000869932</v>
      </c>
      <c r="P9" s="90">
        <f t="shared" si="4"/>
        <v>1.0934761763693142</v>
      </c>
      <c r="Q9" s="227">
        <v>-35596.604922030587</v>
      </c>
      <c r="R9" s="93">
        <f t="shared" si="12"/>
        <v>7.5065730610658229E-2</v>
      </c>
      <c r="S9" s="93">
        <f t="shared" si="12"/>
        <v>6.7367405501204958E-2</v>
      </c>
      <c r="T9" s="92">
        <v>150123</v>
      </c>
      <c r="U9" s="1">
        <v>3786668</v>
      </c>
      <c r="V9" s="1">
        <v>25405.694809725726</v>
      </c>
      <c r="W9" s="196"/>
      <c r="X9" s="89">
        <v>0</v>
      </c>
      <c r="Y9" s="89">
        <f t="shared" si="13"/>
        <v>0</v>
      </c>
      <c r="Z9" s="1"/>
      <c r="AA9" s="1"/>
    </row>
    <row r="10" spans="2:27">
      <c r="B10" s="200">
        <v>1106</v>
      </c>
      <c r="C10" t="s">
        <v>38</v>
      </c>
      <c r="D10" s="1">
        <v>827001</v>
      </c>
      <c r="E10" s="86">
        <f>D10/T10*1000</f>
        <v>21513.514216591659</v>
      </c>
      <c r="F10" s="87">
        <f t="shared" si="0"/>
        <v>1.0122984974532108</v>
      </c>
      <c r="G10" s="189">
        <f t="shared" si="6"/>
        <v>-160.9524336020668</v>
      </c>
      <c r="H10" s="189">
        <f t="shared" si="7"/>
        <v>-6187.17250009705</v>
      </c>
      <c r="I10" s="189">
        <f t="shared" si="1"/>
        <v>0</v>
      </c>
      <c r="J10" s="88">
        <f t="shared" si="2"/>
        <v>0</v>
      </c>
      <c r="K10" s="189">
        <f t="shared" si="8"/>
        <v>-243.25239033953054</v>
      </c>
      <c r="L10" s="88">
        <f t="shared" si="3"/>
        <v>-9350.865137041892</v>
      </c>
      <c r="M10" s="89">
        <f t="shared" si="9"/>
        <v>-15538.037637138943</v>
      </c>
      <c r="N10" s="89">
        <f t="shared" si="10"/>
        <v>811462.96236286103</v>
      </c>
      <c r="O10" s="89">
        <f t="shared" si="11"/>
        <v>21109.309392650062</v>
      </c>
      <c r="P10" s="90">
        <f t="shared" si="4"/>
        <v>0.99327901361528681</v>
      </c>
      <c r="Q10" s="227">
        <v>-608.91288548566808</v>
      </c>
      <c r="R10" s="93">
        <f t="shared" si="12"/>
        <v>0.10775332626979588</v>
      </c>
      <c r="S10" s="93">
        <f t="shared" si="12"/>
        <v>0.10345959703241404</v>
      </c>
      <c r="T10" s="92">
        <v>38441</v>
      </c>
      <c r="U10" s="1">
        <v>746557</v>
      </c>
      <c r="V10" s="1">
        <v>19496.42222918625</v>
      </c>
      <c r="W10" s="196"/>
      <c r="X10" s="89">
        <v>0</v>
      </c>
      <c r="Y10" s="89">
        <f t="shared" si="13"/>
        <v>0</v>
      </c>
      <c r="Z10" s="1"/>
    </row>
    <row r="11" spans="2:27">
      <c r="B11" s="200">
        <v>1108</v>
      </c>
      <c r="C11" t="s">
        <v>39</v>
      </c>
      <c r="D11" s="1">
        <v>1847888</v>
      </c>
      <c r="E11" s="86">
        <f t="shared" si="5"/>
        <v>21763.414519244358</v>
      </c>
      <c r="F11" s="87">
        <f t="shared" si="0"/>
        <v>1.0240573248740388</v>
      </c>
      <c r="G11" s="189">
        <f t="shared" si="6"/>
        <v>-315.89062124674012</v>
      </c>
      <c r="H11" s="189">
        <f t="shared" si="7"/>
        <v>-26821.640868818213</v>
      </c>
      <c r="I11" s="189">
        <f t="shared" si="1"/>
        <v>0</v>
      </c>
      <c r="J11" s="88">
        <f t="shared" si="2"/>
        <v>0</v>
      </c>
      <c r="K11" s="189">
        <f t="shared" si="8"/>
        <v>-243.25239033953054</v>
      </c>
      <c r="L11" s="88">
        <f t="shared" si="3"/>
        <v>-20654.073958948858</v>
      </c>
      <c r="M11" s="89">
        <f t="shared" si="9"/>
        <v>-47475.714827767071</v>
      </c>
      <c r="N11" s="89">
        <f t="shared" si="10"/>
        <v>1800412.2851722329</v>
      </c>
      <c r="O11" s="89">
        <f t="shared" si="11"/>
        <v>21204.27150765809</v>
      </c>
      <c r="P11" s="90">
        <f t="shared" si="4"/>
        <v>0.99774736803520148</v>
      </c>
      <c r="Q11" s="227">
        <v>10891.662262146834</v>
      </c>
      <c r="R11" s="93">
        <f t="shared" si="12"/>
        <v>0.13693166122058981</v>
      </c>
      <c r="S11" s="93">
        <f t="shared" si="12"/>
        <v>0.12078312888639237</v>
      </c>
      <c r="T11" s="92">
        <v>84908</v>
      </c>
      <c r="U11" s="1">
        <v>1625329</v>
      </c>
      <c r="V11" s="1">
        <v>19418.042579627727</v>
      </c>
      <c r="W11" s="196"/>
      <c r="X11" s="89">
        <v>0</v>
      </c>
      <c r="Y11" s="89">
        <f t="shared" si="13"/>
        <v>0</v>
      </c>
      <c r="Z11" s="1"/>
      <c r="AA11" s="1"/>
    </row>
    <row r="12" spans="2:27">
      <c r="B12" s="200">
        <v>1111</v>
      </c>
      <c r="C12" t="s">
        <v>40</v>
      </c>
      <c r="D12" s="1">
        <v>58928</v>
      </c>
      <c r="E12" s="86">
        <f t="shared" si="5"/>
        <v>17480.866211806584</v>
      </c>
      <c r="F12" s="87">
        <f t="shared" si="0"/>
        <v>0.82254597841318755</v>
      </c>
      <c r="G12" s="189">
        <f t="shared" si="6"/>
        <v>2339.2893293646794</v>
      </c>
      <c r="H12" s="189">
        <f t="shared" si="7"/>
        <v>7885.7443292883345</v>
      </c>
      <c r="I12" s="189">
        <f t="shared" si="1"/>
        <v>576.67958379624372</v>
      </c>
      <c r="J12" s="88">
        <f t="shared" si="2"/>
        <v>1943.9868769771376</v>
      </c>
      <c r="K12" s="189">
        <f t="shared" si="8"/>
        <v>333.42719345671321</v>
      </c>
      <c r="L12" s="88">
        <f t="shared" si="3"/>
        <v>1123.9830691425802</v>
      </c>
      <c r="M12" s="89">
        <f t="shared" si="9"/>
        <v>9009.727398430914</v>
      </c>
      <c r="N12" s="89">
        <f t="shared" si="10"/>
        <v>67937.727398430914</v>
      </c>
      <c r="O12" s="89">
        <f t="shared" si="11"/>
        <v>20153.582734627977</v>
      </c>
      <c r="P12" s="90">
        <f t="shared" si="4"/>
        <v>0.94830818039150799</v>
      </c>
      <c r="Q12" s="227">
        <v>927.88561134253632</v>
      </c>
      <c r="R12" s="93">
        <f t="shared" si="12"/>
        <v>7.0639534883720934E-2</v>
      </c>
      <c r="S12" s="93">
        <f t="shared" si="12"/>
        <v>6.3017064151828547E-2</v>
      </c>
      <c r="T12" s="92">
        <v>3371</v>
      </c>
      <c r="U12" s="1">
        <v>55040</v>
      </c>
      <c r="V12" s="1">
        <v>16444.577233343291</v>
      </c>
      <c r="W12" s="196"/>
      <c r="X12" s="89">
        <v>0</v>
      </c>
      <c r="Y12" s="89">
        <f t="shared" si="13"/>
        <v>0</v>
      </c>
      <c r="Z12" s="1"/>
      <c r="AA12" s="1"/>
    </row>
    <row r="13" spans="2:27">
      <c r="B13" s="200">
        <v>1112</v>
      </c>
      <c r="C13" t="s">
        <v>41</v>
      </c>
      <c r="D13" s="1">
        <v>60112</v>
      </c>
      <c r="E13" s="86">
        <f t="shared" si="5"/>
        <v>18444.921755139614</v>
      </c>
      <c r="F13" s="87">
        <f t="shared" si="0"/>
        <v>0.86790871962563076</v>
      </c>
      <c r="G13" s="189">
        <f t="shared" si="6"/>
        <v>1741.5748924982008</v>
      </c>
      <c r="H13" s="189">
        <f t="shared" si="7"/>
        <v>5675.7925746516357</v>
      </c>
      <c r="I13" s="189">
        <f t="shared" si="1"/>
        <v>239.26014362968326</v>
      </c>
      <c r="J13" s="88">
        <f t="shared" si="2"/>
        <v>779.74880808913781</v>
      </c>
      <c r="K13" s="189">
        <f t="shared" si="8"/>
        <v>-3.9922467098472794</v>
      </c>
      <c r="L13" s="88">
        <f t="shared" si="3"/>
        <v>-13.010732027392283</v>
      </c>
      <c r="M13" s="89">
        <f t="shared" si="9"/>
        <v>5662.7818426242438</v>
      </c>
      <c r="N13" s="89">
        <f t="shared" si="10"/>
        <v>65774.781842624245</v>
      </c>
      <c r="O13" s="89">
        <f t="shared" si="11"/>
        <v>20182.504400927966</v>
      </c>
      <c r="P13" s="90">
        <f t="shared" si="4"/>
        <v>0.94966906262788131</v>
      </c>
      <c r="Q13" s="227">
        <v>-1225.2759337391617</v>
      </c>
      <c r="R13" s="93">
        <f t="shared" si="12"/>
        <v>7.9539536303719266E-2</v>
      </c>
      <c r="S13" s="93">
        <f t="shared" si="12"/>
        <v>6.8608328970788099E-2</v>
      </c>
      <c r="T13" s="92">
        <v>3259</v>
      </c>
      <c r="U13" s="1">
        <v>55683</v>
      </c>
      <c r="V13" s="1">
        <v>17260.6943583385</v>
      </c>
      <c r="W13" s="196"/>
      <c r="X13" s="89">
        <v>0</v>
      </c>
      <c r="Y13" s="89">
        <f t="shared" si="13"/>
        <v>0</v>
      </c>
      <c r="Z13" s="1"/>
      <c r="AA13" s="1"/>
    </row>
    <row r="14" spans="2:27">
      <c r="B14" s="200">
        <v>1114</v>
      </c>
      <c r="C14" t="s">
        <v>42</v>
      </c>
      <c r="D14" s="1">
        <v>56298</v>
      </c>
      <c r="E14" s="86">
        <f t="shared" si="5"/>
        <v>19379.690189328743</v>
      </c>
      <c r="F14" s="87">
        <f t="shared" si="0"/>
        <v>0.911893383026953</v>
      </c>
      <c r="G14" s="189">
        <f t="shared" si="6"/>
        <v>1162.0184633009408</v>
      </c>
      <c r="H14" s="189">
        <f t="shared" si="7"/>
        <v>3375.6636358892329</v>
      </c>
      <c r="I14" s="189">
        <f t="shared" si="1"/>
        <v>0</v>
      </c>
      <c r="J14" s="88">
        <f t="shared" si="2"/>
        <v>0</v>
      </c>
      <c r="K14" s="189">
        <f t="shared" si="8"/>
        <v>-243.25239033953054</v>
      </c>
      <c r="L14" s="88">
        <f t="shared" si="3"/>
        <v>-706.64819393633616</v>
      </c>
      <c r="M14" s="89">
        <f t="shared" si="9"/>
        <v>2669.0154419528967</v>
      </c>
      <c r="N14" s="89">
        <f t="shared" si="10"/>
        <v>58967.015441952899</v>
      </c>
      <c r="O14" s="89">
        <f t="shared" si="11"/>
        <v>20298.456262290154</v>
      </c>
      <c r="P14" s="90">
        <f t="shared" si="4"/>
        <v>0.95512507013330883</v>
      </c>
      <c r="Q14" s="227">
        <v>-1396.5360862261955</v>
      </c>
      <c r="R14" s="93">
        <f t="shared" si="12"/>
        <v>0.11015144344533838</v>
      </c>
      <c r="S14" s="93">
        <f t="shared" si="12"/>
        <v>0.10518346796692547</v>
      </c>
      <c r="T14" s="92">
        <v>2905</v>
      </c>
      <c r="U14" s="1">
        <v>50712</v>
      </c>
      <c r="V14" s="1">
        <v>17535.269709543569</v>
      </c>
      <c r="W14" s="196"/>
      <c r="X14" s="89">
        <v>0</v>
      </c>
      <c r="Y14" s="89">
        <f t="shared" si="13"/>
        <v>0</v>
      </c>
      <c r="Z14" s="1"/>
      <c r="AA14" s="1"/>
    </row>
    <row r="15" spans="2:27">
      <c r="B15" s="200">
        <v>1119</v>
      </c>
      <c r="C15" t="s">
        <v>43</v>
      </c>
      <c r="D15" s="1">
        <v>366979</v>
      </c>
      <c r="E15" s="86">
        <f t="shared" si="5"/>
        <v>18287.686251058953</v>
      </c>
      <c r="F15" s="87">
        <f t="shared" si="0"/>
        <v>0.86051014852633556</v>
      </c>
      <c r="G15" s="189">
        <f t="shared" si="6"/>
        <v>1839.060905028211</v>
      </c>
      <c r="H15" s="189">
        <f t="shared" si="7"/>
        <v>36904.435181201108</v>
      </c>
      <c r="I15" s="189">
        <f t="shared" si="1"/>
        <v>294.29257005791476</v>
      </c>
      <c r="J15" s="88">
        <f t="shared" si="2"/>
        <v>5905.5690033521751</v>
      </c>
      <c r="K15" s="189">
        <f t="shared" si="8"/>
        <v>51.040179718384223</v>
      </c>
      <c r="L15" s="88">
        <f t="shared" si="3"/>
        <v>1024.2232864088162</v>
      </c>
      <c r="M15" s="89">
        <f t="shared" si="9"/>
        <v>37928.658467609923</v>
      </c>
      <c r="N15" s="89">
        <f t="shared" si="10"/>
        <v>404907.6584676099</v>
      </c>
      <c r="O15" s="89">
        <f t="shared" si="11"/>
        <v>20177.787335805548</v>
      </c>
      <c r="P15" s="90">
        <f t="shared" si="4"/>
        <v>0.94944710549490252</v>
      </c>
      <c r="Q15" s="227">
        <v>-3290.5783468375812</v>
      </c>
      <c r="R15" s="93">
        <f t="shared" si="12"/>
        <v>0.15540632015087258</v>
      </c>
      <c r="S15" s="93">
        <f t="shared" si="12"/>
        <v>0.14158773656407794</v>
      </c>
      <c r="T15" s="92">
        <v>20067</v>
      </c>
      <c r="U15" s="1">
        <v>317619</v>
      </c>
      <c r="V15" s="1">
        <v>16019.518837948252</v>
      </c>
      <c r="W15" s="196"/>
      <c r="X15" s="89">
        <v>0</v>
      </c>
      <c r="Y15" s="89">
        <f t="shared" si="13"/>
        <v>0</v>
      </c>
      <c r="Z15" s="1"/>
      <c r="AA15" s="1"/>
    </row>
    <row r="16" spans="2:27">
      <c r="B16" s="200">
        <v>1120</v>
      </c>
      <c r="C16" t="s">
        <v>44</v>
      </c>
      <c r="D16" s="1">
        <v>428491</v>
      </c>
      <c r="E16" s="86">
        <f t="shared" si="5"/>
        <v>20225.195884074386</v>
      </c>
      <c r="F16" s="87">
        <f t="shared" si="0"/>
        <v>0.95167787084991673</v>
      </c>
      <c r="G16" s="189">
        <f t="shared" si="6"/>
        <v>637.80493255864201</v>
      </c>
      <c r="H16" s="189">
        <f t="shared" si="7"/>
        <v>13512.53530118739</v>
      </c>
      <c r="I16" s="189">
        <f t="shared" si="1"/>
        <v>0</v>
      </c>
      <c r="J16" s="88">
        <f t="shared" si="2"/>
        <v>0</v>
      </c>
      <c r="K16" s="189">
        <f t="shared" si="8"/>
        <v>-243.25239033953054</v>
      </c>
      <c r="L16" s="88">
        <f t="shared" si="3"/>
        <v>-5153.5451417332943</v>
      </c>
      <c r="M16" s="89">
        <f t="shared" si="9"/>
        <v>8358.990159454097</v>
      </c>
      <c r="N16" s="89">
        <f t="shared" si="10"/>
        <v>436849.99015945412</v>
      </c>
      <c r="O16" s="89">
        <f t="shared" si="11"/>
        <v>20619.748426293503</v>
      </c>
      <c r="P16" s="90">
        <f t="shared" si="4"/>
        <v>0.97024317550603523</v>
      </c>
      <c r="Q16" s="227">
        <v>-1879.8079454722611</v>
      </c>
      <c r="R16" s="93">
        <f t="shared" si="12"/>
        <v>0.13283683105703695</v>
      </c>
      <c r="S16" s="93">
        <f t="shared" si="12"/>
        <v>0.11754412201888381</v>
      </c>
      <c r="T16" s="92">
        <v>21186</v>
      </c>
      <c r="U16" s="1">
        <v>378246</v>
      </c>
      <c r="V16" s="1">
        <v>18097.894736842103</v>
      </c>
      <c r="W16" s="196"/>
      <c r="X16" s="89">
        <v>0</v>
      </c>
      <c r="Y16" s="89">
        <f t="shared" si="13"/>
        <v>0</v>
      </c>
      <c r="Z16" s="1"/>
      <c r="AA16" s="1"/>
    </row>
    <row r="17" spans="2:27">
      <c r="B17" s="200">
        <v>1121</v>
      </c>
      <c r="C17" t="s">
        <v>45</v>
      </c>
      <c r="D17" s="1">
        <v>421050</v>
      </c>
      <c r="E17" s="86">
        <f t="shared" si="5"/>
        <v>20888.525078136627</v>
      </c>
      <c r="F17" s="87">
        <f t="shared" si="0"/>
        <v>0.98289021206510463</v>
      </c>
      <c r="G17" s="189">
        <f t="shared" si="6"/>
        <v>226.54083224005299</v>
      </c>
      <c r="H17" s="189">
        <f t="shared" si="7"/>
        <v>4566.3835554627476</v>
      </c>
      <c r="I17" s="189">
        <f t="shared" si="1"/>
        <v>0</v>
      </c>
      <c r="J17" s="88">
        <f t="shared" si="2"/>
        <v>0</v>
      </c>
      <c r="K17" s="189">
        <f t="shared" si="8"/>
        <v>-243.25239033953054</v>
      </c>
      <c r="L17" s="88">
        <f t="shared" si="3"/>
        <v>-4903.2384320739175</v>
      </c>
      <c r="M17" s="89">
        <f t="shared" si="9"/>
        <v>-336.85487661116986</v>
      </c>
      <c r="N17" s="89">
        <f t="shared" si="10"/>
        <v>420713.14512338885</v>
      </c>
      <c r="O17" s="89">
        <f t="shared" si="11"/>
        <v>20871.813520037151</v>
      </c>
      <c r="P17" s="90">
        <f t="shared" si="4"/>
        <v>0.98210386516780646</v>
      </c>
      <c r="Q17" s="227">
        <v>-953.45277055060706</v>
      </c>
      <c r="R17" s="93">
        <f t="shared" si="12"/>
        <v>0.11087072952586491</v>
      </c>
      <c r="S17" s="93">
        <f t="shared" si="12"/>
        <v>9.7258333326386323E-2</v>
      </c>
      <c r="T17" s="92">
        <v>20157</v>
      </c>
      <c r="U17" s="1">
        <v>379027</v>
      </c>
      <c r="V17" s="1">
        <v>19037.016574585636</v>
      </c>
      <c r="W17" s="196"/>
      <c r="X17" s="89">
        <v>0</v>
      </c>
      <c r="Y17" s="89">
        <f t="shared" si="13"/>
        <v>0</v>
      </c>
      <c r="Z17" s="1"/>
      <c r="AA17" s="1"/>
    </row>
    <row r="18" spans="2:27">
      <c r="B18" s="200">
        <v>1122</v>
      </c>
      <c r="C18" t="s">
        <v>46</v>
      </c>
      <c r="D18" s="1">
        <v>227960</v>
      </c>
      <c r="E18" s="86">
        <f t="shared" si="5"/>
        <v>18184.42884492661</v>
      </c>
      <c r="F18" s="87">
        <f t="shared" si="0"/>
        <v>0.85565146686111171</v>
      </c>
      <c r="G18" s="189">
        <f t="shared" si="6"/>
        <v>1903.0804968302637</v>
      </c>
      <c r="H18" s="189">
        <f t="shared" si="7"/>
        <v>23857.017108264186</v>
      </c>
      <c r="I18" s="189">
        <f t="shared" si="1"/>
        <v>330.43266220423482</v>
      </c>
      <c r="J18" s="88">
        <f t="shared" si="2"/>
        <v>4142.3038533922872</v>
      </c>
      <c r="K18" s="189">
        <f t="shared" si="8"/>
        <v>87.180271864704281</v>
      </c>
      <c r="L18" s="88">
        <f t="shared" si="3"/>
        <v>1092.8918880959327</v>
      </c>
      <c r="M18" s="89">
        <f t="shared" si="9"/>
        <v>24949.908996360118</v>
      </c>
      <c r="N18" s="89">
        <f t="shared" si="10"/>
        <v>252909.90899636011</v>
      </c>
      <c r="O18" s="89">
        <f t="shared" si="11"/>
        <v>20174.689613621576</v>
      </c>
      <c r="P18" s="90">
        <f t="shared" si="4"/>
        <v>0.94930134504494568</v>
      </c>
      <c r="Q18" s="227">
        <v>3562.587224500192</v>
      </c>
      <c r="R18" s="93">
        <f t="shared" si="12"/>
        <v>0.10419522497081604</v>
      </c>
      <c r="S18" s="93">
        <f t="shared" si="12"/>
        <v>8.886896706199951E-2</v>
      </c>
      <c r="T18" s="92">
        <v>12536</v>
      </c>
      <c r="U18" s="1">
        <v>206449</v>
      </c>
      <c r="V18" s="1">
        <v>16700.291215013753</v>
      </c>
      <c r="W18" s="196"/>
      <c r="X18" s="89">
        <v>0</v>
      </c>
      <c r="Y18" s="89">
        <f t="shared" si="13"/>
        <v>0</v>
      </c>
      <c r="Z18" s="1"/>
      <c r="AA18" s="1"/>
    </row>
    <row r="19" spans="2:27">
      <c r="B19" s="200">
        <v>1124</v>
      </c>
      <c r="C19" t="s">
        <v>47</v>
      </c>
      <c r="D19" s="1">
        <v>780456</v>
      </c>
      <c r="E19" s="86">
        <f t="shared" si="5"/>
        <v>26771.035570953245</v>
      </c>
      <c r="F19" s="87">
        <f t="shared" si="0"/>
        <v>1.2596862981521701</v>
      </c>
      <c r="G19" s="189">
        <f t="shared" si="6"/>
        <v>-3420.6156733062503</v>
      </c>
      <c r="H19" s="189">
        <f t="shared" si="7"/>
        <v>-99721.208723897114</v>
      </c>
      <c r="I19" s="189">
        <f t="shared" si="1"/>
        <v>0</v>
      </c>
      <c r="J19" s="88">
        <f t="shared" si="2"/>
        <v>0</v>
      </c>
      <c r="K19" s="189">
        <f t="shared" si="8"/>
        <v>-243.25239033953054</v>
      </c>
      <c r="L19" s="88">
        <f t="shared" si="3"/>
        <v>-7091.5369355683333</v>
      </c>
      <c r="M19" s="89">
        <f t="shared" si="9"/>
        <v>-106812.74565946545</v>
      </c>
      <c r="N19" s="89">
        <f t="shared" si="10"/>
        <v>673643.25434053456</v>
      </c>
      <c r="O19" s="89">
        <f t="shared" si="11"/>
        <v>23107.167507307466</v>
      </c>
      <c r="P19" s="90">
        <f t="shared" si="4"/>
        <v>1.0872863778808912</v>
      </c>
      <c r="Q19" s="227">
        <v>-5618.4326477085706</v>
      </c>
      <c r="R19" s="93">
        <f t="shared" si="12"/>
        <v>0.1013978168373071</v>
      </c>
      <c r="S19" s="93">
        <f t="shared" si="12"/>
        <v>8.3716817342234143E-2</v>
      </c>
      <c r="T19" s="92">
        <v>29153</v>
      </c>
      <c r="U19" s="1">
        <v>708605</v>
      </c>
      <c r="V19" s="1">
        <v>24702.980651908663</v>
      </c>
      <c r="W19" s="196"/>
      <c r="X19" s="89">
        <v>0</v>
      </c>
      <c r="Y19" s="89">
        <f t="shared" si="13"/>
        <v>0</v>
      </c>
      <c r="Z19" s="1"/>
      <c r="AA19" s="1"/>
    </row>
    <row r="20" spans="2:27">
      <c r="B20" s="200">
        <v>1127</v>
      </c>
      <c r="C20" t="s">
        <v>48</v>
      </c>
      <c r="D20" s="1">
        <v>273831</v>
      </c>
      <c r="E20" s="86">
        <f t="shared" si="5"/>
        <v>23215.854175498091</v>
      </c>
      <c r="F20" s="87">
        <f t="shared" si="0"/>
        <v>1.0924005284466649</v>
      </c>
      <c r="G20" s="189">
        <f t="shared" si="6"/>
        <v>-1216.4032081240546</v>
      </c>
      <c r="H20" s="189">
        <f t="shared" si="7"/>
        <v>-14347.475839823224</v>
      </c>
      <c r="I20" s="189">
        <f t="shared" si="1"/>
        <v>0</v>
      </c>
      <c r="J20" s="88">
        <f t="shared" si="2"/>
        <v>0</v>
      </c>
      <c r="K20" s="189">
        <f t="shared" si="8"/>
        <v>-243.25239033953054</v>
      </c>
      <c r="L20" s="88">
        <f t="shared" si="3"/>
        <v>-2869.1619440547629</v>
      </c>
      <c r="M20" s="89">
        <f t="shared" si="9"/>
        <v>-17216.637783877988</v>
      </c>
      <c r="N20" s="89">
        <f t="shared" si="10"/>
        <v>256614.36221612201</v>
      </c>
      <c r="O20" s="89">
        <f t="shared" si="11"/>
        <v>21756.198577034505</v>
      </c>
      <c r="P20" s="90">
        <f t="shared" si="4"/>
        <v>1.0237177853927992</v>
      </c>
      <c r="Q20" s="227">
        <v>914.4270085506796</v>
      </c>
      <c r="R20" s="93">
        <f t="shared" si="12"/>
        <v>0.1203755983797717</v>
      </c>
      <c r="S20" s="93">
        <f t="shared" si="12"/>
        <v>0.11534126970540717</v>
      </c>
      <c r="T20" s="92">
        <v>11795</v>
      </c>
      <c r="U20" s="1">
        <v>244410</v>
      </c>
      <c r="V20" s="1">
        <v>20815.022994379153</v>
      </c>
      <c r="W20" s="196"/>
      <c r="X20" s="89">
        <v>0</v>
      </c>
      <c r="Y20" s="89">
        <f t="shared" si="13"/>
        <v>0</v>
      </c>
      <c r="Z20" s="1"/>
      <c r="AA20" s="1"/>
    </row>
    <row r="21" spans="2:27">
      <c r="B21" s="200">
        <v>1130</v>
      </c>
      <c r="C21" t="s">
        <v>49</v>
      </c>
      <c r="D21" s="1">
        <v>256212</v>
      </c>
      <c r="E21" s="86">
        <f t="shared" si="5"/>
        <v>18548.613624846159</v>
      </c>
      <c r="F21" s="87">
        <f t="shared" si="0"/>
        <v>0.87278784457217695</v>
      </c>
      <c r="G21" s="189">
        <f t="shared" si="6"/>
        <v>1677.2859332801429</v>
      </c>
      <c r="H21" s="189">
        <f t="shared" si="7"/>
        <v>23168.350596398614</v>
      </c>
      <c r="I21" s="189">
        <f t="shared" si="1"/>
        <v>202.96798923239257</v>
      </c>
      <c r="J21" s="88">
        <f t="shared" si="2"/>
        <v>2803.5968352670384</v>
      </c>
      <c r="K21" s="189">
        <f t="shared" si="8"/>
        <v>-40.284401107137967</v>
      </c>
      <c r="L21" s="88">
        <f t="shared" si="3"/>
        <v>-556.4484324928967</v>
      </c>
      <c r="M21" s="89">
        <f t="shared" si="9"/>
        <v>22611.902163905717</v>
      </c>
      <c r="N21" s="89">
        <f t="shared" si="10"/>
        <v>278823.90216390573</v>
      </c>
      <c r="O21" s="89">
        <f t="shared" si="11"/>
        <v>20185.615157019165</v>
      </c>
      <c r="P21" s="90">
        <f t="shared" si="4"/>
        <v>0.94981543637627774</v>
      </c>
      <c r="Q21" s="227">
        <v>6027.5657340476209</v>
      </c>
      <c r="R21" s="93">
        <f t="shared" si="12"/>
        <v>0.11205538314633565</v>
      </c>
      <c r="S21" s="94">
        <f t="shared" si="12"/>
        <v>0.10319951605402425</v>
      </c>
      <c r="T21" s="92">
        <v>13813</v>
      </c>
      <c r="U21" s="1">
        <v>230395</v>
      </c>
      <c r="V21" s="1">
        <v>16813.471502590673</v>
      </c>
      <c r="W21" s="196"/>
      <c r="X21" s="89">
        <v>0</v>
      </c>
      <c r="Y21" s="89">
        <f t="shared" si="13"/>
        <v>0</v>
      </c>
      <c r="Z21" s="1"/>
      <c r="AA21" s="1"/>
    </row>
    <row r="22" spans="2:27">
      <c r="B22" s="200">
        <v>1133</v>
      </c>
      <c r="C22" t="s">
        <v>50</v>
      </c>
      <c r="D22" s="1">
        <v>77132</v>
      </c>
      <c r="E22" s="86">
        <f t="shared" si="5"/>
        <v>28769.861991794107</v>
      </c>
      <c r="F22" s="87">
        <f t="shared" si="0"/>
        <v>1.3537392251689235</v>
      </c>
      <c r="G22" s="189">
        <f t="shared" si="6"/>
        <v>-4659.8880542275847</v>
      </c>
      <c r="H22" s="189">
        <f t="shared" si="7"/>
        <v>-12493.159873384155</v>
      </c>
      <c r="I22" s="189">
        <f t="shared" si="1"/>
        <v>0</v>
      </c>
      <c r="J22" s="88">
        <f t="shared" si="2"/>
        <v>0</v>
      </c>
      <c r="K22" s="189">
        <f t="shared" si="8"/>
        <v>-243.25239033953054</v>
      </c>
      <c r="L22" s="88">
        <f t="shared" si="3"/>
        <v>-652.15965850028135</v>
      </c>
      <c r="M22" s="89">
        <f t="shared" si="9"/>
        <v>-13145.319531884435</v>
      </c>
      <c r="N22" s="89">
        <f t="shared" si="10"/>
        <v>63986.680468115563</v>
      </c>
      <c r="O22" s="89">
        <f t="shared" si="11"/>
        <v>23866.721547226993</v>
      </c>
      <c r="P22" s="90">
        <f t="shared" si="4"/>
        <v>1.1230264901472575</v>
      </c>
      <c r="Q22" s="227">
        <v>-982.01858500005983</v>
      </c>
      <c r="R22" s="93">
        <f t="shared" si="12"/>
        <v>0.10883972340823163</v>
      </c>
      <c r="S22" s="94">
        <f t="shared" si="12"/>
        <v>9.3123233483012408E-2</v>
      </c>
      <c r="T22" s="92">
        <v>2681</v>
      </c>
      <c r="U22" s="1">
        <v>69561</v>
      </c>
      <c r="V22" s="1">
        <v>26318.955732122588</v>
      </c>
      <c r="W22" s="196"/>
      <c r="X22" s="89">
        <v>0</v>
      </c>
      <c r="Y22" s="89">
        <f t="shared" si="13"/>
        <v>0</v>
      </c>
      <c r="Z22" s="1"/>
      <c r="AA22" s="1"/>
    </row>
    <row r="23" spans="2:27">
      <c r="B23" s="200">
        <v>1134</v>
      </c>
      <c r="C23" t="s">
        <v>51</v>
      </c>
      <c r="D23" s="1">
        <v>119343</v>
      </c>
      <c r="E23" s="86">
        <f t="shared" si="5"/>
        <v>30297.791317593299</v>
      </c>
      <c r="F23" s="87">
        <f t="shared" si="0"/>
        <v>1.4256345252649143</v>
      </c>
      <c r="G23" s="189">
        <f t="shared" si="6"/>
        <v>-5607.2042362230841</v>
      </c>
      <c r="H23" s="189">
        <f t="shared" si="7"/>
        <v>-22086.77748648273</v>
      </c>
      <c r="I23" s="189">
        <f t="shared" si="1"/>
        <v>0</v>
      </c>
      <c r="J23" s="88">
        <f t="shared" si="2"/>
        <v>0</v>
      </c>
      <c r="K23" s="189">
        <f t="shared" si="8"/>
        <v>-243.25239033953054</v>
      </c>
      <c r="L23" s="88">
        <f t="shared" si="3"/>
        <v>-958.17116554741074</v>
      </c>
      <c r="M23" s="89">
        <f t="shared" si="9"/>
        <v>-23044.94865203014</v>
      </c>
      <c r="N23" s="89">
        <f t="shared" si="10"/>
        <v>96298.051347969857</v>
      </c>
      <c r="O23" s="89">
        <f t="shared" si="11"/>
        <v>24447.334691030683</v>
      </c>
      <c r="P23" s="90">
        <f t="shared" si="4"/>
        <v>1.1503467041837339</v>
      </c>
      <c r="Q23" s="227">
        <v>71.981094250197202</v>
      </c>
      <c r="R23" s="93">
        <f t="shared" si="12"/>
        <v>2.239374962520025E-2</v>
      </c>
      <c r="S23" s="93">
        <f t="shared" si="12"/>
        <v>9.4159157888814102E-3</v>
      </c>
      <c r="T23" s="92">
        <v>3939</v>
      </c>
      <c r="U23" s="1">
        <v>116729</v>
      </c>
      <c r="V23" s="1">
        <v>30015.170995114426</v>
      </c>
      <c r="W23" s="196"/>
      <c r="X23" s="89">
        <v>0</v>
      </c>
      <c r="Y23" s="89">
        <f t="shared" si="13"/>
        <v>0</v>
      </c>
      <c r="Z23" s="1"/>
      <c r="AA23" s="1"/>
    </row>
    <row r="24" spans="2:27">
      <c r="B24" s="200">
        <v>1135</v>
      </c>
      <c r="C24" t="s">
        <v>52</v>
      </c>
      <c r="D24" s="1">
        <v>100828</v>
      </c>
      <c r="E24" s="86">
        <f t="shared" si="5"/>
        <v>21919.130434782608</v>
      </c>
      <c r="F24" s="87">
        <f t="shared" si="0"/>
        <v>1.0313843931410795</v>
      </c>
      <c r="G24" s="189">
        <f t="shared" si="6"/>
        <v>-412.43448888045549</v>
      </c>
      <c r="H24" s="189">
        <f t="shared" si="7"/>
        <v>-1897.1986488500952</v>
      </c>
      <c r="I24" s="189">
        <f t="shared" si="1"/>
        <v>0</v>
      </c>
      <c r="J24" s="88">
        <f t="shared" si="2"/>
        <v>0</v>
      </c>
      <c r="K24" s="189">
        <f t="shared" si="8"/>
        <v>-243.25239033953054</v>
      </c>
      <c r="L24" s="88">
        <f t="shared" si="3"/>
        <v>-1118.9609955618405</v>
      </c>
      <c r="M24" s="89">
        <f t="shared" si="9"/>
        <v>-3016.1596444119359</v>
      </c>
      <c r="N24" s="89">
        <f t="shared" si="10"/>
        <v>97811.840355588065</v>
      </c>
      <c r="O24" s="89">
        <f t="shared" si="11"/>
        <v>21263.443555562622</v>
      </c>
      <c r="P24" s="90">
        <f t="shared" si="4"/>
        <v>1.0005316539766769</v>
      </c>
      <c r="Q24" s="227">
        <v>1438.1573327115766</v>
      </c>
      <c r="R24" s="93">
        <f t="shared" si="12"/>
        <v>8.7891931550894462E-2</v>
      </c>
      <c r="S24" s="93">
        <f t="shared" si="12"/>
        <v>8.1269980663193367E-2</v>
      </c>
      <c r="T24" s="92">
        <v>4600</v>
      </c>
      <c r="U24" s="1">
        <v>92682</v>
      </c>
      <c r="V24" s="1">
        <v>20271.653543307086</v>
      </c>
      <c r="W24" s="196"/>
      <c r="X24" s="89">
        <v>0</v>
      </c>
      <c r="Y24" s="89">
        <f t="shared" si="13"/>
        <v>0</v>
      </c>
      <c r="Z24" s="1"/>
      <c r="AA24" s="1"/>
    </row>
    <row r="25" spans="2:27">
      <c r="B25" s="200">
        <v>1144</v>
      </c>
      <c r="C25" t="s">
        <v>53</v>
      </c>
      <c r="D25" s="1">
        <v>12068</v>
      </c>
      <c r="E25" s="86">
        <f t="shared" si="5"/>
        <v>21171.929824561405</v>
      </c>
      <c r="F25" s="87">
        <f t="shared" si="0"/>
        <v>0.99622556007420193</v>
      </c>
      <c r="G25" s="189">
        <f t="shared" si="6"/>
        <v>50.829889456690722</v>
      </c>
      <c r="H25" s="189">
        <f t="shared" si="7"/>
        <v>28.973036990313712</v>
      </c>
      <c r="I25" s="189">
        <f t="shared" si="1"/>
        <v>0</v>
      </c>
      <c r="J25" s="88">
        <f t="shared" si="2"/>
        <v>0</v>
      </c>
      <c r="K25" s="189">
        <f t="shared" si="8"/>
        <v>-243.25239033953054</v>
      </c>
      <c r="L25" s="88">
        <f t="shared" si="3"/>
        <v>-138.65386249353242</v>
      </c>
      <c r="M25" s="89">
        <f t="shared" si="9"/>
        <v>-109.6808255032187</v>
      </c>
      <c r="N25" s="89">
        <f t="shared" si="10"/>
        <v>11958.319174496781</v>
      </c>
      <c r="O25" s="89">
        <f t="shared" si="11"/>
        <v>20979.507323678561</v>
      </c>
      <c r="P25" s="90">
        <f t="shared" si="4"/>
        <v>0.98717129741126319</v>
      </c>
      <c r="Q25" s="227">
        <v>-110.0328957292173</v>
      </c>
      <c r="R25" s="93">
        <f t="shared" si="12"/>
        <v>0.1807063888073574</v>
      </c>
      <c r="S25" s="93">
        <f t="shared" si="12"/>
        <v>0.12684960616000421</v>
      </c>
      <c r="T25" s="92">
        <v>570</v>
      </c>
      <c r="U25" s="1">
        <v>10221</v>
      </c>
      <c r="V25" s="1">
        <v>18788.602941176472</v>
      </c>
      <c r="W25" s="196"/>
      <c r="X25" s="89">
        <v>0</v>
      </c>
      <c r="Y25" s="89">
        <f t="shared" si="13"/>
        <v>0</v>
      </c>
      <c r="Z25" s="1"/>
      <c r="AA25" s="1"/>
    </row>
    <row r="26" spans="2:27">
      <c r="B26" s="200">
        <v>1145</v>
      </c>
      <c r="C26" t="s">
        <v>54</v>
      </c>
      <c r="D26" s="1">
        <v>18822</v>
      </c>
      <c r="E26" s="86">
        <f t="shared" si="5"/>
        <v>21077.267637178051</v>
      </c>
      <c r="F26" s="87">
        <f t="shared" si="0"/>
        <v>0.99177131847103794</v>
      </c>
      <c r="G26" s="189">
        <f t="shared" si="6"/>
        <v>109.52044563437005</v>
      </c>
      <c r="H26" s="189">
        <f t="shared" si="7"/>
        <v>97.801757951492462</v>
      </c>
      <c r="I26" s="189">
        <f t="shared" si="1"/>
        <v>0</v>
      </c>
      <c r="J26" s="88">
        <f t="shared" si="2"/>
        <v>0</v>
      </c>
      <c r="K26" s="189">
        <f t="shared" si="8"/>
        <v>-243.25239033953054</v>
      </c>
      <c r="L26" s="88">
        <f t="shared" si="3"/>
        <v>-217.22438457320078</v>
      </c>
      <c r="M26" s="89">
        <f t="shared" si="9"/>
        <v>-119.42262662170832</v>
      </c>
      <c r="N26" s="89">
        <f t="shared" si="10"/>
        <v>18702.577373378292</v>
      </c>
      <c r="O26" s="89">
        <f t="shared" si="11"/>
        <v>20943.535692472891</v>
      </c>
      <c r="P26" s="90">
        <f t="shared" si="4"/>
        <v>0.98547868560206109</v>
      </c>
      <c r="Q26" s="227">
        <v>197.13513002422633</v>
      </c>
      <c r="R26" s="93">
        <f t="shared" si="12"/>
        <v>0.16213879970363052</v>
      </c>
      <c r="S26" s="93">
        <f t="shared" si="12"/>
        <v>0.14912492736652377</v>
      </c>
      <c r="T26" s="92">
        <v>893</v>
      </c>
      <c r="U26" s="1">
        <v>16196</v>
      </c>
      <c r="V26" s="1">
        <v>18342.015855039637</v>
      </c>
      <c r="W26" s="196"/>
      <c r="X26" s="89">
        <v>0</v>
      </c>
      <c r="Y26" s="89">
        <f t="shared" si="13"/>
        <v>0</v>
      </c>
      <c r="Z26" s="1"/>
      <c r="AA26" s="1"/>
    </row>
    <row r="27" spans="2:27">
      <c r="B27" s="200">
        <v>1146</v>
      </c>
      <c r="C27" t="s">
        <v>55</v>
      </c>
      <c r="D27" s="1">
        <v>226320</v>
      </c>
      <c r="E27" s="86">
        <f t="shared" si="5"/>
        <v>19318.822023047374</v>
      </c>
      <c r="F27" s="87">
        <f t="shared" si="0"/>
        <v>0.90902928780526948</v>
      </c>
      <c r="G27" s="189">
        <f t="shared" si="6"/>
        <v>1199.7567263953895</v>
      </c>
      <c r="H27" s="189">
        <f t="shared" si="7"/>
        <v>14055.150049721988</v>
      </c>
      <c r="I27" s="189">
        <f t="shared" si="1"/>
        <v>0</v>
      </c>
      <c r="J27" s="88">
        <f t="shared" si="2"/>
        <v>0</v>
      </c>
      <c r="K27" s="189">
        <f t="shared" si="8"/>
        <v>-243.25239033953054</v>
      </c>
      <c r="L27" s="88">
        <f t="shared" si="3"/>
        <v>-2849.7017528276001</v>
      </c>
      <c r="M27" s="89">
        <f t="shared" si="9"/>
        <v>11205.448296894388</v>
      </c>
      <c r="N27" s="89">
        <f t="shared" si="10"/>
        <v>237525.44829689438</v>
      </c>
      <c r="O27" s="89">
        <f t="shared" si="11"/>
        <v>20275.326359103234</v>
      </c>
      <c r="P27" s="90">
        <f t="shared" si="4"/>
        <v>0.95403671394906897</v>
      </c>
      <c r="Q27" s="227">
        <v>1633.7660114600294</v>
      </c>
      <c r="R27" s="93">
        <f t="shared" si="12"/>
        <v>0.13739502766595807</v>
      </c>
      <c r="S27" s="93">
        <f t="shared" si="12"/>
        <v>0.12331715493769829</v>
      </c>
      <c r="T27" s="92">
        <v>11715</v>
      </c>
      <c r="U27" s="1">
        <v>198981</v>
      </c>
      <c r="V27" s="1">
        <v>17198.01210025929</v>
      </c>
      <c r="W27" s="196"/>
      <c r="X27" s="89">
        <v>0</v>
      </c>
      <c r="Y27" s="89">
        <f t="shared" si="13"/>
        <v>0</v>
      </c>
      <c r="Z27" s="1"/>
      <c r="AA27" s="1"/>
    </row>
    <row r="28" spans="2:27">
      <c r="B28" s="200">
        <v>1149</v>
      </c>
      <c r="C28" t="s">
        <v>56</v>
      </c>
      <c r="D28" s="1">
        <v>819699</v>
      </c>
      <c r="E28" s="86">
        <f t="shared" si="5"/>
        <v>18747.547057612701</v>
      </c>
      <c r="F28" s="87">
        <f t="shared" si="0"/>
        <v>0.882148473108052</v>
      </c>
      <c r="G28" s="189">
        <f t="shared" si="6"/>
        <v>1553.9472049648871</v>
      </c>
      <c r="H28" s="189">
        <f t="shared" si="7"/>
        <v>67943.233642679756</v>
      </c>
      <c r="I28" s="189">
        <f t="shared" si="1"/>
        <v>133.34128776410287</v>
      </c>
      <c r="J28" s="88">
        <f t="shared" si="2"/>
        <v>5830.0811249098706</v>
      </c>
      <c r="K28" s="189">
        <f t="shared" si="8"/>
        <v>-109.91110257542766</v>
      </c>
      <c r="L28" s="88">
        <f t="shared" si="3"/>
        <v>-4805.6431379054238</v>
      </c>
      <c r="M28" s="89">
        <f t="shared" si="9"/>
        <v>63137.590504774329</v>
      </c>
      <c r="N28" s="89">
        <f t="shared" si="10"/>
        <v>882836.59050477436</v>
      </c>
      <c r="O28" s="89">
        <f t="shared" si="11"/>
        <v>20191.583160002156</v>
      </c>
      <c r="P28" s="90">
        <f t="shared" si="4"/>
        <v>0.95009625523235375</v>
      </c>
      <c r="Q28" s="227">
        <v>19349.990072333341</v>
      </c>
      <c r="R28" s="93">
        <f t="shared" si="12"/>
        <v>0.12657606768535545</v>
      </c>
      <c r="S28" s="93">
        <f t="shared" si="12"/>
        <v>0.11583155746819765</v>
      </c>
      <c r="T28" s="92">
        <v>43723</v>
      </c>
      <c r="U28" s="1">
        <v>727602</v>
      </c>
      <c r="V28" s="1">
        <v>16801.413199094815</v>
      </c>
      <c r="W28" s="196"/>
      <c r="X28" s="89">
        <v>0</v>
      </c>
      <c r="Y28" s="89">
        <f t="shared" si="13"/>
        <v>0</v>
      </c>
      <c r="Z28" s="1"/>
      <c r="AA28" s="1"/>
    </row>
    <row r="29" spans="2:27">
      <c r="B29" s="200">
        <v>1151</v>
      </c>
      <c r="C29" t="s">
        <v>57</v>
      </c>
      <c r="D29" s="1">
        <v>4387</v>
      </c>
      <c r="E29" s="86">
        <f t="shared" si="5"/>
        <v>20216.589861751152</v>
      </c>
      <c r="F29" s="87">
        <f t="shared" si="0"/>
        <v>0.95127292243567119</v>
      </c>
      <c r="G29" s="189">
        <f t="shared" si="6"/>
        <v>643.14066639904729</v>
      </c>
      <c r="H29" s="189">
        <f t="shared" si="7"/>
        <v>139.56152460859326</v>
      </c>
      <c r="I29" s="189">
        <f t="shared" si="1"/>
        <v>0</v>
      </c>
      <c r="J29" s="88">
        <f t="shared" si="2"/>
        <v>0</v>
      </c>
      <c r="K29" s="189">
        <f t="shared" si="8"/>
        <v>-243.25239033953054</v>
      </c>
      <c r="L29" s="88">
        <f t="shared" si="3"/>
        <v>-52.78576870367813</v>
      </c>
      <c r="M29" s="89">
        <f t="shared" si="9"/>
        <v>86.77575590491513</v>
      </c>
      <c r="N29" s="89">
        <f t="shared" si="10"/>
        <v>4473.7757559049151</v>
      </c>
      <c r="O29" s="89">
        <f t="shared" si="11"/>
        <v>20616.478137810667</v>
      </c>
      <c r="P29" s="90">
        <f t="shared" si="4"/>
        <v>0.97008929510862152</v>
      </c>
      <c r="Q29" s="227">
        <v>20.338704608350255</v>
      </c>
      <c r="R29" s="93">
        <f t="shared" si="12"/>
        <v>7.1044921875E-2</v>
      </c>
      <c r="S29" s="93">
        <f t="shared" si="12"/>
        <v>6.1173540106566761E-2</v>
      </c>
      <c r="T29" s="92">
        <v>217</v>
      </c>
      <c r="U29" s="1">
        <v>4096</v>
      </c>
      <c r="V29" s="1">
        <v>19051.162790697676</v>
      </c>
      <c r="W29" s="196"/>
      <c r="X29" s="89">
        <v>0</v>
      </c>
      <c r="Y29" s="89">
        <f t="shared" si="13"/>
        <v>0</v>
      </c>
      <c r="Z29" s="1"/>
      <c r="AA29" s="1"/>
    </row>
    <row r="30" spans="2:27">
      <c r="B30" s="200">
        <v>1160</v>
      </c>
      <c r="C30" t="s">
        <v>58</v>
      </c>
      <c r="D30" s="1">
        <v>200594</v>
      </c>
      <c r="E30" s="86">
        <f t="shared" si="5"/>
        <v>22118.645936707468</v>
      </c>
      <c r="F30" s="87">
        <f t="shared" si="0"/>
        <v>1.0407724104024063</v>
      </c>
      <c r="G30" s="189">
        <f t="shared" si="6"/>
        <v>-536.13410007386835</v>
      </c>
      <c r="H30" s="189">
        <f t="shared" si="7"/>
        <v>-4862.2001535699128</v>
      </c>
      <c r="I30" s="189">
        <f t="shared" si="1"/>
        <v>0</v>
      </c>
      <c r="J30" s="88">
        <f t="shared" si="2"/>
        <v>0</v>
      </c>
      <c r="K30" s="189">
        <f t="shared" si="8"/>
        <v>-243.25239033953054</v>
      </c>
      <c r="L30" s="88">
        <f t="shared" si="3"/>
        <v>-2206.0559279892027</v>
      </c>
      <c r="M30" s="89">
        <f t="shared" si="9"/>
        <v>-7068.256081559115</v>
      </c>
      <c r="N30" s="89">
        <f t="shared" si="10"/>
        <v>193525.74391844089</v>
      </c>
      <c r="O30" s="89">
        <f t="shared" si="11"/>
        <v>21339.259446294065</v>
      </c>
      <c r="P30" s="90">
        <f t="shared" si="4"/>
        <v>1.0040991005359807</v>
      </c>
      <c r="Q30" s="227">
        <v>-5597.4549673127694</v>
      </c>
      <c r="R30" s="93">
        <f t="shared" si="12"/>
        <v>7.3975917805725544E-2</v>
      </c>
      <c r="S30" s="93">
        <f t="shared" si="12"/>
        <v>5.846253758381037E-2</v>
      </c>
      <c r="T30" s="92">
        <v>9069</v>
      </c>
      <c r="U30" s="1">
        <v>186777</v>
      </c>
      <c r="V30" s="1">
        <v>20896.956813604833</v>
      </c>
      <c r="W30" s="196"/>
      <c r="X30" s="89">
        <v>0</v>
      </c>
      <c r="Y30" s="89">
        <f t="shared" si="13"/>
        <v>0</v>
      </c>
      <c r="Z30" s="1"/>
      <c r="AA30" s="1"/>
    </row>
    <row r="31" spans="2:27" ht="27.95" customHeight="1">
      <c r="B31" s="200">
        <v>1505</v>
      </c>
      <c r="C31" t="s">
        <v>59</v>
      </c>
      <c r="D31" s="1">
        <v>452598</v>
      </c>
      <c r="E31" s="86">
        <f t="shared" si="5"/>
        <v>18414.761168524699</v>
      </c>
      <c r="F31" s="87">
        <f t="shared" si="0"/>
        <v>0.86648954114064669</v>
      </c>
      <c r="G31" s="189">
        <f t="shared" si="6"/>
        <v>1760.274456199448</v>
      </c>
      <c r="H31" s="189">
        <f t="shared" si="7"/>
        <v>43264.025584470037</v>
      </c>
      <c r="I31" s="189">
        <f t="shared" si="1"/>
        <v>249.81634894490341</v>
      </c>
      <c r="J31" s="88">
        <f t="shared" si="2"/>
        <v>6139.9862243678353</v>
      </c>
      <c r="K31" s="189">
        <f t="shared" si="8"/>
        <v>6.5639586053728749</v>
      </c>
      <c r="L31" s="88">
        <f t="shared" si="3"/>
        <v>161.32897460285452</v>
      </c>
      <c r="M31" s="89">
        <f t="shared" si="9"/>
        <v>43425.35455907289</v>
      </c>
      <c r="N31" s="89">
        <f t="shared" si="10"/>
        <v>496023.35455907288</v>
      </c>
      <c r="O31" s="89">
        <f t="shared" si="11"/>
        <v>20181.59958332952</v>
      </c>
      <c r="P31" s="90">
        <f t="shared" si="4"/>
        <v>0.94962648727333177</v>
      </c>
      <c r="Q31" s="227">
        <v>6911.7522769435163</v>
      </c>
      <c r="R31" s="93">
        <f t="shared" si="12"/>
        <v>0.12269587111017401</v>
      </c>
      <c r="S31" s="93">
        <f t="shared" si="12"/>
        <v>0.11474774345238399</v>
      </c>
      <c r="T31" s="92">
        <v>24578</v>
      </c>
      <c r="U31" s="1">
        <v>403135</v>
      </c>
      <c r="V31" s="1">
        <v>16519.218160957218</v>
      </c>
      <c r="W31" s="196"/>
      <c r="X31" s="89">
        <v>0</v>
      </c>
      <c r="Y31" s="89">
        <f t="shared" si="13"/>
        <v>0</v>
      </c>
      <c r="Z31" s="1"/>
      <c r="AA31" s="1"/>
    </row>
    <row r="32" spans="2:27">
      <c r="B32" s="200">
        <v>1506</v>
      </c>
      <c r="C32" t="s">
        <v>60</v>
      </c>
      <c r="D32" s="1">
        <v>668351</v>
      </c>
      <c r="E32" s="86">
        <f t="shared" si="5"/>
        <v>20153.514458884903</v>
      </c>
      <c r="F32" s="87">
        <f t="shared" si="0"/>
        <v>0.94830496773961703</v>
      </c>
      <c r="G32" s="189">
        <f t="shared" si="6"/>
        <v>682.24741617612142</v>
      </c>
      <c r="H32" s="189">
        <f t="shared" si="7"/>
        <v>22625.371062648712</v>
      </c>
      <c r="I32" s="189">
        <f t="shared" si="1"/>
        <v>0</v>
      </c>
      <c r="J32" s="88">
        <f t="shared" si="2"/>
        <v>0</v>
      </c>
      <c r="K32" s="189">
        <f t="shared" si="8"/>
        <v>-243.25239033953054</v>
      </c>
      <c r="L32" s="88">
        <f t="shared" si="3"/>
        <v>-8066.9790208298509</v>
      </c>
      <c r="M32" s="89">
        <f t="shared" si="9"/>
        <v>14558.392041818861</v>
      </c>
      <c r="N32" s="89">
        <f t="shared" si="10"/>
        <v>682909.39204181882</v>
      </c>
      <c r="O32" s="89">
        <f t="shared" si="11"/>
        <v>20592.509484721493</v>
      </c>
      <c r="P32" s="90">
        <f t="shared" si="4"/>
        <v>0.968961472324121</v>
      </c>
      <c r="Q32" s="227">
        <v>4985.3573314594996</v>
      </c>
      <c r="R32" s="93">
        <f t="shared" si="12"/>
        <v>0.12725944891119736</v>
      </c>
      <c r="S32" s="93">
        <f t="shared" si="12"/>
        <v>0.11546440537556489</v>
      </c>
      <c r="T32" s="92">
        <v>33163</v>
      </c>
      <c r="U32" s="1">
        <v>592899</v>
      </c>
      <c r="V32" s="1">
        <v>18067.375670404679</v>
      </c>
      <c r="W32" s="196"/>
      <c r="X32" s="89">
        <v>0</v>
      </c>
      <c r="Y32" s="89">
        <f t="shared" si="13"/>
        <v>0</v>
      </c>
      <c r="Z32" s="1"/>
      <c r="AA32" s="1"/>
    </row>
    <row r="33" spans="2:28">
      <c r="B33" s="200">
        <v>1508</v>
      </c>
      <c r="C33" s="222" t="s">
        <v>61</v>
      </c>
      <c r="D33" s="1">
        <v>1230362.4550229341</v>
      </c>
      <c r="E33" s="86">
        <f t="shared" si="5"/>
        <v>20783.851735243319</v>
      </c>
      <c r="F33" s="87">
        <f t="shared" si="0"/>
        <v>0.97796490480625708</v>
      </c>
      <c r="G33" s="189">
        <f t="shared" si="6"/>
        <v>291.43830483390366</v>
      </c>
      <c r="H33" s="189">
        <f t="shared" si="7"/>
        <v>17252.564769557426</v>
      </c>
      <c r="I33" s="189">
        <f t="shared" si="1"/>
        <v>0</v>
      </c>
      <c r="J33" s="88">
        <f t="shared" si="2"/>
        <v>0</v>
      </c>
      <c r="K33" s="189">
        <f t="shared" si="8"/>
        <v>-243.25239033953054</v>
      </c>
      <c r="L33" s="88">
        <f t="shared" si="3"/>
        <v>-14400.055003319529</v>
      </c>
      <c r="M33" s="89">
        <f t="shared" si="9"/>
        <v>2852.5097662378976</v>
      </c>
      <c r="N33" s="89">
        <f t="shared" si="10"/>
        <v>1233214.9647891719</v>
      </c>
      <c r="O33" s="89">
        <f t="shared" si="11"/>
        <v>20832.037649737693</v>
      </c>
      <c r="P33" s="90">
        <f t="shared" si="4"/>
        <v>0.98023224840944434</v>
      </c>
      <c r="Q33" s="227">
        <v>3574.2019726500821</v>
      </c>
      <c r="R33" s="93">
        <f t="shared" si="12"/>
        <v>8.4961654741874809E-2</v>
      </c>
      <c r="S33" s="93">
        <f t="shared" si="12"/>
        <v>7.2333887247750542E-2</v>
      </c>
      <c r="T33" s="92">
        <v>59198</v>
      </c>
      <c r="U33" s="1">
        <v>1134014.6904230011</v>
      </c>
      <c r="V33" s="1">
        <v>19381.884674545818</v>
      </c>
      <c r="W33" s="196"/>
      <c r="X33" s="89">
        <v>0</v>
      </c>
      <c r="Y33" s="89">
        <f t="shared" si="13"/>
        <v>0</v>
      </c>
      <c r="Z33" s="1"/>
      <c r="AA33" s="1"/>
    </row>
    <row r="34" spans="2:28">
      <c r="B34" s="200">
        <v>1511</v>
      </c>
      <c r="C34" t="s">
        <v>62</v>
      </c>
      <c r="D34" s="1">
        <v>58285</v>
      </c>
      <c r="E34" s="86">
        <f t="shared" si="5"/>
        <v>19122.375328083988</v>
      </c>
      <c r="F34" s="87">
        <f t="shared" si="0"/>
        <v>0.89978567041487034</v>
      </c>
      <c r="G34" s="189">
        <f t="shared" si="6"/>
        <v>1321.5536772726889</v>
      </c>
      <c r="H34" s="189">
        <f t="shared" si="7"/>
        <v>4028.0956083271558</v>
      </c>
      <c r="I34" s="189">
        <f t="shared" si="1"/>
        <v>2.1513930991523011</v>
      </c>
      <c r="J34" s="88">
        <f t="shared" si="2"/>
        <v>6.5574461662162138</v>
      </c>
      <c r="K34" s="189">
        <f t="shared" si="8"/>
        <v>-241.10099724037823</v>
      </c>
      <c r="L34" s="88">
        <f t="shared" si="3"/>
        <v>-734.87583958867287</v>
      </c>
      <c r="M34" s="89">
        <f t="shared" si="9"/>
        <v>3293.2197687384828</v>
      </c>
      <c r="N34" s="89">
        <f t="shared" si="10"/>
        <v>61578.219768738483</v>
      </c>
      <c r="O34" s="89">
        <f t="shared" si="11"/>
        <v>20202.828008116299</v>
      </c>
      <c r="P34" s="90">
        <f t="shared" si="4"/>
        <v>0.95062537115155854</v>
      </c>
      <c r="Q34" s="227">
        <v>280.81943531945672</v>
      </c>
      <c r="R34" s="93">
        <f t="shared" si="12"/>
        <v>0.13607126150007798</v>
      </c>
      <c r="S34" s="93">
        <f t="shared" si="12"/>
        <v>0.12787127207980176</v>
      </c>
      <c r="T34" s="92">
        <v>3048</v>
      </c>
      <c r="U34" s="1">
        <v>51304</v>
      </c>
      <c r="V34" s="1">
        <v>16954.395241242564</v>
      </c>
      <c r="W34" s="196"/>
      <c r="X34" s="89">
        <v>0</v>
      </c>
      <c r="Y34" s="89">
        <f t="shared" si="13"/>
        <v>0</v>
      </c>
      <c r="Z34" s="1"/>
      <c r="AA34" s="1"/>
      <c r="AB34" s="1"/>
    </row>
    <row r="35" spans="2:28">
      <c r="B35" s="201">
        <v>1514</v>
      </c>
      <c r="C35" s="202" t="s">
        <v>63</v>
      </c>
      <c r="D35" s="213">
        <v>52712</v>
      </c>
      <c r="E35" s="214">
        <f t="shared" si="5"/>
        <v>21647.638603696098</v>
      </c>
      <c r="F35" s="215">
        <f t="shared" si="0"/>
        <v>1.0186095963360211</v>
      </c>
      <c r="G35" s="216">
        <f>($E$365+$Y$365-E35-Y35)*0.62</f>
        <v>-701.6242312248886</v>
      </c>
      <c r="H35" s="216">
        <f>G35*T35/1000</f>
        <v>-1708.4550030326038</v>
      </c>
      <c r="I35" s="216">
        <f t="shared" si="1"/>
        <v>0</v>
      </c>
      <c r="J35" s="217">
        <f t="shared" si="2"/>
        <v>0</v>
      </c>
      <c r="K35" s="216">
        <f t="shared" si="8"/>
        <v>-243.25239033953054</v>
      </c>
      <c r="L35" s="217">
        <f t="shared" si="3"/>
        <v>-592.31957047675689</v>
      </c>
      <c r="M35" s="218">
        <f t="shared" si="9"/>
        <v>-2300.7745735093608</v>
      </c>
      <c r="N35" s="218">
        <f t="shared" si="10"/>
        <v>50411.225426490637</v>
      </c>
      <c r="O35" s="218">
        <f t="shared" si="11"/>
        <v>20702.76198213168</v>
      </c>
      <c r="P35" s="219">
        <f t="shared" si="4"/>
        <v>0.97414930153440982</v>
      </c>
      <c r="Q35" s="227">
        <v>954.87034894623912</v>
      </c>
      <c r="R35" s="219">
        <f t="shared" si="12"/>
        <v>0.17025952978265213</v>
      </c>
      <c r="S35" s="219">
        <f t="shared" si="12"/>
        <v>0.17170132797129617</v>
      </c>
      <c r="T35" s="92">
        <v>2435</v>
      </c>
      <c r="U35" s="1">
        <v>45043</v>
      </c>
      <c r="V35" s="1">
        <v>18475.389663658734</v>
      </c>
      <c r="W35" s="220"/>
      <c r="X35" s="218">
        <v>1796.851999999999</v>
      </c>
      <c r="Y35" s="218">
        <f>X35*1000/T35</f>
        <v>737.92689938398314</v>
      </c>
      <c r="Z35" s="1"/>
      <c r="AA35" s="1"/>
    </row>
    <row r="36" spans="2:28">
      <c r="B36" s="200">
        <v>1515</v>
      </c>
      <c r="C36" t="s">
        <v>64</v>
      </c>
      <c r="D36" s="1">
        <v>201306</v>
      </c>
      <c r="E36" s="86">
        <f t="shared" si="5"/>
        <v>22290.554755840993</v>
      </c>
      <c r="F36" s="87">
        <f t="shared" si="0"/>
        <v>1.0488614207591436</v>
      </c>
      <c r="G36" s="189">
        <f t="shared" si="6"/>
        <v>-642.71756793665384</v>
      </c>
      <c r="H36" s="189">
        <f t="shared" si="7"/>
        <v>-5804.3823560359206</v>
      </c>
      <c r="I36" s="189">
        <f t="shared" si="1"/>
        <v>0</v>
      </c>
      <c r="J36" s="88">
        <f t="shared" si="2"/>
        <v>0</v>
      </c>
      <c r="K36" s="189">
        <f t="shared" si="8"/>
        <v>-243.25239033953054</v>
      </c>
      <c r="L36" s="88">
        <f t="shared" si="3"/>
        <v>-2196.8123371563006</v>
      </c>
      <c r="M36" s="89">
        <f t="shared" si="9"/>
        <v>-8001.1946931922212</v>
      </c>
      <c r="N36" s="89">
        <f t="shared" si="10"/>
        <v>193304.80530680777</v>
      </c>
      <c r="O36" s="89">
        <f t="shared" si="11"/>
        <v>21404.58479756481</v>
      </c>
      <c r="P36" s="90">
        <f t="shared" si="4"/>
        <v>1.0071729244715413</v>
      </c>
      <c r="Q36" s="227">
        <v>-1462.7794409308062</v>
      </c>
      <c r="R36" s="93">
        <f t="shared" si="12"/>
        <v>3.4354125989106976E-2</v>
      </c>
      <c r="S36" s="93">
        <f t="shared" si="12"/>
        <v>2.7138500926842158E-2</v>
      </c>
      <c r="T36" s="92">
        <v>9031</v>
      </c>
      <c r="U36" s="1">
        <v>194620</v>
      </c>
      <c r="V36" s="1">
        <v>21701.605709188225</v>
      </c>
      <c r="W36" s="196"/>
      <c r="X36" s="89">
        <v>0</v>
      </c>
      <c r="Y36" s="89">
        <f t="shared" si="13"/>
        <v>0</v>
      </c>
      <c r="Z36" s="1"/>
      <c r="AA36" s="1"/>
    </row>
    <row r="37" spans="2:28">
      <c r="B37" s="200">
        <v>1516</v>
      </c>
      <c r="C37" t="s">
        <v>65</v>
      </c>
      <c r="D37" s="1">
        <v>187548</v>
      </c>
      <c r="E37" s="86">
        <f t="shared" si="5"/>
        <v>21163.168584969531</v>
      </c>
      <c r="F37" s="87">
        <f t="shared" si="0"/>
        <v>0.99581330805505752</v>
      </c>
      <c r="G37" s="189">
        <f t="shared" si="6"/>
        <v>56.261858003652087</v>
      </c>
      <c r="H37" s="189">
        <f t="shared" si="7"/>
        <v>498.59258562836482</v>
      </c>
      <c r="I37" s="189">
        <f t="shared" si="1"/>
        <v>0</v>
      </c>
      <c r="J37" s="88">
        <f t="shared" si="2"/>
        <v>0</v>
      </c>
      <c r="K37" s="189">
        <f t="shared" si="8"/>
        <v>-243.25239033953054</v>
      </c>
      <c r="L37" s="88">
        <f t="shared" si="3"/>
        <v>-2155.7026831889193</v>
      </c>
      <c r="M37" s="89">
        <f t="shared" si="9"/>
        <v>-1657.1100975605546</v>
      </c>
      <c r="N37" s="89">
        <f t="shared" si="10"/>
        <v>185890.88990243943</v>
      </c>
      <c r="O37" s="89">
        <f t="shared" si="11"/>
        <v>20976.178052633652</v>
      </c>
      <c r="P37" s="90">
        <f t="shared" si="4"/>
        <v>0.98701464164398844</v>
      </c>
      <c r="Q37" s="227">
        <v>532.6664527152202</v>
      </c>
      <c r="R37" s="93">
        <f t="shared" si="12"/>
        <v>0.18678731886350694</v>
      </c>
      <c r="S37" s="93">
        <f t="shared" si="12"/>
        <v>0.1866534001861356</v>
      </c>
      <c r="T37" s="92">
        <v>8862</v>
      </c>
      <c r="U37" s="1">
        <v>158030</v>
      </c>
      <c r="V37" s="1">
        <v>17834.33021103713</v>
      </c>
      <c r="W37" s="196"/>
      <c r="X37" s="89">
        <v>0</v>
      </c>
      <c r="Y37" s="89">
        <f t="shared" si="13"/>
        <v>0</v>
      </c>
      <c r="Z37" s="1"/>
      <c r="AA37" s="1"/>
    </row>
    <row r="38" spans="2:28">
      <c r="B38" s="200">
        <v>1517</v>
      </c>
      <c r="C38" t="s">
        <v>66</v>
      </c>
      <c r="D38" s="1">
        <v>90089</v>
      </c>
      <c r="E38" s="86">
        <f t="shared" si="5"/>
        <v>16934.022556390977</v>
      </c>
      <c r="F38" s="87">
        <f t="shared" si="0"/>
        <v>0.79681475639404775</v>
      </c>
      <c r="G38" s="189">
        <f t="shared" si="6"/>
        <v>2678.3323957223556</v>
      </c>
      <c r="H38" s="189">
        <f t="shared" si="7"/>
        <v>14248.728345242933</v>
      </c>
      <c r="I38" s="189">
        <f t="shared" si="1"/>
        <v>768.07486319170619</v>
      </c>
      <c r="J38" s="88">
        <f t="shared" si="2"/>
        <v>4086.1582721798768</v>
      </c>
      <c r="K38" s="189">
        <f t="shared" si="8"/>
        <v>524.82247285217568</v>
      </c>
      <c r="L38" s="88">
        <f t="shared" si="3"/>
        <v>2792.0555555735746</v>
      </c>
      <c r="M38" s="89">
        <f t="shared" si="9"/>
        <v>17040.783900816507</v>
      </c>
      <c r="N38" s="89">
        <f t="shared" si="10"/>
        <v>107129.7839008165</v>
      </c>
      <c r="O38" s="89">
        <f t="shared" si="11"/>
        <v>20137.177424965506</v>
      </c>
      <c r="P38" s="90">
        <f t="shared" si="4"/>
        <v>0.9475362437309337</v>
      </c>
      <c r="Q38" s="227">
        <v>3411.8033913800864</v>
      </c>
      <c r="R38" s="93">
        <f t="shared" si="12"/>
        <v>0.14333396789136366</v>
      </c>
      <c r="S38" s="93">
        <f t="shared" si="12"/>
        <v>0.14376379269132286</v>
      </c>
      <c r="T38" s="92">
        <v>5320</v>
      </c>
      <c r="U38" s="1">
        <v>78795</v>
      </c>
      <c r="V38" s="1">
        <v>14805.524239007891</v>
      </c>
      <c r="W38" s="196"/>
      <c r="X38" s="89">
        <v>0</v>
      </c>
      <c r="Y38" s="89">
        <f t="shared" si="13"/>
        <v>0</v>
      </c>
      <c r="Z38" s="1"/>
      <c r="AA38" s="1"/>
    </row>
    <row r="39" spans="2:28">
      <c r="B39" s="200">
        <v>1520</v>
      </c>
      <c r="C39" t="s">
        <v>67</v>
      </c>
      <c r="D39" s="1">
        <v>197145</v>
      </c>
      <c r="E39" s="86">
        <f t="shared" si="5"/>
        <v>17833.107191316147</v>
      </c>
      <c r="F39" s="87">
        <f t="shared" si="0"/>
        <v>0.83912035165175314</v>
      </c>
      <c r="G39" s="189">
        <f t="shared" si="6"/>
        <v>2120.8999220687506</v>
      </c>
      <c r="H39" s="189">
        <f t="shared" si="7"/>
        <v>23446.548638470038</v>
      </c>
      <c r="I39" s="189">
        <f t="shared" si="1"/>
        <v>453.39524096789677</v>
      </c>
      <c r="J39" s="88">
        <f t="shared" si="2"/>
        <v>5012.2843889000987</v>
      </c>
      <c r="K39" s="189">
        <f t="shared" si="8"/>
        <v>210.14285062836623</v>
      </c>
      <c r="L39" s="88">
        <f t="shared" si="3"/>
        <v>2323.129213696589</v>
      </c>
      <c r="M39" s="89">
        <f t="shared" si="9"/>
        <v>25769.677852166627</v>
      </c>
      <c r="N39" s="89">
        <f t="shared" si="10"/>
        <v>222914.67785216664</v>
      </c>
      <c r="O39" s="89">
        <f t="shared" si="11"/>
        <v>20164.149964013264</v>
      </c>
      <c r="P39" s="90">
        <f t="shared" si="4"/>
        <v>0.94880541158866505</v>
      </c>
      <c r="Q39" s="227">
        <v>1917.4851864110824</v>
      </c>
      <c r="R39" s="93">
        <f t="shared" si="12"/>
        <v>0.12362784547516728</v>
      </c>
      <c r="S39" s="94">
        <f t="shared" si="12"/>
        <v>0.11376878613449873</v>
      </c>
      <c r="T39" s="92">
        <v>11055</v>
      </c>
      <c r="U39" s="1">
        <v>175454</v>
      </c>
      <c r="V39" s="1">
        <v>16011.498448622011</v>
      </c>
      <c r="W39" s="196"/>
      <c r="X39" s="89">
        <v>0</v>
      </c>
      <c r="Y39" s="89">
        <f t="shared" si="13"/>
        <v>0</v>
      </c>
      <c r="Z39" s="1"/>
      <c r="AA39" s="1"/>
    </row>
    <row r="40" spans="2:28">
      <c r="B40" s="200">
        <v>1525</v>
      </c>
      <c r="C40" t="s">
        <v>68</v>
      </c>
      <c r="D40" s="1">
        <v>83266</v>
      </c>
      <c r="E40" s="86">
        <f t="shared" si="5"/>
        <v>19010.502283105023</v>
      </c>
      <c r="F40" s="87">
        <f t="shared" si="0"/>
        <v>0.89452158783879443</v>
      </c>
      <c r="G40" s="189">
        <f t="shared" si="6"/>
        <v>1390.9149651596474</v>
      </c>
      <c r="H40" s="189">
        <f t="shared" si="7"/>
        <v>6092.2075473992554</v>
      </c>
      <c r="I40" s="189">
        <f t="shared" si="1"/>
        <v>41.30695884179022</v>
      </c>
      <c r="J40" s="88">
        <f t="shared" si="2"/>
        <v>180.92447972704116</v>
      </c>
      <c r="K40" s="189">
        <f t="shared" si="8"/>
        <v>-201.94543149774032</v>
      </c>
      <c r="L40" s="88">
        <f t="shared" si="3"/>
        <v>-884.52098996010261</v>
      </c>
      <c r="M40" s="89">
        <f t="shared" si="9"/>
        <v>5207.6865574391531</v>
      </c>
      <c r="N40" s="89">
        <f t="shared" si="10"/>
        <v>88473.686557439156</v>
      </c>
      <c r="O40" s="89">
        <f t="shared" si="11"/>
        <v>20199.471816766931</v>
      </c>
      <c r="P40" s="90">
        <f t="shared" si="4"/>
        <v>0.95046744867427624</v>
      </c>
      <c r="Q40" s="227">
        <v>135.27399515879642</v>
      </c>
      <c r="R40" s="93">
        <f t="shared" si="12"/>
        <v>7.8267851130506855E-2</v>
      </c>
      <c r="S40" s="93">
        <f t="shared" si="12"/>
        <v>7.0390095140512213E-2</v>
      </c>
      <c r="T40" s="92">
        <v>4380</v>
      </c>
      <c r="U40" s="1">
        <v>77222</v>
      </c>
      <c r="V40" s="1">
        <v>17760.34958601656</v>
      </c>
      <c r="W40" s="196"/>
      <c r="X40" s="89">
        <v>0</v>
      </c>
      <c r="Y40" s="89">
        <f t="shared" si="13"/>
        <v>0</v>
      </c>
      <c r="Z40" s="1"/>
      <c r="AA40" s="1"/>
    </row>
    <row r="41" spans="2:28">
      <c r="B41" s="200">
        <v>1528</v>
      </c>
      <c r="C41" t="s">
        <v>69</v>
      </c>
      <c r="D41" s="1">
        <v>131423</v>
      </c>
      <c r="E41" s="86">
        <f t="shared" si="5"/>
        <v>17233.543141883034</v>
      </c>
      <c r="F41" s="87">
        <f t="shared" si="0"/>
        <v>0.81090842029281129</v>
      </c>
      <c r="G41" s="189">
        <f t="shared" si="6"/>
        <v>2492.6296327172804</v>
      </c>
      <c r="H41" s="189">
        <f t="shared" si="7"/>
        <v>19008.793579101981</v>
      </c>
      <c r="I41" s="189">
        <f t="shared" si="1"/>
        <v>663.24265826948624</v>
      </c>
      <c r="J41" s="88">
        <f t="shared" si="2"/>
        <v>5057.8885119631022</v>
      </c>
      <c r="K41" s="189">
        <f t="shared" si="8"/>
        <v>419.99026792995573</v>
      </c>
      <c r="L41" s="88">
        <f t="shared" si="3"/>
        <v>3202.8457832338422</v>
      </c>
      <c r="M41" s="89">
        <f t="shared" si="9"/>
        <v>22211.639362335824</v>
      </c>
      <c r="N41" s="89">
        <f t="shared" si="10"/>
        <v>153634.63936233582</v>
      </c>
      <c r="O41" s="89">
        <f t="shared" si="11"/>
        <v>20146.163042530268</v>
      </c>
      <c r="P41" s="90">
        <f t="shared" si="4"/>
        <v>0.94795905364789668</v>
      </c>
      <c r="Q41" s="227">
        <v>3187.5698463655244</v>
      </c>
      <c r="R41" s="93">
        <f t="shared" si="12"/>
        <v>0.16946226608174125</v>
      </c>
      <c r="S41" s="93">
        <f t="shared" si="12"/>
        <v>0.16808209818313982</v>
      </c>
      <c r="T41" s="92">
        <v>7626</v>
      </c>
      <c r="U41" s="1">
        <v>112379</v>
      </c>
      <c r="V41" s="1">
        <v>14753.708809242484</v>
      </c>
      <c r="W41" s="196"/>
      <c r="X41" s="89">
        <v>0</v>
      </c>
      <c r="Y41" s="89">
        <f t="shared" si="13"/>
        <v>0</v>
      </c>
      <c r="Z41" s="1"/>
      <c r="AA41" s="1"/>
    </row>
    <row r="42" spans="2:28">
      <c r="B42" s="200">
        <v>1531</v>
      </c>
      <c r="C42" t="s">
        <v>70</v>
      </c>
      <c r="D42" s="1">
        <v>169774</v>
      </c>
      <c r="E42" s="86">
        <f t="shared" si="5"/>
        <v>17396.659493800595</v>
      </c>
      <c r="F42" s="87">
        <f t="shared" si="0"/>
        <v>0.81858370924345847</v>
      </c>
      <c r="G42" s="189">
        <f t="shared" si="6"/>
        <v>2391.497494528393</v>
      </c>
      <c r="H42" s="189">
        <f t="shared" si="7"/>
        <v>23338.624049102586</v>
      </c>
      <c r="I42" s="189">
        <f t="shared" si="1"/>
        <v>606.15193509834</v>
      </c>
      <c r="J42" s="88">
        <f t="shared" si="2"/>
        <v>5915.4367346247</v>
      </c>
      <c r="K42" s="189">
        <f t="shared" si="8"/>
        <v>362.8995447588095</v>
      </c>
      <c r="L42" s="88">
        <f t="shared" si="3"/>
        <v>3541.536657301222</v>
      </c>
      <c r="M42" s="89">
        <f t="shared" si="9"/>
        <v>26880.160706403807</v>
      </c>
      <c r="N42" s="89">
        <f t="shared" si="10"/>
        <v>196654.16070640381</v>
      </c>
      <c r="O42" s="89">
        <f t="shared" si="11"/>
        <v>20151.056533087798</v>
      </c>
      <c r="P42" s="90">
        <f t="shared" si="4"/>
        <v>0.94818931231641623</v>
      </c>
      <c r="Q42" s="227">
        <v>5095.3315933229569</v>
      </c>
      <c r="R42" s="93">
        <f t="shared" si="12"/>
        <v>0.12746712710851374</v>
      </c>
      <c r="S42" s="93">
        <f t="shared" si="12"/>
        <v>0.12296141771644166</v>
      </c>
      <c r="T42" s="92">
        <v>9759</v>
      </c>
      <c r="U42" s="1">
        <v>150580</v>
      </c>
      <c r="V42" s="1">
        <v>15491.769547325102</v>
      </c>
      <c r="W42" s="196"/>
      <c r="X42" s="89">
        <v>0</v>
      </c>
      <c r="Y42" s="89">
        <f t="shared" si="13"/>
        <v>0</v>
      </c>
      <c r="Z42" s="1"/>
      <c r="AA42" s="1"/>
    </row>
    <row r="43" spans="2:28">
      <c r="B43" s="200">
        <v>1532</v>
      </c>
      <c r="C43" t="s">
        <v>71</v>
      </c>
      <c r="D43" s="1">
        <v>167383</v>
      </c>
      <c r="E43" s="86">
        <f t="shared" si="5"/>
        <v>19079.334321212813</v>
      </c>
      <c r="F43" s="87">
        <f t="shared" si="0"/>
        <v>0.89776041567750342</v>
      </c>
      <c r="G43" s="189">
        <f t="shared" si="6"/>
        <v>1348.2391015328176</v>
      </c>
      <c r="H43" s="189">
        <f t="shared" si="7"/>
        <v>11828.101637747408</v>
      </c>
      <c r="I43" s="189">
        <f t="shared" si="1"/>
        <v>17.215745504063669</v>
      </c>
      <c r="J43" s="88">
        <f t="shared" si="2"/>
        <v>151.03373530715058</v>
      </c>
      <c r="K43" s="189">
        <f t="shared" si="8"/>
        <v>-226.03664483546686</v>
      </c>
      <c r="L43" s="88">
        <f t="shared" si="3"/>
        <v>-1983.0194851415506</v>
      </c>
      <c r="M43" s="89">
        <f t="shared" si="9"/>
        <v>9845.0821526058571</v>
      </c>
      <c r="N43" s="89">
        <f t="shared" si="10"/>
        <v>177228.08215260587</v>
      </c>
      <c r="O43" s="89">
        <f t="shared" si="11"/>
        <v>20201.536777910165</v>
      </c>
      <c r="P43" s="90">
        <f t="shared" si="4"/>
        <v>0.95056461350943755</v>
      </c>
      <c r="Q43" s="227">
        <v>2580.4270787590322</v>
      </c>
      <c r="R43" s="93">
        <f t="shared" si="12"/>
        <v>0.1179287498497255</v>
      </c>
      <c r="S43" s="93">
        <f t="shared" si="12"/>
        <v>0.10747962668915603</v>
      </c>
      <c r="T43" s="92">
        <v>8773</v>
      </c>
      <c r="U43" s="1">
        <v>149726</v>
      </c>
      <c r="V43" s="1">
        <v>17227.706823150384</v>
      </c>
      <c r="W43" s="196"/>
      <c r="X43" s="89">
        <v>0</v>
      </c>
      <c r="Y43" s="89">
        <f t="shared" si="13"/>
        <v>0</v>
      </c>
      <c r="Z43" s="1"/>
      <c r="AA43" s="1"/>
    </row>
    <row r="44" spans="2:28">
      <c r="B44" s="200">
        <v>1535</v>
      </c>
      <c r="C44" t="s">
        <v>72</v>
      </c>
      <c r="D44" s="1">
        <v>137703</v>
      </c>
      <c r="E44" s="86">
        <f t="shared" si="5"/>
        <v>19014.498757249377</v>
      </c>
      <c r="F44" s="87">
        <f t="shared" si="0"/>
        <v>0.89470963823031624</v>
      </c>
      <c r="G44" s="189">
        <f t="shared" si="6"/>
        <v>1388.4371511901475</v>
      </c>
      <c r="H44" s="189">
        <f t="shared" si="7"/>
        <v>10055.061848919047</v>
      </c>
      <c r="I44" s="189">
        <f t="shared" si="1"/>
        <v>39.908192891266111</v>
      </c>
      <c r="J44" s="88">
        <f t="shared" si="2"/>
        <v>289.01513291854917</v>
      </c>
      <c r="K44" s="189">
        <f t="shared" si="8"/>
        <v>-203.34419744826442</v>
      </c>
      <c r="L44" s="88">
        <f t="shared" si="3"/>
        <v>-1472.618677920331</v>
      </c>
      <c r="M44" s="89">
        <f t="shared" si="9"/>
        <v>8582.4431709987166</v>
      </c>
      <c r="N44" s="89">
        <f t="shared" si="10"/>
        <v>146285.44317099871</v>
      </c>
      <c r="O44" s="89">
        <f t="shared" si="11"/>
        <v>20199.591710991259</v>
      </c>
      <c r="P44" s="90">
        <f t="shared" si="4"/>
        <v>0.95047309018602177</v>
      </c>
      <c r="Q44" s="227">
        <v>1444.3413945484008</v>
      </c>
      <c r="R44" s="93">
        <f t="shared" si="12"/>
        <v>0.15214317388867041</v>
      </c>
      <c r="S44" s="93">
        <f t="shared" si="12"/>
        <v>0.13702944818866716</v>
      </c>
      <c r="T44" s="92">
        <v>7242</v>
      </c>
      <c r="U44" s="1">
        <v>119519</v>
      </c>
      <c r="V44" s="1">
        <v>16722.960682803972</v>
      </c>
      <c r="W44" s="196"/>
      <c r="X44" s="89">
        <v>0</v>
      </c>
      <c r="Y44" s="89">
        <f t="shared" si="13"/>
        <v>0</v>
      </c>
      <c r="Z44" s="1"/>
      <c r="AA44" s="1"/>
    </row>
    <row r="45" spans="2:28">
      <c r="B45" s="200">
        <v>1539</v>
      </c>
      <c r="C45" t="s">
        <v>73</v>
      </c>
      <c r="D45" s="1">
        <v>137805</v>
      </c>
      <c r="E45" s="86">
        <f t="shared" si="5"/>
        <v>19150.222345747636</v>
      </c>
      <c r="F45" s="87">
        <f t="shared" si="0"/>
        <v>0.90109598605441021</v>
      </c>
      <c r="G45" s="189">
        <f t="shared" si="6"/>
        <v>1304.2885263212274</v>
      </c>
      <c r="H45" s="189">
        <f t="shared" si="7"/>
        <v>9385.6602354075512</v>
      </c>
      <c r="I45" s="189">
        <f t="shared" si="1"/>
        <v>0</v>
      </c>
      <c r="J45" s="88">
        <f t="shared" si="2"/>
        <v>0</v>
      </c>
      <c r="K45" s="189">
        <f t="shared" si="8"/>
        <v>-243.25239033953054</v>
      </c>
      <c r="L45" s="88">
        <f t="shared" si="3"/>
        <v>-1750.4442008832616</v>
      </c>
      <c r="M45" s="89">
        <f t="shared" si="9"/>
        <v>7635.2160345242901</v>
      </c>
      <c r="N45" s="89">
        <f t="shared" si="10"/>
        <v>145440.21603452429</v>
      </c>
      <c r="O45" s="89">
        <f t="shared" si="11"/>
        <v>20211.258481729335</v>
      </c>
      <c r="P45" s="90">
        <f t="shared" si="4"/>
        <v>0.95102205928374262</v>
      </c>
      <c r="Q45" s="227">
        <v>-2154.3216545554988</v>
      </c>
      <c r="R45" s="93">
        <f t="shared" si="12"/>
        <v>0.12328822954026736</v>
      </c>
      <c r="S45" s="93">
        <f t="shared" si="12"/>
        <v>0.13936642404313654</v>
      </c>
      <c r="T45" s="92">
        <v>7196</v>
      </c>
      <c r="U45" s="1">
        <v>122680</v>
      </c>
      <c r="V45" s="1">
        <v>16807.781887929854</v>
      </c>
      <c r="W45" s="196"/>
      <c r="X45" s="89">
        <v>0</v>
      </c>
      <c r="Y45" s="89">
        <f t="shared" si="13"/>
        <v>0</v>
      </c>
      <c r="Z45" s="1"/>
      <c r="AA45" s="1"/>
    </row>
    <row r="46" spans="2:28">
      <c r="B46" s="200">
        <v>1547</v>
      </c>
      <c r="C46" t="s">
        <v>74</v>
      </c>
      <c r="D46" s="1">
        <v>73389</v>
      </c>
      <c r="E46" s="86">
        <f t="shared" si="5"/>
        <v>19523.543495610535</v>
      </c>
      <c r="F46" s="87">
        <f t="shared" si="0"/>
        <v>0.9186622671960688</v>
      </c>
      <c r="G46" s="189">
        <f t="shared" si="6"/>
        <v>1072.8294134062301</v>
      </c>
      <c r="H46" s="189">
        <f t="shared" si="7"/>
        <v>4032.7657649940188</v>
      </c>
      <c r="I46" s="189">
        <f t="shared" si="1"/>
        <v>0</v>
      </c>
      <c r="J46" s="88">
        <f t="shared" si="2"/>
        <v>0</v>
      </c>
      <c r="K46" s="189">
        <f t="shared" si="8"/>
        <v>-243.25239033953054</v>
      </c>
      <c r="L46" s="88">
        <f t="shared" si="3"/>
        <v>-914.38573528629524</v>
      </c>
      <c r="M46" s="89">
        <f t="shared" si="9"/>
        <v>3118.3800297077237</v>
      </c>
      <c r="N46" s="89">
        <f t="shared" si="10"/>
        <v>76507.380029707725</v>
      </c>
      <c r="O46" s="89">
        <f t="shared" si="11"/>
        <v>20353.120518677235</v>
      </c>
      <c r="P46" s="90">
        <f t="shared" si="4"/>
        <v>0.95769724611757279</v>
      </c>
      <c r="Q46" s="227">
        <v>1131.718850796266</v>
      </c>
      <c r="R46" s="93">
        <f t="shared" si="12"/>
        <v>0.15834083053174866</v>
      </c>
      <c r="S46" s="94">
        <f t="shared" si="12"/>
        <v>0.1333805732098354</v>
      </c>
      <c r="T46" s="92">
        <v>3759</v>
      </c>
      <c r="U46" s="1">
        <v>63357</v>
      </c>
      <c r="V46" s="1">
        <v>17225.938009787929</v>
      </c>
      <c r="W46" s="196"/>
      <c r="X46" s="89">
        <v>0</v>
      </c>
      <c r="Y46" s="89">
        <f t="shared" si="13"/>
        <v>0</v>
      </c>
      <c r="Z46" s="1"/>
      <c r="AA46" s="1"/>
    </row>
    <row r="47" spans="2:28">
      <c r="B47" s="200">
        <v>1554</v>
      </c>
      <c r="C47" t="s">
        <v>75</v>
      </c>
      <c r="D47" s="1">
        <v>120505</v>
      </c>
      <c r="E47" s="86">
        <f t="shared" si="5"/>
        <v>20110.981308411214</v>
      </c>
      <c r="F47" s="87">
        <f t="shared" si="0"/>
        <v>0.94630360971493599</v>
      </c>
      <c r="G47" s="189">
        <f t="shared" si="6"/>
        <v>708.61796946980894</v>
      </c>
      <c r="H47" s="189">
        <f t="shared" si="7"/>
        <v>4246.0388730630948</v>
      </c>
      <c r="I47" s="189">
        <f t="shared" si="1"/>
        <v>0</v>
      </c>
      <c r="J47" s="88">
        <f t="shared" si="2"/>
        <v>0</v>
      </c>
      <c r="K47" s="189">
        <f t="shared" si="8"/>
        <v>-243.25239033953054</v>
      </c>
      <c r="L47" s="88">
        <f t="shared" si="3"/>
        <v>-1457.568322914467</v>
      </c>
      <c r="M47" s="89">
        <f t="shared" si="9"/>
        <v>2788.4705501486278</v>
      </c>
      <c r="N47" s="89">
        <f t="shared" si="10"/>
        <v>123293.47055014863</v>
      </c>
      <c r="O47" s="89">
        <f t="shared" si="11"/>
        <v>20576.346887541495</v>
      </c>
      <c r="P47" s="90">
        <f t="shared" si="4"/>
        <v>0.96820095627474234</v>
      </c>
      <c r="Q47" s="227">
        <v>-1709.7693179113485</v>
      </c>
      <c r="R47" s="93">
        <f t="shared" si="12"/>
        <v>0.19010231492454768</v>
      </c>
      <c r="S47" s="94">
        <f t="shared" si="12"/>
        <v>0.18275355229901211</v>
      </c>
      <c r="T47" s="92">
        <v>5992</v>
      </c>
      <c r="U47" s="1">
        <v>101256</v>
      </c>
      <c r="V47" s="1">
        <v>17003.526448362722</v>
      </c>
      <c r="W47" s="196"/>
      <c r="X47" s="89">
        <v>0</v>
      </c>
      <c r="Y47" s="89">
        <f t="shared" si="13"/>
        <v>0</v>
      </c>
      <c r="Z47" s="1"/>
      <c r="AA47" s="1"/>
    </row>
    <row r="48" spans="2:28">
      <c r="B48" s="200">
        <v>1557</v>
      </c>
      <c r="C48" t="s">
        <v>76</v>
      </c>
      <c r="D48" s="1">
        <v>45785</v>
      </c>
      <c r="E48" s="86">
        <f t="shared" si="5"/>
        <v>16907.311669128507</v>
      </c>
      <c r="F48" s="87">
        <f t="shared" si="0"/>
        <v>0.79555790031887486</v>
      </c>
      <c r="G48" s="189">
        <f t="shared" si="6"/>
        <v>2694.8931458250872</v>
      </c>
      <c r="H48" s="189">
        <f t="shared" si="7"/>
        <v>7297.7706388943361</v>
      </c>
      <c r="I48" s="189">
        <f t="shared" si="1"/>
        <v>777.42367373357081</v>
      </c>
      <c r="J48" s="88">
        <f t="shared" si="2"/>
        <v>2105.2633084705099</v>
      </c>
      <c r="K48" s="189">
        <f t="shared" si="8"/>
        <v>534.1712833940403</v>
      </c>
      <c r="L48" s="88">
        <f t="shared" si="3"/>
        <v>1446.5358354310613</v>
      </c>
      <c r="M48" s="89">
        <f t="shared" si="9"/>
        <v>8744.3064743253981</v>
      </c>
      <c r="N48" s="89">
        <f t="shared" si="10"/>
        <v>54529.3064743254</v>
      </c>
      <c r="O48" s="89">
        <f t="shared" si="11"/>
        <v>20136.376098347635</v>
      </c>
      <c r="P48" s="90">
        <f t="shared" si="4"/>
        <v>0.94749853804867867</v>
      </c>
      <c r="Q48" s="227">
        <v>503.27664358219954</v>
      </c>
      <c r="R48" s="93">
        <f t="shared" si="12"/>
        <v>0.15893788285323748</v>
      </c>
      <c r="S48" s="94">
        <f t="shared" si="12"/>
        <v>0.15551413726135188</v>
      </c>
      <c r="T48" s="92">
        <v>2708</v>
      </c>
      <c r="U48" s="1">
        <v>39506</v>
      </c>
      <c r="V48" s="1">
        <v>14631.851851851852</v>
      </c>
      <c r="W48" s="196"/>
      <c r="X48" s="89">
        <v>0</v>
      </c>
      <c r="Y48" s="89">
        <f t="shared" si="13"/>
        <v>0</v>
      </c>
      <c r="Z48" s="1"/>
      <c r="AA48" s="1"/>
    </row>
    <row r="49" spans="2:27">
      <c r="B49" s="200">
        <v>1560</v>
      </c>
      <c r="C49" t="s">
        <v>77</v>
      </c>
      <c r="D49" s="1">
        <v>51173</v>
      </c>
      <c r="E49" s="86">
        <f t="shared" si="5"/>
        <v>16630.809229769256</v>
      </c>
      <c r="F49" s="87">
        <f t="shared" si="0"/>
        <v>0.78254733397961784</v>
      </c>
      <c r="G49" s="189">
        <f t="shared" si="6"/>
        <v>2866.3246582278225</v>
      </c>
      <c r="H49" s="189">
        <f t="shared" si="7"/>
        <v>8819.6809733670088</v>
      </c>
      <c r="I49" s="189">
        <f t="shared" si="1"/>
        <v>874.19952750930838</v>
      </c>
      <c r="J49" s="88">
        <f t="shared" si="2"/>
        <v>2689.9119461461419</v>
      </c>
      <c r="K49" s="189">
        <f t="shared" si="8"/>
        <v>630.94713716977787</v>
      </c>
      <c r="L49" s="88">
        <f t="shared" si="3"/>
        <v>1941.4243410714066</v>
      </c>
      <c r="M49" s="89">
        <f t="shared" si="9"/>
        <v>10761.105314438415</v>
      </c>
      <c r="N49" s="89">
        <f t="shared" si="10"/>
        <v>61934.105314438413</v>
      </c>
      <c r="O49" s="89">
        <f t="shared" si="11"/>
        <v>20128.081025166852</v>
      </c>
      <c r="P49" s="90">
        <f t="shared" si="4"/>
        <v>0.94710822105850068</v>
      </c>
      <c r="Q49" s="227">
        <v>1066.979055503105</v>
      </c>
      <c r="R49" s="93">
        <f t="shared" si="12"/>
        <v>0.13829077320046268</v>
      </c>
      <c r="S49" s="94">
        <f t="shared" si="12"/>
        <v>0.12497310409574482</v>
      </c>
      <c r="T49" s="92">
        <v>3077</v>
      </c>
      <c r="U49" s="1">
        <v>44956</v>
      </c>
      <c r="V49" s="1">
        <v>14783.294968760278</v>
      </c>
      <c r="W49" s="196"/>
      <c r="X49" s="89">
        <v>0</v>
      </c>
      <c r="Y49" s="89">
        <f t="shared" si="13"/>
        <v>0</v>
      </c>
      <c r="Z49" s="1"/>
      <c r="AA49" s="1"/>
    </row>
    <row r="50" spans="2:27">
      <c r="B50" s="200">
        <v>1563</v>
      </c>
      <c r="C50" t="s">
        <v>78</v>
      </c>
      <c r="D50" s="1">
        <v>157837</v>
      </c>
      <c r="E50" s="86">
        <f t="shared" si="5"/>
        <v>21943.139163075211</v>
      </c>
      <c r="F50" s="87">
        <f t="shared" si="0"/>
        <v>1.0325141016271819</v>
      </c>
      <c r="G50" s="189">
        <f t="shared" si="6"/>
        <v>-427.31990042186953</v>
      </c>
      <c r="H50" s="189">
        <f t="shared" si="7"/>
        <v>-3073.7120437345075</v>
      </c>
      <c r="I50" s="189">
        <f t="shared" si="1"/>
        <v>0</v>
      </c>
      <c r="J50" s="88">
        <f t="shared" si="2"/>
        <v>0</v>
      </c>
      <c r="K50" s="189">
        <f t="shared" si="8"/>
        <v>-243.25239033953054</v>
      </c>
      <c r="L50" s="88">
        <f t="shared" si="3"/>
        <v>-1749.7144437122431</v>
      </c>
      <c r="M50" s="89">
        <f t="shared" si="9"/>
        <v>-4823.4264874467508</v>
      </c>
      <c r="N50" s="89">
        <f t="shared" si="10"/>
        <v>153013.57351255324</v>
      </c>
      <c r="O50" s="89">
        <f t="shared" si="11"/>
        <v>21272.566872313811</v>
      </c>
      <c r="P50" s="90">
        <f t="shared" si="4"/>
        <v>1.0009609432013957</v>
      </c>
      <c r="Q50" s="227">
        <v>1773.2336509118149</v>
      </c>
      <c r="R50" s="93">
        <f t="shared" si="12"/>
        <v>4.6310597874724066E-2</v>
      </c>
      <c r="S50" s="94">
        <f t="shared" si="12"/>
        <v>5.1256317369752641E-2</v>
      </c>
      <c r="T50" s="92">
        <v>7193</v>
      </c>
      <c r="U50" s="1">
        <v>150851</v>
      </c>
      <c r="V50" s="1">
        <v>20873.25307873253</v>
      </c>
      <c r="W50" s="196"/>
      <c r="X50" s="89">
        <v>0</v>
      </c>
      <c r="Y50" s="89">
        <f t="shared" si="13"/>
        <v>0</v>
      </c>
      <c r="Z50" s="1"/>
      <c r="AA50" s="1"/>
    </row>
    <row r="51" spans="2:27">
      <c r="B51" s="200">
        <v>1566</v>
      </c>
      <c r="C51" t="s">
        <v>79</v>
      </c>
      <c r="D51" s="1">
        <v>103922</v>
      </c>
      <c r="E51" s="86">
        <f t="shared" si="5"/>
        <v>17465.882352941175</v>
      </c>
      <c r="F51" s="87">
        <f t="shared" si="0"/>
        <v>0.82184092680410148</v>
      </c>
      <c r="G51" s="189">
        <f t="shared" si="6"/>
        <v>2348.579321861233</v>
      </c>
      <c r="H51" s="189">
        <f t="shared" si="7"/>
        <v>13974.046965074336</v>
      </c>
      <c r="I51" s="189">
        <f t="shared" si="1"/>
        <v>581.92393439913701</v>
      </c>
      <c r="J51" s="88">
        <f t="shared" si="2"/>
        <v>3462.4474096748654</v>
      </c>
      <c r="K51" s="189">
        <f t="shared" si="8"/>
        <v>338.6715440596065</v>
      </c>
      <c r="L51" s="88">
        <f t="shared" si="3"/>
        <v>2015.0956871546587</v>
      </c>
      <c r="M51" s="89">
        <f t="shared" si="9"/>
        <v>15989.142652228995</v>
      </c>
      <c r="N51" s="89">
        <f t="shared" si="10"/>
        <v>119911.142652229</v>
      </c>
      <c r="O51" s="89">
        <f t="shared" si="11"/>
        <v>20153.133218862018</v>
      </c>
      <c r="P51" s="90">
        <f t="shared" si="4"/>
        <v>0.94828702884323568</v>
      </c>
      <c r="Q51" s="227">
        <v>1545.3945824645871</v>
      </c>
      <c r="R51" s="93">
        <f t="shared" si="12"/>
        <v>0.10473051982566174</v>
      </c>
      <c r="S51" s="94">
        <f t="shared" si="12"/>
        <v>0.10528752681044774</v>
      </c>
      <c r="T51" s="92">
        <v>5950</v>
      </c>
      <c r="U51" s="1">
        <v>94070</v>
      </c>
      <c r="V51" s="1">
        <v>15802.116579875692</v>
      </c>
      <c r="W51" s="196"/>
      <c r="X51" s="89">
        <v>0</v>
      </c>
      <c r="Y51" s="89">
        <f t="shared" si="13"/>
        <v>0</v>
      </c>
      <c r="Z51" s="1"/>
      <c r="AA51" s="1"/>
    </row>
    <row r="52" spans="2:27">
      <c r="B52" s="200">
        <v>1573</v>
      </c>
      <c r="C52" t="s">
        <v>80</v>
      </c>
      <c r="D52" s="1">
        <v>40509</v>
      </c>
      <c r="E52" s="86">
        <f t="shared" si="5"/>
        <v>18684.963099630993</v>
      </c>
      <c r="F52" s="87">
        <f t="shared" si="0"/>
        <v>0.8792036428961334</v>
      </c>
      <c r="G52" s="189">
        <f t="shared" si="6"/>
        <v>1592.7492589135456</v>
      </c>
      <c r="H52" s="189">
        <f t="shared" si="7"/>
        <v>3453.080393324567</v>
      </c>
      <c r="I52" s="189">
        <f t="shared" si="1"/>
        <v>155.24567305770051</v>
      </c>
      <c r="J52" s="88">
        <f t="shared" si="2"/>
        <v>336.57261918909467</v>
      </c>
      <c r="K52" s="189">
        <f t="shared" si="8"/>
        <v>-88.006717281830021</v>
      </c>
      <c r="L52" s="88">
        <f t="shared" si="3"/>
        <v>-190.79856306700748</v>
      </c>
      <c r="M52" s="89">
        <f t="shared" si="9"/>
        <v>3262.2818302575597</v>
      </c>
      <c r="N52" s="89">
        <f t="shared" si="10"/>
        <v>43771.281830257562</v>
      </c>
      <c r="O52" s="89">
        <f t="shared" si="11"/>
        <v>20189.705641262713</v>
      </c>
      <c r="P52" s="90">
        <f t="shared" si="4"/>
        <v>0.95000791032599663</v>
      </c>
      <c r="Q52" s="227">
        <v>837.89847979549904</v>
      </c>
      <c r="R52" s="93">
        <f t="shared" si="12"/>
        <v>0.14174182638105975</v>
      </c>
      <c r="S52" s="94">
        <f t="shared" si="12"/>
        <v>0.13700212322726368</v>
      </c>
      <c r="T52" s="92">
        <v>2168</v>
      </c>
      <c r="U52" s="1">
        <v>35480</v>
      </c>
      <c r="V52" s="1">
        <v>16433.534043538675</v>
      </c>
      <c r="W52" s="196"/>
      <c r="X52" s="89">
        <v>0</v>
      </c>
      <c r="Y52" s="89">
        <f t="shared" si="13"/>
        <v>0</v>
      </c>
      <c r="Z52" s="1"/>
      <c r="AA52" s="1"/>
    </row>
    <row r="53" spans="2:27">
      <c r="B53" s="200">
        <v>1576</v>
      </c>
      <c r="C53" t="s">
        <v>81</v>
      </c>
      <c r="D53" s="1">
        <v>63027</v>
      </c>
      <c r="E53" s="86">
        <f t="shared" si="5"/>
        <v>18570.123747790221</v>
      </c>
      <c r="F53" s="87">
        <f t="shared" si="0"/>
        <v>0.8737999834964405</v>
      </c>
      <c r="G53" s="189">
        <f t="shared" si="6"/>
        <v>1663.9496570548242</v>
      </c>
      <c r="H53" s="189">
        <f t="shared" si="7"/>
        <v>5647.4451360440735</v>
      </c>
      <c r="I53" s="189">
        <f t="shared" si="1"/>
        <v>195.4394462019707</v>
      </c>
      <c r="J53" s="88">
        <f t="shared" si="2"/>
        <v>663.32148040948857</v>
      </c>
      <c r="K53" s="189">
        <f t="shared" si="8"/>
        <v>-47.812944137559839</v>
      </c>
      <c r="L53" s="88">
        <f t="shared" si="3"/>
        <v>-162.27713240287807</v>
      </c>
      <c r="M53" s="89">
        <f t="shared" si="9"/>
        <v>5485.1680036411954</v>
      </c>
      <c r="N53" s="89">
        <f t="shared" si="10"/>
        <v>68512.1680036412</v>
      </c>
      <c r="O53" s="89">
        <f t="shared" si="11"/>
        <v>20186.260460707483</v>
      </c>
      <c r="P53" s="90">
        <f t="shared" si="4"/>
        <v>0.94984580054400547</v>
      </c>
      <c r="Q53" s="227">
        <v>991.90860720751152</v>
      </c>
      <c r="R53" s="93">
        <f t="shared" si="12"/>
        <v>0.12135715048215492</v>
      </c>
      <c r="S53" s="94">
        <f t="shared" si="12"/>
        <v>0.1259826661294004</v>
      </c>
      <c r="T53" s="92">
        <v>3394</v>
      </c>
      <c r="U53" s="1">
        <v>56206</v>
      </c>
      <c r="V53" s="1">
        <v>16492.370892018778</v>
      </c>
      <c r="W53" s="196"/>
      <c r="X53" s="89">
        <v>0</v>
      </c>
      <c r="Y53" s="89">
        <f t="shared" si="13"/>
        <v>0</v>
      </c>
      <c r="Z53" s="1"/>
      <c r="AA53" s="1"/>
    </row>
    <row r="54" spans="2:27">
      <c r="B54" s="200">
        <v>1577</v>
      </c>
      <c r="C54" t="s">
        <v>82</v>
      </c>
      <c r="D54" s="1">
        <v>185521</v>
      </c>
      <c r="E54" s="86">
        <f t="shared" si="5"/>
        <v>16667.055969814031</v>
      </c>
      <c r="F54" s="87">
        <f t="shared" si="0"/>
        <v>0.78425289078058924</v>
      </c>
      <c r="G54" s="189">
        <f t="shared" si="6"/>
        <v>2843.851679400062</v>
      </c>
      <c r="H54" s="189">
        <f t="shared" si="7"/>
        <v>31654.913043402092</v>
      </c>
      <c r="I54" s="189">
        <f t="shared" si="1"/>
        <v>861.51316849363718</v>
      </c>
      <c r="J54" s="88">
        <f t="shared" si="2"/>
        <v>9589.5030785026756</v>
      </c>
      <c r="K54" s="189">
        <f t="shared" si="8"/>
        <v>618.26077815410667</v>
      </c>
      <c r="L54" s="88">
        <f t="shared" si="3"/>
        <v>6881.8607216333612</v>
      </c>
      <c r="M54" s="89">
        <f t="shared" si="9"/>
        <v>38536.773765035454</v>
      </c>
      <c r="N54" s="89">
        <f t="shared" si="10"/>
        <v>224057.77376503544</v>
      </c>
      <c r="O54" s="89">
        <f t="shared" si="11"/>
        <v>20129.1684273682</v>
      </c>
      <c r="P54" s="90">
        <f t="shared" si="4"/>
        <v>0.94715938776253006</v>
      </c>
      <c r="Q54" s="227">
        <v>1215.8055205736673</v>
      </c>
      <c r="R54" s="93">
        <f t="shared" si="12"/>
        <v>0.16529631607047518</v>
      </c>
      <c r="S54" s="94">
        <f t="shared" si="12"/>
        <v>0.16131812363397544</v>
      </c>
      <c r="T54" s="92">
        <v>11131</v>
      </c>
      <c r="U54" s="1">
        <v>159205</v>
      </c>
      <c r="V54" s="1">
        <v>14351.843504913008</v>
      </c>
      <c r="W54" s="196"/>
      <c r="X54" s="89">
        <v>0</v>
      </c>
      <c r="Y54" s="89">
        <f t="shared" si="13"/>
        <v>0</v>
      </c>
      <c r="Z54" s="1"/>
      <c r="AA54" s="1"/>
    </row>
    <row r="55" spans="2:27">
      <c r="B55" s="200">
        <v>1578</v>
      </c>
      <c r="C55" t="s">
        <v>83</v>
      </c>
      <c r="D55" s="1">
        <v>50542</v>
      </c>
      <c r="E55" s="86">
        <f t="shared" si="5"/>
        <v>20168.395849960096</v>
      </c>
      <c r="F55" s="87">
        <f t="shared" si="0"/>
        <v>0.94900519782168391</v>
      </c>
      <c r="G55" s="189">
        <f t="shared" si="6"/>
        <v>673.02095370950212</v>
      </c>
      <c r="H55" s="189">
        <f t="shared" si="7"/>
        <v>1686.5905099960123</v>
      </c>
      <c r="I55" s="189">
        <f t="shared" si="1"/>
        <v>0</v>
      </c>
      <c r="J55" s="88">
        <f t="shared" si="2"/>
        <v>0</v>
      </c>
      <c r="K55" s="189">
        <f t="shared" si="8"/>
        <v>-243.25239033953054</v>
      </c>
      <c r="L55" s="88">
        <f t="shared" si="3"/>
        <v>-609.59049019086353</v>
      </c>
      <c r="M55" s="89">
        <f t="shared" si="9"/>
        <v>1077.0000198051489</v>
      </c>
      <c r="N55" s="89">
        <f t="shared" si="10"/>
        <v>51619.000019805149</v>
      </c>
      <c r="O55" s="89">
        <f t="shared" si="11"/>
        <v>20598.164413330069</v>
      </c>
      <c r="P55" s="90">
        <f t="shared" si="4"/>
        <v>0.96922755975530661</v>
      </c>
      <c r="Q55" s="227">
        <v>-5.020766135820395</v>
      </c>
      <c r="R55" s="93">
        <f t="shared" si="12"/>
        <v>9.077175414364641E-2</v>
      </c>
      <c r="S55" s="93">
        <f t="shared" si="12"/>
        <v>8.4678057193123213E-2</v>
      </c>
      <c r="T55" s="92">
        <v>2506</v>
      </c>
      <c r="U55" s="1">
        <v>46336</v>
      </c>
      <c r="V55" s="1">
        <v>18593.900481540932</v>
      </c>
      <c r="W55" s="196"/>
      <c r="X55" s="89">
        <v>0</v>
      </c>
      <c r="Y55" s="89">
        <f t="shared" si="13"/>
        <v>0</v>
      </c>
      <c r="Z55" s="1"/>
      <c r="AA55" s="1"/>
    </row>
    <row r="56" spans="2:27">
      <c r="B56" s="200">
        <v>1579</v>
      </c>
      <c r="C56" t="s">
        <v>84</v>
      </c>
      <c r="D56" s="1">
        <v>236402</v>
      </c>
      <c r="E56" s="86">
        <f t="shared" si="5"/>
        <v>17563.29866270431</v>
      </c>
      <c r="F56" s="87">
        <f t="shared" si="0"/>
        <v>0.82642476108648966</v>
      </c>
      <c r="G56" s="189">
        <f t="shared" si="6"/>
        <v>2288.1812098080891</v>
      </c>
      <c r="H56" s="189">
        <f t="shared" si="7"/>
        <v>30798.919084016878</v>
      </c>
      <c r="I56" s="189">
        <f t="shared" si="1"/>
        <v>547.82822598203961</v>
      </c>
      <c r="J56" s="88">
        <f t="shared" si="2"/>
        <v>7373.7679217182531</v>
      </c>
      <c r="K56" s="189">
        <f t="shared" si="8"/>
        <v>304.57583564250911</v>
      </c>
      <c r="L56" s="88">
        <f t="shared" si="3"/>
        <v>4099.5907477481724</v>
      </c>
      <c r="M56" s="89">
        <f t="shared" si="9"/>
        <v>34898.509831765048</v>
      </c>
      <c r="N56" s="89">
        <f t="shared" si="10"/>
        <v>271300.50983176503</v>
      </c>
      <c r="O56" s="89">
        <f t="shared" si="11"/>
        <v>20156.055708154905</v>
      </c>
      <c r="P56" s="90">
        <f t="shared" si="4"/>
        <v>0.94842454387170694</v>
      </c>
      <c r="Q56" s="227">
        <v>4933.6549714240464</v>
      </c>
      <c r="R56" s="93">
        <f t="shared" si="12"/>
        <v>0.15419956156411271</v>
      </c>
      <c r="S56" s="93">
        <f t="shared" si="12"/>
        <v>0.15222730376946389</v>
      </c>
      <c r="T56" s="92">
        <v>13460</v>
      </c>
      <c r="U56" s="1">
        <v>204819</v>
      </c>
      <c r="V56" s="1">
        <v>15242.911364143782</v>
      </c>
      <c r="W56" s="196"/>
      <c r="X56" s="89">
        <v>0</v>
      </c>
      <c r="Y56" s="89">
        <f t="shared" si="13"/>
        <v>0</v>
      </c>
      <c r="Z56" s="1"/>
      <c r="AA56" s="1"/>
    </row>
    <row r="57" spans="2:27">
      <c r="B57" s="200">
        <v>1580</v>
      </c>
      <c r="C57" s="222" t="s">
        <v>85</v>
      </c>
      <c r="D57" s="1">
        <v>174581.10797706584</v>
      </c>
      <c r="E57" s="86">
        <f t="shared" si="5"/>
        <v>18554.693163680076</v>
      </c>
      <c r="F57" s="87">
        <f t="shared" si="0"/>
        <v>0.87307391164447501</v>
      </c>
      <c r="G57" s="189">
        <f t="shared" si="6"/>
        <v>1673.5166192031143</v>
      </c>
      <c r="H57" s="189">
        <f t="shared" si="7"/>
        <v>15746.117870082102</v>
      </c>
      <c r="I57" s="189">
        <f t="shared" si="1"/>
        <v>200.84015064052144</v>
      </c>
      <c r="J57" s="88">
        <f t="shared" si="2"/>
        <v>1889.7049773766662</v>
      </c>
      <c r="K57" s="189">
        <f t="shared" si="8"/>
        <v>-42.412239699009092</v>
      </c>
      <c r="L57" s="88">
        <f t="shared" si="3"/>
        <v>-399.05676332797657</v>
      </c>
      <c r="M57" s="89">
        <f t="shared" si="9"/>
        <v>15347.061106754125</v>
      </c>
      <c r="N57" s="89">
        <f t="shared" si="10"/>
        <v>189928.16908381996</v>
      </c>
      <c r="O57" s="89">
        <f t="shared" si="11"/>
        <v>20185.797543184181</v>
      </c>
      <c r="P57" s="90">
        <f t="shared" si="4"/>
        <v>0.94982401838844666</v>
      </c>
      <c r="Q57" s="227">
        <v>2083.4692097953357</v>
      </c>
      <c r="R57" s="93">
        <f t="shared" si="12"/>
        <v>0.14157600242757926</v>
      </c>
      <c r="S57" s="93">
        <f t="shared" si="12"/>
        <v>0.13526694172758624</v>
      </c>
      <c r="T57" s="92">
        <v>9409</v>
      </c>
      <c r="U57" s="1">
        <v>152929.90357699915</v>
      </c>
      <c r="V57" s="1">
        <v>16343.903342631094</v>
      </c>
      <c r="W57" s="196"/>
      <c r="X57" s="89">
        <v>0</v>
      </c>
      <c r="Y57" s="89">
        <f t="shared" si="13"/>
        <v>0</v>
      </c>
      <c r="Z57" s="1"/>
      <c r="AA57" s="1"/>
    </row>
    <row r="58" spans="2:27">
      <c r="B58" s="200">
        <v>1804</v>
      </c>
      <c r="C58" t="s">
        <v>86</v>
      </c>
      <c r="D58" s="1">
        <v>1103680</v>
      </c>
      <c r="E58" s="86">
        <f t="shared" si="5"/>
        <v>20543.136342484879</v>
      </c>
      <c r="F58" s="87">
        <f t="shared" si="0"/>
        <v>0.96663826481848136</v>
      </c>
      <c r="G58" s="189">
        <f t="shared" si="6"/>
        <v>440.68184834413677</v>
      </c>
      <c r="H58" s="189">
        <f t="shared" si="7"/>
        <v>23675.632302288748</v>
      </c>
      <c r="I58" s="189">
        <f t="shared" si="1"/>
        <v>0</v>
      </c>
      <c r="J58" s="88">
        <f t="shared" si="2"/>
        <v>0</v>
      </c>
      <c r="K58" s="189">
        <f t="shared" si="8"/>
        <v>-243.25239033953054</v>
      </c>
      <c r="L58" s="88">
        <f t="shared" si="3"/>
        <v>-13068.734670991278</v>
      </c>
      <c r="M58" s="89">
        <f t="shared" si="9"/>
        <v>10606.89763129747</v>
      </c>
      <c r="N58" s="89">
        <f t="shared" si="10"/>
        <v>1114286.8976312974</v>
      </c>
      <c r="O58" s="89">
        <f t="shared" si="11"/>
        <v>20740.565800489479</v>
      </c>
      <c r="P58" s="90">
        <f t="shared" si="4"/>
        <v>0.97592812521408923</v>
      </c>
      <c r="Q58" s="227">
        <v>10757.929608680273</v>
      </c>
      <c r="R58" s="93">
        <f t="shared" si="12"/>
        <v>0.11677304720543653</v>
      </c>
      <c r="S58" s="93">
        <f t="shared" si="12"/>
        <v>0.11650281826893279</v>
      </c>
      <c r="T58" s="92">
        <v>53725</v>
      </c>
      <c r="U58" s="1">
        <v>988276</v>
      </c>
      <c r="V58" s="1">
        <v>18399.538278224605</v>
      </c>
      <c r="W58" s="196"/>
      <c r="X58" s="89">
        <v>0</v>
      </c>
      <c r="Y58" s="89">
        <f t="shared" si="13"/>
        <v>0</v>
      </c>
      <c r="Z58" s="1"/>
      <c r="AA58" s="1"/>
    </row>
    <row r="59" spans="2:27">
      <c r="B59" s="200">
        <v>1806</v>
      </c>
      <c r="C59" t="s">
        <v>87</v>
      </c>
      <c r="D59" s="1">
        <v>415147</v>
      </c>
      <c r="E59" s="86">
        <f t="shared" si="5"/>
        <v>19227.780093557503</v>
      </c>
      <c r="F59" s="87">
        <f t="shared" si="0"/>
        <v>0.90474539408618748</v>
      </c>
      <c r="G59" s="189">
        <f t="shared" si="6"/>
        <v>1256.2027226791095</v>
      </c>
      <c r="H59" s="189">
        <f t="shared" si="7"/>
        <v>27122.672985364654</v>
      </c>
      <c r="I59" s="189">
        <f t="shared" si="1"/>
        <v>0</v>
      </c>
      <c r="J59" s="88">
        <f t="shared" si="2"/>
        <v>0</v>
      </c>
      <c r="K59" s="189">
        <f t="shared" si="8"/>
        <v>-243.25239033953054</v>
      </c>
      <c r="L59" s="88">
        <f t="shared" si="3"/>
        <v>-5252.062359820804</v>
      </c>
      <c r="M59" s="89">
        <f t="shared" si="9"/>
        <v>21870.61062554385</v>
      </c>
      <c r="N59" s="89">
        <f t="shared" si="10"/>
        <v>437017.61062554386</v>
      </c>
      <c r="O59" s="89">
        <f t="shared" si="11"/>
        <v>20240.73042589708</v>
      </c>
      <c r="P59" s="90">
        <f t="shared" si="4"/>
        <v>0.95240883433581769</v>
      </c>
      <c r="Q59" s="227">
        <v>7569.2571022989905</v>
      </c>
      <c r="R59" s="93">
        <f t="shared" si="12"/>
        <v>0.13152371815139061</v>
      </c>
      <c r="S59" s="93">
        <f t="shared" si="12"/>
        <v>0.13094723902121319</v>
      </c>
      <c r="T59" s="92">
        <v>21591</v>
      </c>
      <c r="U59" s="1">
        <v>366892</v>
      </c>
      <c r="V59" s="1">
        <v>17001.482854494901</v>
      </c>
      <c r="W59" s="196"/>
      <c r="X59" s="89">
        <v>0</v>
      </c>
      <c r="Y59" s="89">
        <f t="shared" si="13"/>
        <v>0</v>
      </c>
      <c r="Z59" s="1"/>
      <c r="AA59" s="1"/>
    </row>
    <row r="60" spans="2:27">
      <c r="B60" s="200">
        <v>1811</v>
      </c>
      <c r="C60" t="s">
        <v>88</v>
      </c>
      <c r="D60" s="1">
        <v>28569</v>
      </c>
      <c r="E60" s="86">
        <f t="shared" si="5"/>
        <v>20792.576419213972</v>
      </c>
      <c r="F60" s="87">
        <f t="shared" si="0"/>
        <v>0.97837543673448268</v>
      </c>
      <c r="G60" s="189">
        <f t="shared" si="6"/>
        <v>286.02900077209875</v>
      </c>
      <c r="H60" s="189">
        <f t="shared" si="7"/>
        <v>393.00384706086368</v>
      </c>
      <c r="I60" s="189">
        <f t="shared" si="1"/>
        <v>0</v>
      </c>
      <c r="J60" s="88">
        <f t="shared" si="2"/>
        <v>0</v>
      </c>
      <c r="K60" s="189">
        <f t="shared" si="8"/>
        <v>-243.25239033953054</v>
      </c>
      <c r="L60" s="88">
        <f t="shared" si="3"/>
        <v>-334.22878432651493</v>
      </c>
      <c r="M60" s="89">
        <f t="shared" si="9"/>
        <v>58.775062734348751</v>
      </c>
      <c r="N60" s="89">
        <f t="shared" si="10"/>
        <v>28627.775062734348</v>
      </c>
      <c r="O60" s="89">
        <f t="shared" si="11"/>
        <v>20835.35302964654</v>
      </c>
      <c r="P60" s="90">
        <f t="shared" si="4"/>
        <v>0.98038825054216994</v>
      </c>
      <c r="Q60" s="227">
        <v>-650.55087496832243</v>
      </c>
      <c r="R60" s="93">
        <f t="shared" si="12"/>
        <v>0.13911483253588516</v>
      </c>
      <c r="S60" s="93">
        <f t="shared" si="12"/>
        <v>0.15984108494738242</v>
      </c>
      <c r="T60" s="92">
        <v>1374</v>
      </c>
      <c r="U60" s="1">
        <v>25080</v>
      </c>
      <c r="V60" s="1">
        <v>17927.090779127946</v>
      </c>
      <c r="W60" s="196"/>
      <c r="X60" s="89">
        <v>0</v>
      </c>
      <c r="Y60" s="89">
        <f t="shared" si="13"/>
        <v>0</v>
      </c>
      <c r="Z60" s="1"/>
      <c r="AA60" s="1"/>
    </row>
    <row r="61" spans="2:27">
      <c r="B61" s="200">
        <v>1812</v>
      </c>
      <c r="C61" t="s">
        <v>89</v>
      </c>
      <c r="D61" s="1">
        <v>31831</v>
      </c>
      <c r="E61" s="86">
        <f t="shared" si="5"/>
        <v>16084.386053562404</v>
      </c>
      <c r="F61" s="87">
        <f t="shared" si="0"/>
        <v>0.75683589722042888</v>
      </c>
      <c r="G61" s="189">
        <f t="shared" si="6"/>
        <v>3205.1070274760709</v>
      </c>
      <c r="H61" s="189">
        <f t="shared" si="7"/>
        <v>6342.9068073751441</v>
      </c>
      <c r="I61" s="189">
        <f t="shared" si="1"/>
        <v>1065.4476391817066</v>
      </c>
      <c r="J61" s="88">
        <f t="shared" si="2"/>
        <v>2108.5208779405975</v>
      </c>
      <c r="K61" s="189">
        <f t="shared" si="8"/>
        <v>822.19524884217606</v>
      </c>
      <c r="L61" s="88">
        <f t="shared" si="3"/>
        <v>1627.1243974586664</v>
      </c>
      <c r="M61" s="89">
        <f t="shared" si="9"/>
        <v>7970.031204833811</v>
      </c>
      <c r="N61" s="89">
        <f t="shared" si="10"/>
        <v>39801.031204833809</v>
      </c>
      <c r="O61" s="89">
        <f t="shared" si="11"/>
        <v>20111.68832988065</v>
      </c>
      <c r="P61" s="90">
        <f t="shared" si="4"/>
        <v>0.94633687795572519</v>
      </c>
      <c r="Q61" s="227">
        <v>-258.64787752985103</v>
      </c>
      <c r="R61" s="93">
        <f t="shared" si="12"/>
        <v>0.11664211043289133</v>
      </c>
      <c r="S61" s="93">
        <f t="shared" si="12"/>
        <v>0.11494937352975902</v>
      </c>
      <c r="T61" s="92">
        <v>1979</v>
      </c>
      <c r="U61" s="1">
        <v>28506</v>
      </c>
      <c r="V61" s="1">
        <v>14426.113360323887</v>
      </c>
      <c r="W61" s="196"/>
      <c r="X61" s="89">
        <v>0</v>
      </c>
      <c r="Y61" s="89">
        <f t="shared" si="13"/>
        <v>0</v>
      </c>
      <c r="Z61" s="1"/>
      <c r="AA61" s="1"/>
    </row>
    <row r="62" spans="2:27">
      <c r="B62" s="200">
        <v>1813</v>
      </c>
      <c r="C62" t="s">
        <v>90</v>
      </c>
      <c r="D62" s="1">
        <v>140094</v>
      </c>
      <c r="E62" s="86">
        <f t="shared" si="5"/>
        <v>17873.692268435825</v>
      </c>
      <c r="F62" s="87">
        <f t="shared" si="0"/>
        <v>0.8410300448879976</v>
      </c>
      <c r="G62" s="189">
        <f t="shared" si="6"/>
        <v>2095.7371742545502</v>
      </c>
      <c r="H62" s="189">
        <f t="shared" si="7"/>
        <v>16426.387971807162</v>
      </c>
      <c r="I62" s="189">
        <f t="shared" si="1"/>
        <v>439.19046397600937</v>
      </c>
      <c r="J62" s="88">
        <f t="shared" si="2"/>
        <v>3442.3748566439613</v>
      </c>
      <c r="K62" s="189">
        <f t="shared" si="8"/>
        <v>195.93807363647883</v>
      </c>
      <c r="L62" s="88">
        <f t="shared" si="3"/>
        <v>1535.7626211627212</v>
      </c>
      <c r="M62" s="89">
        <f t="shared" si="9"/>
        <v>17962.150592969883</v>
      </c>
      <c r="N62" s="89">
        <f t="shared" si="10"/>
        <v>158056.15059296988</v>
      </c>
      <c r="O62" s="89">
        <f t="shared" si="11"/>
        <v>20165.367516326853</v>
      </c>
      <c r="P62" s="90">
        <f t="shared" si="4"/>
        <v>0.94886270238575232</v>
      </c>
      <c r="Q62" s="227">
        <v>1615.649199555859</v>
      </c>
      <c r="R62" s="93">
        <f t="shared" si="12"/>
        <v>6.3162607857571093E-2</v>
      </c>
      <c r="S62" s="93">
        <f t="shared" si="12"/>
        <v>6.153490292081544E-2</v>
      </c>
      <c r="T62" s="92">
        <v>7838</v>
      </c>
      <c r="U62" s="1">
        <v>131771</v>
      </c>
      <c r="V62" s="1">
        <v>16837.592639918221</v>
      </c>
      <c r="W62" s="196"/>
      <c r="X62" s="89">
        <v>0</v>
      </c>
      <c r="Y62" s="89">
        <f t="shared" si="13"/>
        <v>0</v>
      </c>
      <c r="Z62" s="1"/>
      <c r="AA62" s="1"/>
    </row>
    <row r="63" spans="2:27">
      <c r="B63" s="200">
        <v>1815</v>
      </c>
      <c r="C63" t="s">
        <v>91</v>
      </c>
      <c r="D63" s="1">
        <v>19012</v>
      </c>
      <c r="E63" s="86">
        <f t="shared" si="5"/>
        <v>15751.449875724937</v>
      </c>
      <c r="F63" s="87">
        <f t="shared" si="0"/>
        <v>0.74116989355503249</v>
      </c>
      <c r="G63" s="189">
        <f t="shared" si="6"/>
        <v>3411.5274577353007</v>
      </c>
      <c r="H63" s="189">
        <f t="shared" si="7"/>
        <v>4117.7136414865081</v>
      </c>
      <c r="I63" s="189">
        <f t="shared" si="1"/>
        <v>1181.9753014248204</v>
      </c>
      <c r="J63" s="88">
        <f t="shared" si="2"/>
        <v>1426.644188819758</v>
      </c>
      <c r="K63" s="189">
        <f t="shared" si="8"/>
        <v>938.72291108528987</v>
      </c>
      <c r="L63" s="88">
        <f t="shared" si="3"/>
        <v>1133.0385536799449</v>
      </c>
      <c r="M63" s="89">
        <f t="shared" si="9"/>
        <v>5250.752195166453</v>
      </c>
      <c r="N63" s="89">
        <f t="shared" si="10"/>
        <v>24262.752195166453</v>
      </c>
      <c r="O63" s="89">
        <f t="shared" si="11"/>
        <v>20101.700244545529</v>
      </c>
      <c r="P63" s="90">
        <f t="shared" si="4"/>
        <v>0.9458668978457635</v>
      </c>
      <c r="Q63" s="227">
        <v>263.95504387138681</v>
      </c>
      <c r="R63" s="93">
        <f t="shared" si="12"/>
        <v>9.9849589262987384E-2</v>
      </c>
      <c r="S63" s="93">
        <f t="shared" si="12"/>
        <v>0.10076081510330455</v>
      </c>
      <c r="T63" s="92">
        <v>1207</v>
      </c>
      <c r="U63" s="1">
        <v>17286</v>
      </c>
      <c r="V63" s="1">
        <v>14309.602649006623</v>
      </c>
      <c r="W63" s="196"/>
      <c r="X63" s="89">
        <v>0</v>
      </c>
      <c r="Y63" s="89">
        <f t="shared" si="13"/>
        <v>0</v>
      </c>
      <c r="Z63" s="1"/>
      <c r="AA63" s="1"/>
    </row>
    <row r="64" spans="2:27">
      <c r="B64" s="200">
        <v>1816</v>
      </c>
      <c r="C64" t="s">
        <v>92</v>
      </c>
      <c r="D64" s="1">
        <v>7305</v>
      </c>
      <c r="E64" s="86">
        <f t="shared" si="5"/>
        <v>15542.553191489362</v>
      </c>
      <c r="F64" s="87">
        <f t="shared" si="0"/>
        <v>0.73134045344377696</v>
      </c>
      <c r="G64" s="189">
        <f t="shared" si="6"/>
        <v>3541.0434019613572</v>
      </c>
      <c r="H64" s="189">
        <f t="shared" si="7"/>
        <v>1664.2903989218378</v>
      </c>
      <c r="I64" s="189">
        <f t="shared" si="1"/>
        <v>1255.0891409072715</v>
      </c>
      <c r="J64" s="88">
        <f t="shared" si="2"/>
        <v>589.89189622641766</v>
      </c>
      <c r="K64" s="189">
        <f t="shared" si="8"/>
        <v>1011.836750567741</v>
      </c>
      <c r="L64" s="88">
        <f t="shared" si="3"/>
        <v>475.56327276683828</v>
      </c>
      <c r="M64" s="89">
        <f t="shared" si="9"/>
        <v>2139.8536716886761</v>
      </c>
      <c r="N64" s="89">
        <f t="shared" si="10"/>
        <v>9444.8536716886756</v>
      </c>
      <c r="O64" s="89">
        <f t="shared" si="11"/>
        <v>20095.43334401846</v>
      </c>
      <c r="P64" s="90">
        <f t="shared" si="4"/>
        <v>0.94557201464242568</v>
      </c>
      <c r="Q64" s="227">
        <v>-28.195301889353232</v>
      </c>
      <c r="R64" s="93">
        <f t="shared" si="12"/>
        <v>0.11782708492731446</v>
      </c>
      <c r="S64" s="93">
        <f t="shared" si="12"/>
        <v>0.14161063992576792</v>
      </c>
      <c r="T64" s="92">
        <v>470</v>
      </c>
      <c r="U64" s="1">
        <v>6535</v>
      </c>
      <c r="V64" s="1">
        <v>13614.583333333334</v>
      </c>
      <c r="W64" s="196"/>
      <c r="X64" s="89">
        <v>0</v>
      </c>
      <c r="Y64" s="89">
        <f t="shared" si="13"/>
        <v>0</v>
      </c>
      <c r="Z64" s="1"/>
      <c r="AA64" s="1"/>
    </row>
    <row r="65" spans="2:27">
      <c r="B65" s="200">
        <v>1818</v>
      </c>
      <c r="C65" t="s">
        <v>64</v>
      </c>
      <c r="D65" s="1">
        <v>33341</v>
      </c>
      <c r="E65" s="86">
        <f t="shared" si="5"/>
        <v>17659.427966101695</v>
      </c>
      <c r="F65" s="87">
        <f t="shared" si="0"/>
        <v>0.83094803647565629</v>
      </c>
      <c r="G65" s="189">
        <f t="shared" si="6"/>
        <v>2228.5810417017105</v>
      </c>
      <c r="H65" s="189">
        <f t="shared" si="7"/>
        <v>4207.5610067328298</v>
      </c>
      <c r="I65" s="189">
        <f t="shared" si="1"/>
        <v>514.18296979295485</v>
      </c>
      <c r="J65" s="88">
        <f t="shared" si="2"/>
        <v>970.77744696909872</v>
      </c>
      <c r="K65" s="189">
        <f t="shared" si="8"/>
        <v>270.93057945342434</v>
      </c>
      <c r="L65" s="88">
        <f t="shared" si="3"/>
        <v>511.51693400806516</v>
      </c>
      <c r="M65" s="89">
        <f t="shared" si="9"/>
        <v>4719.0779407408954</v>
      </c>
      <c r="N65" s="89">
        <f t="shared" si="10"/>
        <v>38060.077940740899</v>
      </c>
      <c r="O65" s="89">
        <f t="shared" si="11"/>
        <v>20158.939587256831</v>
      </c>
      <c r="P65" s="90">
        <f t="shared" si="4"/>
        <v>0.94856024213338219</v>
      </c>
      <c r="Q65" s="227">
        <v>-361.3953829087186</v>
      </c>
      <c r="R65" s="93">
        <f t="shared" si="12"/>
        <v>9.8131265711603119E-3</v>
      </c>
      <c r="S65" s="93">
        <f t="shared" si="12"/>
        <v>-1.4790371216060685E-2</v>
      </c>
      <c r="T65" s="92">
        <v>1888</v>
      </c>
      <c r="U65" s="1">
        <v>33017</v>
      </c>
      <c r="V65" s="1">
        <v>17924.538545059717</v>
      </c>
      <c r="W65" s="196"/>
      <c r="X65" s="89">
        <v>0</v>
      </c>
      <c r="Y65" s="89">
        <f t="shared" si="13"/>
        <v>0</v>
      </c>
      <c r="Z65" s="1"/>
      <c r="AA65" s="1"/>
    </row>
    <row r="66" spans="2:27">
      <c r="B66" s="200">
        <v>1820</v>
      </c>
      <c r="C66" t="s">
        <v>93</v>
      </c>
      <c r="D66" s="1">
        <v>134085</v>
      </c>
      <c r="E66" s="86">
        <f t="shared" si="5"/>
        <v>17961.821835231076</v>
      </c>
      <c r="F66" s="87">
        <f t="shared" si="0"/>
        <v>0.84517690007631596</v>
      </c>
      <c r="G66" s="189">
        <f t="shared" si="6"/>
        <v>2041.0968428414944</v>
      </c>
      <c r="H66" s="189">
        <f t="shared" si="7"/>
        <v>15236.787931811756</v>
      </c>
      <c r="I66" s="189">
        <f t="shared" si="1"/>
        <v>408.34511559767157</v>
      </c>
      <c r="J66" s="88">
        <f t="shared" si="2"/>
        <v>3048.2962879366182</v>
      </c>
      <c r="K66" s="189">
        <f t="shared" si="8"/>
        <v>165.09272525814103</v>
      </c>
      <c r="L66" s="88">
        <f t="shared" si="3"/>
        <v>1232.417194052023</v>
      </c>
      <c r="M66" s="89">
        <f t="shared" si="9"/>
        <v>16469.20512586378</v>
      </c>
      <c r="N66" s="89">
        <f t="shared" si="10"/>
        <v>150554.20512586378</v>
      </c>
      <c r="O66" s="89">
        <f t="shared" si="11"/>
        <v>20168.011403330715</v>
      </c>
      <c r="P66" s="90">
        <f t="shared" si="4"/>
        <v>0.94898710804140207</v>
      </c>
      <c r="Q66" s="227">
        <v>3188.5188753106322</v>
      </c>
      <c r="R66" s="93">
        <f t="shared" si="12"/>
        <v>0.15374687007924831</v>
      </c>
      <c r="S66" s="93">
        <f t="shared" si="12"/>
        <v>0.14694648665212334</v>
      </c>
      <c r="T66" s="92">
        <v>7465</v>
      </c>
      <c r="U66" s="1">
        <v>116217</v>
      </c>
      <c r="V66" s="1">
        <v>15660.557876296994</v>
      </c>
      <c r="W66" s="196"/>
      <c r="X66" s="89">
        <v>0</v>
      </c>
      <c r="Y66" s="89">
        <f t="shared" si="13"/>
        <v>0</v>
      </c>
      <c r="Z66" s="1"/>
      <c r="AA66" s="1"/>
    </row>
    <row r="67" spans="2:27">
      <c r="B67" s="200">
        <v>1822</v>
      </c>
      <c r="C67" t="s">
        <v>94</v>
      </c>
      <c r="D67" s="1">
        <v>34688</v>
      </c>
      <c r="E67" s="86">
        <f t="shared" si="5"/>
        <v>14735.768903993203</v>
      </c>
      <c r="F67" s="87">
        <f t="shared" si="0"/>
        <v>0.69337796559642384</v>
      </c>
      <c r="G67" s="189">
        <f t="shared" si="6"/>
        <v>4041.2496602089759</v>
      </c>
      <c r="H67" s="189">
        <f t="shared" si="7"/>
        <v>9513.1017001319287</v>
      </c>
      <c r="I67" s="189">
        <f t="shared" si="1"/>
        <v>1537.4636415309271</v>
      </c>
      <c r="J67" s="88">
        <f t="shared" si="2"/>
        <v>3619.1894121638024</v>
      </c>
      <c r="K67" s="189">
        <f t="shared" si="8"/>
        <v>1294.2112511913965</v>
      </c>
      <c r="L67" s="88">
        <f t="shared" si="3"/>
        <v>3046.5732853045474</v>
      </c>
      <c r="M67" s="89">
        <f t="shared" si="9"/>
        <v>12559.674985436475</v>
      </c>
      <c r="N67" s="89">
        <f t="shared" si="10"/>
        <v>47247.674985436475</v>
      </c>
      <c r="O67" s="89">
        <f t="shared" si="11"/>
        <v>20071.229815393577</v>
      </c>
      <c r="P67" s="90">
        <f t="shared" si="4"/>
        <v>0.94443314000700518</v>
      </c>
      <c r="Q67" s="227">
        <v>1413.3014028775815</v>
      </c>
      <c r="R67" s="93">
        <f t="shared" si="12"/>
        <v>0.12832189441498879</v>
      </c>
      <c r="S67" s="93">
        <f t="shared" si="12"/>
        <v>0.12736325219373565</v>
      </c>
      <c r="T67" s="92">
        <v>2354</v>
      </c>
      <c r="U67" s="1">
        <v>30743</v>
      </c>
      <c r="V67" s="1">
        <v>13071.003401360544</v>
      </c>
      <c r="W67" s="196"/>
      <c r="X67" s="89">
        <v>0</v>
      </c>
      <c r="Y67" s="89">
        <f t="shared" si="13"/>
        <v>0</v>
      </c>
      <c r="Z67" s="1"/>
      <c r="AA67" s="1"/>
    </row>
    <row r="68" spans="2:27">
      <c r="B68" s="200">
        <v>1824</v>
      </c>
      <c r="C68" t="s">
        <v>95</v>
      </c>
      <c r="D68" s="1">
        <v>243739</v>
      </c>
      <c r="E68" s="86">
        <f t="shared" si="5"/>
        <v>18088.237476808907</v>
      </c>
      <c r="F68" s="87">
        <f t="shared" si="0"/>
        <v>0.85112527107398073</v>
      </c>
      <c r="G68" s="189">
        <f t="shared" si="6"/>
        <v>1962.7191450632395</v>
      </c>
      <c r="H68" s="189">
        <f t="shared" si="7"/>
        <v>26447.640479727153</v>
      </c>
      <c r="I68" s="189">
        <f t="shared" si="1"/>
        <v>364.09964104543087</v>
      </c>
      <c r="J68" s="88">
        <f t="shared" si="2"/>
        <v>4906.2426630871805</v>
      </c>
      <c r="K68" s="189">
        <f t="shared" si="8"/>
        <v>120.84725070590034</v>
      </c>
      <c r="L68" s="88">
        <f t="shared" si="3"/>
        <v>1628.4167032620071</v>
      </c>
      <c r="M68" s="89">
        <f t="shared" si="9"/>
        <v>28076.05718298916</v>
      </c>
      <c r="N68" s="89">
        <f t="shared" si="10"/>
        <v>271815.05718298914</v>
      </c>
      <c r="O68" s="89">
        <f t="shared" si="11"/>
        <v>20171.803872578043</v>
      </c>
      <c r="P68" s="90">
        <f t="shared" si="4"/>
        <v>0.94916555917133161</v>
      </c>
      <c r="Q68" s="227">
        <v>5622.6521426403269</v>
      </c>
      <c r="R68" s="93">
        <f t="shared" si="12"/>
        <v>0.1723406506724128</v>
      </c>
      <c r="S68" s="93">
        <f t="shared" si="12"/>
        <v>0.17181864370365332</v>
      </c>
      <c r="T68" s="92">
        <v>13475</v>
      </c>
      <c r="U68" s="1">
        <v>207908</v>
      </c>
      <c r="V68" s="1">
        <v>15436.038310193779</v>
      </c>
      <c r="W68" s="196"/>
      <c r="X68" s="89">
        <v>0</v>
      </c>
      <c r="Y68" s="89">
        <f t="shared" si="13"/>
        <v>0</v>
      </c>
      <c r="Z68" s="1"/>
      <c r="AA68" s="1"/>
    </row>
    <row r="69" spans="2:27">
      <c r="B69" s="200">
        <v>1825</v>
      </c>
      <c r="C69" t="s">
        <v>96</v>
      </c>
      <c r="D69" s="1">
        <v>25597</v>
      </c>
      <c r="E69" s="86">
        <f t="shared" si="5"/>
        <v>17900</v>
      </c>
      <c r="F69" s="87">
        <f t="shared" si="0"/>
        <v>0.84226793084496865</v>
      </c>
      <c r="G69" s="189">
        <f t="shared" si="6"/>
        <v>2079.4263806847616</v>
      </c>
      <c r="H69" s="189">
        <f t="shared" si="7"/>
        <v>2973.5797243792094</v>
      </c>
      <c r="I69" s="189">
        <f t="shared" si="1"/>
        <v>429.98275792854815</v>
      </c>
      <c r="J69" s="88">
        <f t="shared" si="2"/>
        <v>614.87534383782383</v>
      </c>
      <c r="K69" s="189">
        <f t="shared" si="8"/>
        <v>186.73036758901762</v>
      </c>
      <c r="L69" s="88">
        <f t="shared" si="3"/>
        <v>267.02442565229518</v>
      </c>
      <c r="M69" s="89">
        <f t="shared" si="9"/>
        <v>3240.6041500315046</v>
      </c>
      <c r="N69" s="89">
        <f t="shared" si="10"/>
        <v>28837.604150031504</v>
      </c>
      <c r="O69" s="89">
        <f t="shared" si="11"/>
        <v>20166.156748273777</v>
      </c>
      <c r="P69" s="90">
        <f t="shared" si="4"/>
        <v>0.9488998389644614</v>
      </c>
      <c r="Q69" s="227">
        <v>449.63365595366986</v>
      </c>
      <c r="R69" s="93">
        <f t="shared" si="12"/>
        <v>0.19824922760041194</v>
      </c>
      <c r="S69" s="93">
        <f t="shared" si="12"/>
        <v>0.2124941484879693</v>
      </c>
      <c r="T69" s="92">
        <v>1430</v>
      </c>
      <c r="U69" s="1">
        <v>21362</v>
      </c>
      <c r="V69" s="1">
        <v>14762.957843814789</v>
      </c>
      <c r="W69" s="196"/>
      <c r="X69" s="89">
        <v>0</v>
      </c>
      <c r="Y69" s="89">
        <f t="shared" si="13"/>
        <v>0</v>
      </c>
      <c r="Z69" s="1"/>
      <c r="AA69" s="1"/>
    </row>
    <row r="70" spans="2:27">
      <c r="B70" s="200">
        <v>1826</v>
      </c>
      <c r="C70" t="s">
        <v>97</v>
      </c>
      <c r="D70" s="1">
        <v>20824</v>
      </c>
      <c r="E70" s="86">
        <f t="shared" si="5"/>
        <v>16345.368916797486</v>
      </c>
      <c r="F70" s="87">
        <f t="shared" si="0"/>
        <v>0.76911620427087624</v>
      </c>
      <c r="G70" s="189">
        <f t="shared" si="6"/>
        <v>3043.2976522703202</v>
      </c>
      <c r="H70" s="189">
        <f t="shared" si="7"/>
        <v>3877.1612089923883</v>
      </c>
      <c r="I70" s="189">
        <f t="shared" si="1"/>
        <v>974.1036370494279</v>
      </c>
      <c r="J70" s="88">
        <f t="shared" si="2"/>
        <v>1241.0080336009712</v>
      </c>
      <c r="K70" s="189">
        <f t="shared" si="8"/>
        <v>730.8512467098974</v>
      </c>
      <c r="L70" s="88">
        <f t="shared" si="3"/>
        <v>931.10448830840926</v>
      </c>
      <c r="M70" s="89">
        <f t="shared" si="9"/>
        <v>4808.2656973007979</v>
      </c>
      <c r="N70" s="89">
        <f t="shared" si="10"/>
        <v>25632.265697300798</v>
      </c>
      <c r="O70" s="89">
        <f t="shared" si="11"/>
        <v>20119.517815777705</v>
      </c>
      <c r="P70" s="90">
        <f t="shared" si="4"/>
        <v>0.94670528716723878</v>
      </c>
      <c r="Q70" s="227">
        <v>309.38507530418428</v>
      </c>
      <c r="R70" s="93">
        <f t="shared" si="12"/>
        <v>0.12385989529926061</v>
      </c>
      <c r="S70" s="93">
        <f t="shared" si="12"/>
        <v>0.13268140154179781</v>
      </c>
      <c r="T70" s="92">
        <v>1274</v>
      </c>
      <c r="U70" s="1">
        <v>18529</v>
      </c>
      <c r="V70" s="1">
        <v>14430.685358255452</v>
      </c>
      <c r="W70" s="196"/>
      <c r="X70" s="89">
        <v>0</v>
      </c>
      <c r="Y70" s="89">
        <f t="shared" si="13"/>
        <v>0</v>
      </c>
      <c r="Z70" s="1"/>
      <c r="AA70" s="1"/>
    </row>
    <row r="71" spans="2:27">
      <c r="B71" s="200">
        <v>1827</v>
      </c>
      <c r="C71" t="s">
        <v>98</v>
      </c>
      <c r="D71" s="1">
        <v>31553</v>
      </c>
      <c r="E71" s="86">
        <f t="shared" si="5"/>
        <v>21805.805114029023</v>
      </c>
      <c r="F71" s="87">
        <f t="shared" ref="F71:F134" si="14">E71/E$365</f>
        <v>1.0260519750727297</v>
      </c>
      <c r="G71" s="189">
        <f t="shared" si="6"/>
        <v>-342.17279001323249</v>
      </c>
      <c r="H71" s="189">
        <f t="shared" ref="H71:H134" si="15">G71*T71/1000</f>
        <v>-495.12402714914742</v>
      </c>
      <c r="I71" s="189">
        <f t="shared" ref="I71:I134" si="16">IF(E71+Y71&lt;(E$365+Y$365)*0.9,((E$365+Y$365)*0.9-E71-Y71)*0.35,0)</f>
        <v>0</v>
      </c>
      <c r="J71" s="88">
        <f t="shared" ref="J71:J134" si="17">I71*T71/1000</f>
        <v>0</v>
      </c>
      <c r="K71" s="189">
        <f t="shared" si="8"/>
        <v>-243.25239033953054</v>
      </c>
      <c r="L71" s="88">
        <f t="shared" ref="L71:L134" si="18">K71*T71/1000</f>
        <v>-351.98620882130069</v>
      </c>
      <c r="M71" s="89">
        <f t="shared" si="9"/>
        <v>-847.11023597044812</v>
      </c>
      <c r="N71" s="89">
        <f t="shared" si="10"/>
        <v>30705.889764029551</v>
      </c>
      <c r="O71" s="89">
        <f t="shared" si="11"/>
        <v>21220.379933676264</v>
      </c>
      <c r="P71" s="90">
        <f t="shared" ref="P71:P134" si="19">O71/O$365</f>
        <v>0.99850533511070405</v>
      </c>
      <c r="Q71" s="227">
        <v>-1840.9459651231155</v>
      </c>
      <c r="R71" s="93">
        <f t="shared" si="12"/>
        <v>0.17761439128163023</v>
      </c>
      <c r="S71" s="93">
        <f t="shared" si="12"/>
        <v>0.16133775836826952</v>
      </c>
      <c r="T71" s="92">
        <v>1447</v>
      </c>
      <c r="U71" s="1">
        <v>26794</v>
      </c>
      <c r="V71" s="1">
        <v>18776.454099509461</v>
      </c>
      <c r="W71" s="196"/>
      <c r="X71" s="89">
        <v>0</v>
      </c>
      <c r="Y71" s="89">
        <f t="shared" si="13"/>
        <v>0</v>
      </c>
      <c r="Z71" s="1"/>
      <c r="AA71" s="1"/>
    </row>
    <row r="72" spans="2:27">
      <c r="B72" s="200">
        <v>1828</v>
      </c>
      <c r="C72" t="s">
        <v>99</v>
      </c>
      <c r="D72" s="1">
        <v>29541</v>
      </c>
      <c r="E72" s="86">
        <f t="shared" ref="E72:E135" si="20">D72/T72*1000</f>
        <v>16689.830508474573</v>
      </c>
      <c r="F72" s="87">
        <f t="shared" si="14"/>
        <v>0.78532452561598376</v>
      </c>
      <c r="G72" s="189">
        <f t="shared" ref="G72:G135" si="21">($E$365+$Y$365-E72-Y72)*0.62</f>
        <v>2829.731465430526</v>
      </c>
      <c r="H72" s="189">
        <f t="shared" si="15"/>
        <v>5008.6246938120312</v>
      </c>
      <c r="I72" s="189">
        <f t="shared" si="16"/>
        <v>853.54207996244747</v>
      </c>
      <c r="J72" s="88">
        <f t="shared" si="17"/>
        <v>1510.7694815335321</v>
      </c>
      <c r="K72" s="189">
        <f t="shared" ref="K72:K135" si="22">I72+J$367</f>
        <v>610.28968962291697</v>
      </c>
      <c r="L72" s="88">
        <f t="shared" si="18"/>
        <v>1080.212750632563</v>
      </c>
      <c r="M72" s="89">
        <f t="shared" ref="M72:M135" si="23">+H72+L72</f>
        <v>6088.8374444445944</v>
      </c>
      <c r="N72" s="89">
        <f t="shared" ref="N72:N135" si="24">D72+M72</f>
        <v>35629.837444444594</v>
      </c>
      <c r="O72" s="89">
        <f t="shared" ref="O72:O135" si="25">N72/T72*1000</f>
        <v>20129.851663528018</v>
      </c>
      <c r="P72" s="90">
        <f t="shared" si="19"/>
        <v>0.94719153680759194</v>
      </c>
      <c r="Q72" s="227">
        <v>150.49620352308102</v>
      </c>
      <c r="R72" s="93">
        <f t="shared" ref="R72:S135" si="26">(D72-U72)/U72</f>
        <v>0.12186692997113778</v>
      </c>
      <c r="S72" s="93">
        <f t="shared" si="26"/>
        <v>0.14595220869368181</v>
      </c>
      <c r="T72" s="92">
        <v>1770</v>
      </c>
      <c r="U72" s="1">
        <v>26332</v>
      </c>
      <c r="V72" s="1">
        <v>14564.159292035398</v>
      </c>
      <c r="W72" s="196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0">
        <v>1832</v>
      </c>
      <c r="C73" t="s">
        <v>100</v>
      </c>
      <c r="D73" s="1">
        <v>103132</v>
      </c>
      <c r="E73" s="86">
        <f t="shared" si="20"/>
        <v>22994.871794871793</v>
      </c>
      <c r="F73" s="87">
        <f t="shared" si="14"/>
        <v>1.0820024070788825</v>
      </c>
      <c r="G73" s="189">
        <f t="shared" si="21"/>
        <v>-1079.3941321357502</v>
      </c>
      <c r="H73" s="189">
        <f t="shared" si="15"/>
        <v>-4841.0826826288394</v>
      </c>
      <c r="I73" s="189">
        <f t="shared" si="16"/>
        <v>0</v>
      </c>
      <c r="J73" s="88">
        <f t="shared" si="17"/>
        <v>0</v>
      </c>
      <c r="K73" s="189">
        <f t="shared" si="22"/>
        <v>-243.25239033953054</v>
      </c>
      <c r="L73" s="88">
        <f t="shared" si="18"/>
        <v>-1090.9869706727943</v>
      </c>
      <c r="M73" s="89">
        <f t="shared" si="23"/>
        <v>-5932.0696533016335</v>
      </c>
      <c r="N73" s="89">
        <f t="shared" si="24"/>
        <v>97199.930346698369</v>
      </c>
      <c r="O73" s="89">
        <f t="shared" si="25"/>
        <v>21672.225272396514</v>
      </c>
      <c r="P73" s="90">
        <f t="shared" si="19"/>
        <v>1.019766499273042</v>
      </c>
      <c r="Q73" s="227">
        <v>1928.8158993937859</v>
      </c>
      <c r="R73" s="93">
        <f t="shared" si="26"/>
        <v>0.10302783986994514</v>
      </c>
      <c r="S73" s="93">
        <f t="shared" si="26"/>
        <v>0.10302783986994506</v>
      </c>
      <c r="T73" s="92">
        <v>4485</v>
      </c>
      <c r="U73" s="1">
        <v>93499</v>
      </c>
      <c r="V73" s="1">
        <v>20847.045707915273</v>
      </c>
      <c r="W73" s="196"/>
      <c r="X73" s="89">
        <v>0</v>
      </c>
      <c r="Y73" s="89">
        <f t="shared" si="27"/>
        <v>0</v>
      </c>
      <c r="Z73" s="1"/>
      <c r="AA73" s="1"/>
    </row>
    <row r="74" spans="2:27">
      <c r="B74" s="200">
        <v>1833</v>
      </c>
      <c r="C74" t="s">
        <v>101</v>
      </c>
      <c r="D74" s="1">
        <v>492612</v>
      </c>
      <c r="E74" s="86">
        <f t="shared" si="20"/>
        <v>18999.961430169322</v>
      </c>
      <c r="F74" s="87">
        <f t="shared" si="14"/>
        <v>0.89402559776105728</v>
      </c>
      <c r="G74" s="189">
        <f t="shared" si="21"/>
        <v>1397.4502939797819</v>
      </c>
      <c r="H74" s="189">
        <f>G74*T74/1000</f>
        <v>36231.693772013808</v>
      </c>
      <c r="I74" s="189">
        <f t="shared" si="16"/>
        <v>44.996257369285559</v>
      </c>
      <c r="J74" s="88">
        <f t="shared" si="17"/>
        <v>1166.6179648134666</v>
      </c>
      <c r="K74" s="189">
        <f t="shared" si="22"/>
        <v>-198.25613297024498</v>
      </c>
      <c r="L74" s="88">
        <f t="shared" si="18"/>
        <v>-5140.1867595195417</v>
      </c>
      <c r="M74" s="89">
        <f t="shared" si="23"/>
        <v>31091.507012494265</v>
      </c>
      <c r="N74" s="89">
        <f t="shared" si="24"/>
        <v>523703.50701249426</v>
      </c>
      <c r="O74" s="89">
        <f t="shared" si="25"/>
        <v>20199.155591178856</v>
      </c>
      <c r="P74" s="90">
        <f t="shared" si="19"/>
        <v>0.95045256897194397</v>
      </c>
      <c r="Q74" s="227">
        <v>9927.2971094249879</v>
      </c>
      <c r="R74" s="93">
        <f t="shared" si="26"/>
        <v>0.11982723346215049</v>
      </c>
      <c r="S74" s="93">
        <f t="shared" si="26"/>
        <v>0.12272106709666142</v>
      </c>
      <c r="T74" s="92">
        <v>25927</v>
      </c>
      <c r="U74" s="1">
        <v>439900</v>
      </c>
      <c r="V74" s="1">
        <v>16923.136108332692</v>
      </c>
      <c r="W74" s="196"/>
      <c r="X74" s="89">
        <v>0</v>
      </c>
      <c r="Y74" s="89">
        <f t="shared" si="27"/>
        <v>0</v>
      </c>
      <c r="Z74" s="1"/>
      <c r="AA74" s="1"/>
    </row>
    <row r="75" spans="2:27">
      <c r="B75" s="200">
        <v>1834</v>
      </c>
      <c r="C75" t="s">
        <v>102</v>
      </c>
      <c r="D75" s="1">
        <v>90850</v>
      </c>
      <c r="E75" s="86">
        <f t="shared" si="20"/>
        <v>46637.577002053389</v>
      </c>
      <c r="F75" s="87">
        <f t="shared" si="14"/>
        <v>2.1944880157062796</v>
      </c>
      <c r="G75" s="189">
        <f t="shared" si="21"/>
        <v>-15737.87136058834</v>
      </c>
      <c r="H75" s="189">
        <f t="shared" si="15"/>
        <v>-30657.373410426088</v>
      </c>
      <c r="I75" s="189">
        <f t="shared" si="16"/>
        <v>0</v>
      </c>
      <c r="J75" s="88">
        <f t="shared" si="17"/>
        <v>0</v>
      </c>
      <c r="K75" s="189">
        <f t="shared" si="22"/>
        <v>-243.25239033953054</v>
      </c>
      <c r="L75" s="88">
        <f t="shared" si="18"/>
        <v>-473.85565638140548</v>
      </c>
      <c r="M75" s="89">
        <f t="shared" si="23"/>
        <v>-31131.229066807493</v>
      </c>
      <c r="N75" s="89">
        <f t="shared" si="24"/>
        <v>59718.770933192507</v>
      </c>
      <c r="O75" s="89">
        <f t="shared" si="25"/>
        <v>30656.453251125517</v>
      </c>
      <c r="P75" s="90">
        <f t="shared" si="19"/>
        <v>1.4425110305514528</v>
      </c>
      <c r="Q75" s="227">
        <v>-1511.7517208430072</v>
      </c>
      <c r="R75" s="93">
        <f t="shared" si="26"/>
        <v>0.7726483385690035</v>
      </c>
      <c r="S75" s="93">
        <f t="shared" si="26"/>
        <v>0.71622934627368628</v>
      </c>
      <c r="T75" s="92">
        <v>1948</v>
      </c>
      <c r="U75" s="1">
        <v>51251</v>
      </c>
      <c r="V75" s="1">
        <v>27174.443266171791</v>
      </c>
      <c r="W75" s="196"/>
      <c r="X75" s="89">
        <v>0</v>
      </c>
      <c r="Y75" s="89">
        <f t="shared" si="27"/>
        <v>0</v>
      </c>
      <c r="Z75" s="1"/>
      <c r="AA75" s="1"/>
    </row>
    <row r="76" spans="2:27">
      <c r="B76" s="200">
        <v>1835</v>
      </c>
      <c r="C76" t="s">
        <v>103</v>
      </c>
      <c r="D76" s="1">
        <v>8259</v>
      </c>
      <c r="E76" s="86">
        <f t="shared" si="20"/>
        <v>17838.012958963282</v>
      </c>
      <c r="F76" s="87">
        <f t="shared" si="14"/>
        <v>0.83935118800735975</v>
      </c>
      <c r="G76" s="189">
        <f t="shared" si="21"/>
        <v>2117.8583461275271</v>
      </c>
      <c r="H76" s="189">
        <f t="shared" si="15"/>
        <v>980.56841425704499</v>
      </c>
      <c r="I76" s="189">
        <f t="shared" si="16"/>
        <v>451.67822229139961</v>
      </c>
      <c r="J76" s="88">
        <f t="shared" si="17"/>
        <v>209.12701692091801</v>
      </c>
      <c r="K76" s="189">
        <f t="shared" si="22"/>
        <v>208.42583195186907</v>
      </c>
      <c r="L76" s="88">
        <f t="shared" si="18"/>
        <v>96.501160193715378</v>
      </c>
      <c r="M76" s="89">
        <f t="shared" si="23"/>
        <v>1077.0695744507605</v>
      </c>
      <c r="N76" s="89">
        <f t="shared" si="24"/>
        <v>9336.0695744507611</v>
      </c>
      <c r="O76" s="89">
        <f t="shared" si="25"/>
        <v>20164.297137042682</v>
      </c>
      <c r="P76" s="90">
        <f t="shared" si="19"/>
        <v>0.9488123366793334</v>
      </c>
      <c r="Q76" s="227">
        <v>-178.16664845695732</v>
      </c>
      <c r="R76" s="93">
        <f t="shared" si="26"/>
        <v>5.0629690879023026E-2</v>
      </c>
      <c r="S76" s="93">
        <f t="shared" si="26"/>
        <v>2.9769403207951291E-3</v>
      </c>
      <c r="T76" s="92">
        <v>463</v>
      </c>
      <c r="U76" s="1">
        <v>7861</v>
      </c>
      <c r="V76" s="1">
        <v>17785.067873303167</v>
      </c>
      <c r="W76" s="196"/>
      <c r="X76" s="89">
        <v>0</v>
      </c>
      <c r="Y76" s="89">
        <f t="shared" si="27"/>
        <v>0</v>
      </c>
      <c r="Z76" s="1"/>
      <c r="AA76" s="1"/>
    </row>
    <row r="77" spans="2:27">
      <c r="B77" s="200">
        <v>1836</v>
      </c>
      <c r="C77" t="s">
        <v>104</v>
      </c>
      <c r="D77" s="1">
        <v>20150</v>
      </c>
      <c r="E77" s="86">
        <f t="shared" si="20"/>
        <v>17370.689655172413</v>
      </c>
      <c r="F77" s="87">
        <f t="shared" si="14"/>
        <v>0.81736172252581962</v>
      </c>
      <c r="G77" s="189">
        <f t="shared" si="21"/>
        <v>2407.5987944778653</v>
      </c>
      <c r="H77" s="189">
        <f t="shared" si="15"/>
        <v>2792.8146015943239</v>
      </c>
      <c r="I77" s="189">
        <f t="shared" si="16"/>
        <v>615.24137861820361</v>
      </c>
      <c r="J77" s="88">
        <f t="shared" si="17"/>
        <v>713.67999919711622</v>
      </c>
      <c r="K77" s="189">
        <f t="shared" si="22"/>
        <v>371.98898827867311</v>
      </c>
      <c r="L77" s="88">
        <f t="shared" si="18"/>
        <v>431.5072264032608</v>
      </c>
      <c r="M77" s="89">
        <f t="shared" si="23"/>
        <v>3224.3218279975845</v>
      </c>
      <c r="N77" s="89">
        <f t="shared" si="24"/>
        <v>23374.321827997584</v>
      </c>
      <c r="O77" s="89">
        <f t="shared" si="25"/>
        <v>20150.277437928951</v>
      </c>
      <c r="P77" s="90">
        <f t="shared" si="19"/>
        <v>0.94815265271488702</v>
      </c>
      <c r="Q77" s="227">
        <v>205.66457406031986</v>
      </c>
      <c r="R77" s="93">
        <f t="shared" si="26"/>
        <v>0.14985163204747776</v>
      </c>
      <c r="S77" s="93">
        <f t="shared" si="26"/>
        <v>0.1290353525017906</v>
      </c>
      <c r="T77" s="92">
        <v>1160</v>
      </c>
      <c r="U77" s="1">
        <v>17524</v>
      </c>
      <c r="V77" s="1">
        <v>15385.425812115891</v>
      </c>
      <c r="W77" s="196"/>
      <c r="X77" s="89">
        <v>0</v>
      </c>
      <c r="Y77" s="89">
        <f t="shared" si="27"/>
        <v>0</v>
      </c>
      <c r="Z77" s="1"/>
      <c r="AA77" s="1"/>
    </row>
    <row r="78" spans="2:27">
      <c r="B78" s="200">
        <v>1837</v>
      </c>
      <c r="C78" t="s">
        <v>105</v>
      </c>
      <c r="D78" s="1">
        <v>136000</v>
      </c>
      <c r="E78" s="86">
        <f t="shared" si="20"/>
        <v>22280.471821756226</v>
      </c>
      <c r="F78" s="87">
        <f t="shared" si="14"/>
        <v>1.048386977629064</v>
      </c>
      <c r="G78" s="189">
        <f t="shared" si="21"/>
        <v>-636.46614880409845</v>
      </c>
      <c r="H78" s="189">
        <f t="shared" si="15"/>
        <v>-3884.9893723002169</v>
      </c>
      <c r="I78" s="189">
        <f t="shared" si="16"/>
        <v>0</v>
      </c>
      <c r="J78" s="88">
        <f t="shared" si="17"/>
        <v>0</v>
      </c>
      <c r="K78" s="189">
        <f t="shared" si="22"/>
        <v>-243.25239033953054</v>
      </c>
      <c r="L78" s="88">
        <f t="shared" si="18"/>
        <v>-1484.8125906324942</v>
      </c>
      <c r="M78" s="89">
        <f t="shared" si="23"/>
        <v>-5369.8019629327109</v>
      </c>
      <c r="N78" s="89">
        <f t="shared" si="24"/>
        <v>130630.19803706728</v>
      </c>
      <c r="O78" s="89">
        <f t="shared" si="25"/>
        <v>21400.753282612593</v>
      </c>
      <c r="P78" s="90">
        <f t="shared" si="19"/>
        <v>1.0069926360821109</v>
      </c>
      <c r="Q78" s="227">
        <v>2252.8280780155337</v>
      </c>
      <c r="R78" s="93">
        <f t="shared" si="26"/>
        <v>0.13731393209566817</v>
      </c>
      <c r="S78" s="93">
        <f t="shared" si="26"/>
        <v>0.15147445942844512</v>
      </c>
      <c r="T78" s="92">
        <v>6104</v>
      </c>
      <c r="U78" s="1">
        <v>119580</v>
      </c>
      <c r="V78" s="1">
        <v>19349.514563106797</v>
      </c>
      <c r="W78" s="196"/>
      <c r="X78" s="89">
        <v>0</v>
      </c>
      <c r="Y78" s="89">
        <f t="shared" si="27"/>
        <v>0</v>
      </c>
      <c r="Z78" s="1"/>
      <c r="AA78" s="1"/>
    </row>
    <row r="79" spans="2:27">
      <c r="B79" s="200">
        <v>1838</v>
      </c>
      <c r="C79" t="s">
        <v>106</v>
      </c>
      <c r="D79" s="1">
        <v>38491</v>
      </c>
      <c r="E79" s="86">
        <f t="shared" si="20"/>
        <v>19216.674987518723</v>
      </c>
      <c r="F79" s="87">
        <f t="shared" si="14"/>
        <v>0.90422285360098653</v>
      </c>
      <c r="G79" s="189">
        <f t="shared" si="21"/>
        <v>1263.0878884231531</v>
      </c>
      <c r="H79" s="189">
        <f t="shared" si="15"/>
        <v>2529.9650405115754</v>
      </c>
      <c r="I79" s="189">
        <f t="shared" si="16"/>
        <v>0</v>
      </c>
      <c r="J79" s="88">
        <f t="shared" si="17"/>
        <v>0</v>
      </c>
      <c r="K79" s="189">
        <f t="shared" si="22"/>
        <v>-243.25239033953054</v>
      </c>
      <c r="L79" s="88">
        <f t="shared" si="18"/>
        <v>-487.23453785007968</v>
      </c>
      <c r="M79" s="89">
        <f t="shared" si="23"/>
        <v>2042.7305026614956</v>
      </c>
      <c r="N79" s="89">
        <f t="shared" si="24"/>
        <v>40533.730502661492</v>
      </c>
      <c r="O79" s="89">
        <f t="shared" si="25"/>
        <v>20236.510485602343</v>
      </c>
      <c r="P79" s="90">
        <f t="shared" si="19"/>
        <v>0.95221026895144134</v>
      </c>
      <c r="Q79" s="227">
        <v>940.98896465679854</v>
      </c>
      <c r="R79" s="93">
        <f t="shared" si="26"/>
        <v>0.1551920768307323</v>
      </c>
      <c r="S79" s="93">
        <f t="shared" si="26"/>
        <v>0.12923918444062618</v>
      </c>
      <c r="T79" s="92">
        <v>2003</v>
      </c>
      <c r="U79" s="1">
        <v>33320</v>
      </c>
      <c r="V79" s="1">
        <v>17017.364657814094</v>
      </c>
      <c r="W79" s="196"/>
      <c r="X79" s="89">
        <v>0</v>
      </c>
      <c r="Y79" s="89">
        <f t="shared" si="27"/>
        <v>0</v>
      </c>
      <c r="Z79" s="1"/>
      <c r="AA79" s="1"/>
    </row>
    <row r="80" spans="2:27">
      <c r="B80" s="200">
        <v>1839</v>
      </c>
      <c r="C80" t="s">
        <v>107</v>
      </c>
      <c r="D80" s="1">
        <v>21281</v>
      </c>
      <c r="E80" s="86">
        <f t="shared" si="20"/>
        <v>20095.372993389989</v>
      </c>
      <c r="F80" s="87">
        <f t="shared" si="14"/>
        <v>0.94556917489946646</v>
      </c>
      <c r="G80" s="189">
        <f t="shared" si="21"/>
        <v>718.29512478296863</v>
      </c>
      <c r="H80" s="189">
        <f t="shared" si="15"/>
        <v>760.67453714516375</v>
      </c>
      <c r="I80" s="189">
        <f t="shared" si="16"/>
        <v>0</v>
      </c>
      <c r="J80" s="88">
        <f t="shared" si="17"/>
        <v>0</v>
      </c>
      <c r="K80" s="189">
        <f t="shared" si="22"/>
        <v>-243.25239033953054</v>
      </c>
      <c r="L80" s="88">
        <f t="shared" si="18"/>
        <v>-257.60428136956284</v>
      </c>
      <c r="M80" s="89">
        <f t="shared" si="23"/>
        <v>503.07025577560091</v>
      </c>
      <c r="N80" s="89">
        <f t="shared" si="24"/>
        <v>21784.070255775601</v>
      </c>
      <c r="O80" s="89">
        <f t="shared" si="25"/>
        <v>20570.415727833428</v>
      </c>
      <c r="P80" s="90">
        <f t="shared" si="19"/>
        <v>0.96792187104486394</v>
      </c>
      <c r="Q80" s="227">
        <v>365.90519898729639</v>
      </c>
      <c r="R80" s="93">
        <f t="shared" si="26"/>
        <v>0.12800805682179583</v>
      </c>
      <c r="S80" s="93">
        <f t="shared" si="26"/>
        <v>0.13120354706774981</v>
      </c>
      <c r="T80" s="92">
        <v>1059</v>
      </c>
      <c r="U80" s="1">
        <v>18866</v>
      </c>
      <c r="V80" s="1">
        <v>17764.595103578155</v>
      </c>
      <c r="W80" s="196"/>
      <c r="X80" s="89">
        <v>0</v>
      </c>
      <c r="Y80" s="89">
        <f t="shared" si="27"/>
        <v>0</v>
      </c>
      <c r="Z80" s="1"/>
      <c r="AA80" s="1"/>
    </row>
    <row r="81" spans="2:29">
      <c r="B81" s="200">
        <v>1840</v>
      </c>
      <c r="C81" t="s">
        <v>108</v>
      </c>
      <c r="D81" s="1">
        <v>78019</v>
      </c>
      <c r="E81" s="86">
        <f t="shared" si="20"/>
        <v>16179.800912484445</v>
      </c>
      <c r="F81" s="87">
        <f t="shared" si="14"/>
        <v>0.76132555508613453</v>
      </c>
      <c r="G81" s="189">
        <f t="shared" si="21"/>
        <v>3145.9498149444057</v>
      </c>
      <c r="H81" s="189">
        <f t="shared" si="15"/>
        <v>15169.770007661924</v>
      </c>
      <c r="I81" s="189">
        <f t="shared" si="16"/>
        <v>1032.0524385589924</v>
      </c>
      <c r="J81" s="88">
        <f t="shared" si="17"/>
        <v>4976.5568587314619</v>
      </c>
      <c r="K81" s="189">
        <f t="shared" si="22"/>
        <v>788.80004821946193</v>
      </c>
      <c r="L81" s="88">
        <f t="shared" si="18"/>
        <v>3803.5938325142456</v>
      </c>
      <c r="M81" s="89">
        <f t="shared" si="23"/>
        <v>18973.363840176171</v>
      </c>
      <c r="N81" s="89">
        <f t="shared" si="24"/>
        <v>96992.363840176171</v>
      </c>
      <c r="O81" s="89">
        <f t="shared" si="25"/>
        <v>20114.550775648317</v>
      </c>
      <c r="P81" s="90">
        <f t="shared" si="19"/>
        <v>0.9464715676916966</v>
      </c>
      <c r="Q81" s="227">
        <v>3563.7333069990345</v>
      </c>
      <c r="R81" s="90">
        <f t="shared" si="26"/>
        <v>0.14577122464864231</v>
      </c>
      <c r="S81" s="90">
        <f t="shared" si="26"/>
        <v>0.1595527947501813</v>
      </c>
      <c r="T81" s="92">
        <v>4822</v>
      </c>
      <c r="U81" s="1">
        <v>68093</v>
      </c>
      <c r="V81" s="1">
        <v>13953.483606557376</v>
      </c>
      <c r="W81" s="196"/>
      <c r="X81" s="89">
        <v>0</v>
      </c>
      <c r="Y81" s="89">
        <f t="shared" si="27"/>
        <v>0</v>
      </c>
      <c r="Z81" s="1"/>
      <c r="AA81" s="1"/>
    </row>
    <row r="82" spans="2:29">
      <c r="B82" s="200">
        <v>1841</v>
      </c>
      <c r="C82" t="s">
        <v>109</v>
      </c>
      <c r="D82" s="1">
        <v>179888</v>
      </c>
      <c r="E82" s="86">
        <f t="shared" si="20"/>
        <v>18346.55787863335</v>
      </c>
      <c r="F82" s="87">
        <f t="shared" si="14"/>
        <v>0.86328029846726084</v>
      </c>
      <c r="G82" s="189">
        <f t="shared" si="21"/>
        <v>1802.5604959320847</v>
      </c>
      <c r="H82" s="189">
        <f t="shared" si="15"/>
        <v>17674.105662614089</v>
      </c>
      <c r="I82" s="189">
        <f t="shared" si="16"/>
        <v>273.6875004068757</v>
      </c>
      <c r="J82" s="88">
        <f t="shared" si="17"/>
        <v>2683.5059414894163</v>
      </c>
      <c r="K82" s="189">
        <f t="shared" si="22"/>
        <v>30.435110067345164</v>
      </c>
      <c r="L82" s="88">
        <f t="shared" si="18"/>
        <v>298.41625421031932</v>
      </c>
      <c r="M82" s="89">
        <f t="shared" si="23"/>
        <v>17972.521916824408</v>
      </c>
      <c r="N82" s="89">
        <f t="shared" si="24"/>
        <v>197860.52191682439</v>
      </c>
      <c r="O82" s="89">
        <f t="shared" si="25"/>
        <v>20179.553484632776</v>
      </c>
      <c r="P82" s="90">
        <f t="shared" si="19"/>
        <v>0.94953020999313009</v>
      </c>
      <c r="Q82" s="227">
        <v>5955.7275850529768</v>
      </c>
      <c r="R82" s="90">
        <f t="shared" si="26"/>
        <v>0.12711779448621555</v>
      </c>
      <c r="S82" s="90">
        <f t="shared" si="26"/>
        <v>0.12964676862988678</v>
      </c>
      <c r="T82" s="92">
        <v>9805</v>
      </c>
      <c r="U82" s="1">
        <v>159600</v>
      </c>
      <c r="V82" s="1">
        <v>16240.968759540043</v>
      </c>
      <c r="W82" s="196"/>
      <c r="X82" s="89">
        <v>0</v>
      </c>
      <c r="Y82" s="89">
        <f t="shared" si="27"/>
        <v>0</v>
      </c>
      <c r="Z82" s="1"/>
      <c r="AA82" s="1"/>
    </row>
    <row r="83" spans="2:29">
      <c r="B83" s="200">
        <v>1845</v>
      </c>
      <c r="C83" t="s">
        <v>110</v>
      </c>
      <c r="D83" s="1">
        <v>46848</v>
      </c>
      <c r="E83" s="86">
        <f t="shared" si="20"/>
        <v>25309.562398703401</v>
      </c>
      <c r="F83" s="87">
        <f t="shared" si="14"/>
        <v>1.190918030846231</v>
      </c>
      <c r="G83" s="189">
        <f t="shared" si="21"/>
        <v>-2514.5023065113473</v>
      </c>
      <c r="H83" s="189">
        <f t="shared" si="15"/>
        <v>-4654.3437693525038</v>
      </c>
      <c r="I83" s="189">
        <f t="shared" si="16"/>
        <v>0</v>
      </c>
      <c r="J83" s="88">
        <f t="shared" si="17"/>
        <v>0</v>
      </c>
      <c r="K83" s="189">
        <f t="shared" si="22"/>
        <v>-243.25239033953054</v>
      </c>
      <c r="L83" s="88">
        <f t="shared" si="18"/>
        <v>-450.26017451847099</v>
      </c>
      <c r="M83" s="89">
        <f t="shared" si="23"/>
        <v>-5104.6039438709749</v>
      </c>
      <c r="N83" s="89">
        <f t="shared" si="24"/>
        <v>41743.396056129022</v>
      </c>
      <c r="O83" s="89">
        <f t="shared" si="25"/>
        <v>22551.807701852525</v>
      </c>
      <c r="P83" s="90">
        <f t="shared" si="19"/>
        <v>1.0611544363046346</v>
      </c>
      <c r="Q83" s="227">
        <v>884.15107018459275</v>
      </c>
      <c r="R83" s="90">
        <f t="shared" si="26"/>
        <v>0.11230352818272472</v>
      </c>
      <c r="S83" s="90">
        <f t="shared" si="26"/>
        <v>0.11650997048271339</v>
      </c>
      <c r="T83" s="92">
        <v>1851</v>
      </c>
      <c r="U83" s="1">
        <v>42118</v>
      </c>
      <c r="V83" s="1">
        <v>22668.460710441334</v>
      </c>
      <c r="W83" s="196"/>
      <c r="X83" s="89">
        <v>0</v>
      </c>
      <c r="Y83" s="89">
        <f t="shared" si="27"/>
        <v>0</v>
      </c>
      <c r="Z83" s="1"/>
      <c r="AA83" s="1"/>
    </row>
    <row r="84" spans="2:29">
      <c r="B84" s="200">
        <v>1848</v>
      </c>
      <c r="C84" t="s">
        <v>111</v>
      </c>
      <c r="D84" s="1">
        <v>47041</v>
      </c>
      <c r="E84" s="86">
        <f t="shared" si="20"/>
        <v>17671.299774605563</v>
      </c>
      <c r="F84" s="87">
        <f t="shared" si="14"/>
        <v>0.831506653435653</v>
      </c>
      <c r="G84" s="189">
        <f t="shared" si="21"/>
        <v>2221.2205204293127</v>
      </c>
      <c r="H84" s="189">
        <f t="shared" si="15"/>
        <v>5912.8890253828304</v>
      </c>
      <c r="I84" s="189">
        <f t="shared" si="16"/>
        <v>510.02783681660128</v>
      </c>
      <c r="J84" s="88">
        <f t="shared" si="17"/>
        <v>1357.6941016057926</v>
      </c>
      <c r="K84" s="189">
        <f t="shared" si="22"/>
        <v>266.77544647707077</v>
      </c>
      <c r="L84" s="88">
        <f t="shared" si="18"/>
        <v>710.15623852196245</v>
      </c>
      <c r="M84" s="89">
        <f t="shared" si="23"/>
        <v>6623.0452639047926</v>
      </c>
      <c r="N84" s="89">
        <f t="shared" si="24"/>
        <v>53664.045263904794</v>
      </c>
      <c r="O84" s="89">
        <f t="shared" si="25"/>
        <v>20159.295741511945</v>
      </c>
      <c r="P84" s="90">
        <f t="shared" si="19"/>
        <v>0.94857700064218198</v>
      </c>
      <c r="Q84" s="227">
        <v>191.90065185220737</v>
      </c>
      <c r="R84" s="90">
        <f t="shared" si="26"/>
        <v>0.15716323920102332</v>
      </c>
      <c r="S84" s="90">
        <f t="shared" si="26"/>
        <v>0.16151020854437814</v>
      </c>
      <c r="T84" s="92">
        <v>2662</v>
      </c>
      <c r="U84" s="1">
        <v>40652</v>
      </c>
      <c r="V84" s="1">
        <v>15214.071856287426</v>
      </c>
      <c r="W84" s="196"/>
      <c r="X84" s="89">
        <v>0</v>
      </c>
      <c r="Y84" s="89">
        <f t="shared" si="27"/>
        <v>0</v>
      </c>
      <c r="Z84" s="1"/>
      <c r="AA84" s="1"/>
    </row>
    <row r="85" spans="2:29">
      <c r="B85" s="200">
        <v>1851</v>
      </c>
      <c r="C85" t="s">
        <v>112</v>
      </c>
      <c r="D85" s="1">
        <v>33952</v>
      </c>
      <c r="E85" s="86">
        <f t="shared" si="20"/>
        <v>16425.737784228349</v>
      </c>
      <c r="F85" s="87">
        <f t="shared" si="14"/>
        <v>0.7728978869343035</v>
      </c>
      <c r="G85" s="189">
        <f t="shared" si="21"/>
        <v>2993.4689544631847</v>
      </c>
      <c r="H85" s="189">
        <f t="shared" si="15"/>
        <v>6187.5003288754033</v>
      </c>
      <c r="I85" s="189">
        <f t="shared" si="16"/>
        <v>945.97453344862583</v>
      </c>
      <c r="J85" s="88">
        <f t="shared" si="17"/>
        <v>1955.3293606383095</v>
      </c>
      <c r="K85" s="189">
        <f t="shared" si="22"/>
        <v>702.72214310909533</v>
      </c>
      <c r="L85" s="88">
        <f t="shared" si="18"/>
        <v>1452.5266698065</v>
      </c>
      <c r="M85" s="89">
        <f t="shared" si="23"/>
        <v>7640.026998681903</v>
      </c>
      <c r="N85" s="89">
        <f t="shared" si="24"/>
        <v>41592.026998681904</v>
      </c>
      <c r="O85" s="89">
        <f t="shared" si="25"/>
        <v>20121.928881800632</v>
      </c>
      <c r="P85" s="90">
        <f t="shared" si="19"/>
        <v>0.94681873764714164</v>
      </c>
      <c r="Q85" s="227">
        <v>895.32619360576336</v>
      </c>
      <c r="R85" s="90">
        <f t="shared" si="26"/>
        <v>0.135898293743727</v>
      </c>
      <c r="S85" s="90">
        <f t="shared" si="26"/>
        <v>0.13205151674507865</v>
      </c>
      <c r="T85" s="92">
        <v>2067</v>
      </c>
      <c r="U85" s="1">
        <v>29890</v>
      </c>
      <c r="V85" s="1">
        <v>14509.708737864077</v>
      </c>
      <c r="W85" s="196"/>
      <c r="X85" s="89">
        <v>0</v>
      </c>
      <c r="Y85" s="89">
        <f t="shared" si="27"/>
        <v>0</v>
      </c>
      <c r="Z85" s="1"/>
      <c r="AA85" s="1"/>
    </row>
    <row r="86" spans="2:29">
      <c r="B86" s="200">
        <v>1853</v>
      </c>
      <c r="C86" t="s">
        <v>113</v>
      </c>
      <c r="D86" s="1">
        <v>25376</v>
      </c>
      <c r="E86" s="86">
        <f t="shared" si="20"/>
        <v>18631.424375917766</v>
      </c>
      <c r="F86" s="87">
        <f t="shared" si="14"/>
        <v>0.87668442780998701</v>
      </c>
      <c r="G86" s="189">
        <f t="shared" si="21"/>
        <v>1625.9432676157464</v>
      </c>
      <c r="H86" s="189">
        <f t="shared" si="15"/>
        <v>2214.5347304926468</v>
      </c>
      <c r="I86" s="189">
        <f t="shared" si="16"/>
        <v>173.98422635733004</v>
      </c>
      <c r="J86" s="88">
        <f t="shared" si="17"/>
        <v>236.96651629868353</v>
      </c>
      <c r="K86" s="189">
        <f t="shared" si="22"/>
        <v>-69.268163982200491</v>
      </c>
      <c r="L86" s="88">
        <f t="shared" si="18"/>
        <v>-94.343239343757077</v>
      </c>
      <c r="M86" s="89">
        <f t="shared" si="23"/>
        <v>2120.1914911488898</v>
      </c>
      <c r="N86" s="89">
        <f t="shared" si="24"/>
        <v>27496.191491148889</v>
      </c>
      <c r="O86" s="89">
        <f t="shared" si="25"/>
        <v>20188.099479551314</v>
      </c>
      <c r="P86" s="90">
        <f t="shared" si="19"/>
        <v>0.94993233387341214</v>
      </c>
      <c r="Q86" s="227">
        <v>685.4191464397893</v>
      </c>
      <c r="R86" s="90">
        <f t="shared" si="26"/>
        <v>0.23346133281485443</v>
      </c>
      <c r="S86" s="90">
        <f t="shared" si="26"/>
        <v>0.2044813308691309</v>
      </c>
      <c r="T86" s="92">
        <v>1362</v>
      </c>
      <c r="U86" s="1">
        <v>20573</v>
      </c>
      <c r="V86" s="1">
        <v>15468.421052631578</v>
      </c>
      <c r="W86" s="196"/>
      <c r="X86" s="89">
        <v>0</v>
      </c>
      <c r="Y86" s="89">
        <f t="shared" si="27"/>
        <v>0</v>
      </c>
      <c r="Z86" s="1"/>
      <c r="AA86" s="1"/>
    </row>
    <row r="87" spans="2:29">
      <c r="B87" s="200">
        <v>1856</v>
      </c>
      <c r="C87" t="s">
        <v>114</v>
      </c>
      <c r="D87" s="1">
        <v>9453</v>
      </c>
      <c r="E87" s="86">
        <f t="shared" si="20"/>
        <v>20639.737991266375</v>
      </c>
      <c r="F87" s="87">
        <f t="shared" si="14"/>
        <v>0.97118376598247036</v>
      </c>
      <c r="G87" s="189">
        <f t="shared" si="21"/>
        <v>380.78882609960931</v>
      </c>
      <c r="H87" s="189">
        <f t="shared" si="15"/>
        <v>174.40128235362107</v>
      </c>
      <c r="I87" s="189">
        <f t="shared" si="16"/>
        <v>0</v>
      </c>
      <c r="J87" s="88">
        <f t="shared" si="17"/>
        <v>0</v>
      </c>
      <c r="K87" s="189">
        <f t="shared" si="22"/>
        <v>-243.25239033953054</v>
      </c>
      <c r="L87" s="88">
        <f t="shared" si="18"/>
        <v>-111.40959477550498</v>
      </c>
      <c r="M87" s="89">
        <f t="shared" si="23"/>
        <v>62.991687578116085</v>
      </c>
      <c r="N87" s="89">
        <f t="shared" si="24"/>
        <v>9515.9916875781164</v>
      </c>
      <c r="O87" s="89">
        <f t="shared" si="25"/>
        <v>20777.274427026456</v>
      </c>
      <c r="P87" s="90">
        <f t="shared" si="19"/>
        <v>0.97765541565640546</v>
      </c>
      <c r="Q87" s="227">
        <v>-288.7702916561077</v>
      </c>
      <c r="R87" s="90">
        <f t="shared" si="26"/>
        <v>-9.8460249292971619E-3</v>
      </c>
      <c r="S87" s="90">
        <f t="shared" si="26"/>
        <v>-5.5222084442722811E-3</v>
      </c>
      <c r="T87" s="92">
        <v>458</v>
      </c>
      <c r="U87" s="1">
        <v>9547</v>
      </c>
      <c r="V87" s="1">
        <v>20754.347826086956</v>
      </c>
      <c r="W87" s="196"/>
      <c r="X87" s="89">
        <v>0</v>
      </c>
      <c r="Y87" s="89">
        <f t="shared" si="27"/>
        <v>0</v>
      </c>
      <c r="Z87" s="1"/>
      <c r="AA87" s="1"/>
    </row>
    <row r="88" spans="2:29">
      <c r="B88" s="200">
        <v>1857</v>
      </c>
      <c r="C88" t="s">
        <v>115</v>
      </c>
      <c r="D88" s="1">
        <v>13539</v>
      </c>
      <c r="E88" s="86">
        <f t="shared" si="20"/>
        <v>19998.522895125552</v>
      </c>
      <c r="F88" s="87">
        <f t="shared" si="14"/>
        <v>0.9410119831750352</v>
      </c>
      <c r="G88" s="189">
        <f t="shared" si="21"/>
        <v>778.34218570691917</v>
      </c>
      <c r="H88" s="189">
        <f t="shared" si="15"/>
        <v>526.93765972358426</v>
      </c>
      <c r="I88" s="189">
        <f t="shared" si="16"/>
        <v>0</v>
      </c>
      <c r="J88" s="88">
        <f t="shared" si="17"/>
        <v>0</v>
      </c>
      <c r="K88" s="189">
        <f t="shared" si="22"/>
        <v>-243.25239033953054</v>
      </c>
      <c r="L88" s="88">
        <f t="shared" si="18"/>
        <v>-164.68186825986217</v>
      </c>
      <c r="M88" s="89">
        <f t="shared" si="23"/>
        <v>362.25579146372206</v>
      </c>
      <c r="N88" s="89">
        <f t="shared" si="24"/>
        <v>13901.255791463722</v>
      </c>
      <c r="O88" s="89">
        <f t="shared" si="25"/>
        <v>20533.612690492941</v>
      </c>
      <c r="P88" s="90">
        <f t="shared" si="19"/>
        <v>0.96619013818957999</v>
      </c>
      <c r="Q88" s="227">
        <v>96.264437879509558</v>
      </c>
      <c r="R88" s="90">
        <f t="shared" si="26"/>
        <v>7.8718827185084855E-2</v>
      </c>
      <c r="S88" s="90">
        <f t="shared" si="26"/>
        <v>8.8279112211835875E-2</v>
      </c>
      <c r="T88" s="92">
        <v>677</v>
      </c>
      <c r="U88" s="1">
        <v>12551</v>
      </c>
      <c r="V88" s="1">
        <v>18376.281112737921</v>
      </c>
      <c r="W88" s="196"/>
      <c r="X88" s="89">
        <v>0</v>
      </c>
      <c r="Y88" s="89">
        <f t="shared" si="27"/>
        <v>0</v>
      </c>
      <c r="Z88" s="1"/>
      <c r="AA88" s="1"/>
    </row>
    <row r="89" spans="2:29">
      <c r="B89" s="200">
        <v>1859</v>
      </c>
      <c r="C89" t="s">
        <v>116</v>
      </c>
      <c r="D89" s="1">
        <v>22748</v>
      </c>
      <c r="E89" s="86">
        <f t="shared" si="20"/>
        <v>17968.404423380725</v>
      </c>
      <c r="F89" s="87">
        <f t="shared" si="14"/>
        <v>0.84548663766851762</v>
      </c>
      <c r="G89" s="189">
        <f t="shared" si="21"/>
        <v>2037.0156381887118</v>
      </c>
      <c r="H89" s="189">
        <f t="shared" si="15"/>
        <v>2578.8617979469091</v>
      </c>
      <c r="I89" s="189">
        <f t="shared" si="16"/>
        <v>406.04120974529428</v>
      </c>
      <c r="J89" s="88">
        <f t="shared" si="17"/>
        <v>514.04817153754254</v>
      </c>
      <c r="K89" s="189">
        <f t="shared" si="22"/>
        <v>162.78881940576375</v>
      </c>
      <c r="L89" s="88">
        <f t="shared" si="18"/>
        <v>206.09064536769691</v>
      </c>
      <c r="M89" s="89">
        <f t="shared" si="23"/>
        <v>2784.9524433146062</v>
      </c>
      <c r="N89" s="89">
        <f t="shared" si="24"/>
        <v>25532.952443314607</v>
      </c>
      <c r="O89" s="89">
        <f t="shared" si="25"/>
        <v>20168.208880975202</v>
      </c>
      <c r="P89" s="90">
        <f t="shared" si="19"/>
        <v>0.94899640016916798</v>
      </c>
      <c r="Q89" s="227">
        <v>349.44925065549069</v>
      </c>
      <c r="R89" s="90">
        <f t="shared" si="26"/>
        <v>6.6729191090269632E-2</v>
      </c>
      <c r="S89" s="90">
        <f t="shared" si="26"/>
        <v>3.5553061492844706E-2</v>
      </c>
      <c r="T89" s="92">
        <v>1266</v>
      </c>
      <c r="U89" s="1">
        <v>21325</v>
      </c>
      <c r="V89" s="1">
        <v>17351.505288852724</v>
      </c>
      <c r="W89" s="196"/>
      <c r="X89" s="89">
        <v>0</v>
      </c>
      <c r="Y89" s="89">
        <f t="shared" si="27"/>
        <v>0</v>
      </c>
      <c r="Z89" s="1"/>
      <c r="AA89" s="1"/>
    </row>
    <row r="90" spans="2:29">
      <c r="B90" s="200">
        <v>1860</v>
      </c>
      <c r="C90" t="s">
        <v>117</v>
      </c>
      <c r="D90" s="1">
        <v>202235</v>
      </c>
      <c r="E90" s="86">
        <f t="shared" si="20"/>
        <v>17461.146606803661</v>
      </c>
      <c r="F90" s="87">
        <f t="shared" si="14"/>
        <v>0.82161809065324942</v>
      </c>
      <c r="G90" s="189">
        <f t="shared" si="21"/>
        <v>2351.5154844664917</v>
      </c>
      <c r="H90" s="189">
        <f t="shared" si="15"/>
        <v>27235.252341090905</v>
      </c>
      <c r="I90" s="189">
        <f t="shared" si="16"/>
        <v>583.58144554726687</v>
      </c>
      <c r="J90" s="88">
        <f t="shared" si="17"/>
        <v>6759.0403023284453</v>
      </c>
      <c r="K90" s="189">
        <f t="shared" si="22"/>
        <v>340.32905520773636</v>
      </c>
      <c r="L90" s="88">
        <f t="shared" si="18"/>
        <v>3941.6911174160023</v>
      </c>
      <c r="M90" s="89">
        <f t="shared" si="23"/>
        <v>31176.943458506907</v>
      </c>
      <c r="N90" s="89">
        <f t="shared" si="24"/>
        <v>233411.9434585069</v>
      </c>
      <c r="O90" s="89">
        <f t="shared" si="25"/>
        <v>20152.991146477889</v>
      </c>
      <c r="P90" s="90">
        <f t="shared" si="19"/>
        <v>0.94828034375870984</v>
      </c>
      <c r="Q90" s="227">
        <v>2979.5351351436693</v>
      </c>
      <c r="R90" s="90">
        <f t="shared" si="26"/>
        <v>0.13794170605446771</v>
      </c>
      <c r="S90" s="90">
        <f t="shared" si="26"/>
        <v>0.14157698865885512</v>
      </c>
      <c r="T90" s="92">
        <v>11582</v>
      </c>
      <c r="U90" s="1">
        <v>177720</v>
      </c>
      <c r="V90" s="1">
        <v>15295.636457526465</v>
      </c>
      <c r="W90" s="196"/>
      <c r="X90" s="89">
        <v>0</v>
      </c>
      <c r="Y90" s="89">
        <f t="shared" si="27"/>
        <v>0</v>
      </c>
      <c r="Z90" s="1"/>
      <c r="AA90" s="1"/>
    </row>
    <row r="91" spans="2:29">
      <c r="B91" s="200">
        <v>1865</v>
      </c>
      <c r="C91" t="s">
        <v>118</v>
      </c>
      <c r="D91" s="1">
        <v>182200</v>
      </c>
      <c r="E91" s="86">
        <f t="shared" si="20"/>
        <v>18458.109614020868</v>
      </c>
      <c r="F91" s="87">
        <f t="shared" si="14"/>
        <v>0.8685292621179318</v>
      </c>
      <c r="G91" s="189">
        <f t="shared" si="21"/>
        <v>1733.3984199918232</v>
      </c>
      <c r="H91" s="189">
        <f t="shared" si="15"/>
        <v>17110.375803739287</v>
      </c>
      <c r="I91" s="189">
        <f t="shared" si="16"/>
        <v>234.64439302124427</v>
      </c>
      <c r="J91" s="88">
        <f t="shared" si="17"/>
        <v>2316.1748035127021</v>
      </c>
      <c r="K91" s="189">
        <f t="shared" si="22"/>
        <v>-8.6079973182862659</v>
      </c>
      <c r="L91" s="88">
        <f t="shared" si="18"/>
        <v>-84.969541528803731</v>
      </c>
      <c r="M91" s="89">
        <f t="shared" si="23"/>
        <v>17025.406262210483</v>
      </c>
      <c r="N91" s="89">
        <f t="shared" si="24"/>
        <v>199225.40626221048</v>
      </c>
      <c r="O91" s="89">
        <f t="shared" si="25"/>
        <v>20182.900036694406</v>
      </c>
      <c r="P91" s="90">
        <f t="shared" si="19"/>
        <v>0.94968767890265038</v>
      </c>
      <c r="Q91" s="227">
        <v>95.713138404680649</v>
      </c>
      <c r="R91" s="90">
        <f t="shared" si="26"/>
        <v>6.4314504351889706E-2</v>
      </c>
      <c r="S91" s="90">
        <f t="shared" si="26"/>
        <v>5.5904360360455353E-2</v>
      </c>
      <c r="T91" s="92">
        <v>9871</v>
      </c>
      <c r="U91" s="1">
        <v>171190</v>
      </c>
      <c r="V91" s="1">
        <v>17480.853670989483</v>
      </c>
      <c r="W91" s="196"/>
      <c r="X91" s="89">
        <v>0</v>
      </c>
      <c r="Y91" s="89">
        <f t="shared" si="27"/>
        <v>0</v>
      </c>
      <c r="Z91" s="1"/>
      <c r="AA91" s="1"/>
    </row>
    <row r="92" spans="2:29">
      <c r="B92" s="200">
        <v>1866</v>
      </c>
      <c r="C92" t="s">
        <v>119</v>
      </c>
      <c r="D92" s="1">
        <v>166858</v>
      </c>
      <c r="E92" s="86">
        <f t="shared" si="20"/>
        <v>19864.047619047618</v>
      </c>
      <c r="F92" s="87">
        <f t="shared" si="14"/>
        <v>0.9346843735363779</v>
      </c>
      <c r="G92" s="189">
        <f t="shared" si="21"/>
        <v>861.71685687523814</v>
      </c>
      <c r="H92" s="189">
        <f t="shared" si="15"/>
        <v>7238.4215977519998</v>
      </c>
      <c r="I92" s="189">
        <f t="shared" si="16"/>
        <v>0</v>
      </c>
      <c r="J92" s="88">
        <f t="shared" si="17"/>
        <v>0</v>
      </c>
      <c r="K92" s="189">
        <f t="shared" si="22"/>
        <v>-243.25239033953054</v>
      </c>
      <c r="L92" s="88">
        <f t="shared" si="18"/>
        <v>-2043.3200788520564</v>
      </c>
      <c r="M92" s="89">
        <f t="shared" si="23"/>
        <v>5195.1015188999436</v>
      </c>
      <c r="N92" s="89">
        <f t="shared" si="24"/>
        <v>172053.10151889993</v>
      </c>
      <c r="O92" s="89">
        <f t="shared" si="25"/>
        <v>20482.512085583323</v>
      </c>
      <c r="P92" s="90">
        <f t="shared" si="19"/>
        <v>0.96378564652689003</v>
      </c>
      <c r="Q92" s="227">
        <v>-932.19530548319108</v>
      </c>
      <c r="R92" s="90">
        <f t="shared" si="26"/>
        <v>0.11194188991070239</v>
      </c>
      <c r="S92" s="90">
        <f t="shared" si="26"/>
        <v>9.0232548250540862E-2</v>
      </c>
      <c r="T92" s="92">
        <v>8400</v>
      </c>
      <c r="U92" s="1">
        <v>150060</v>
      </c>
      <c r="V92" s="1">
        <v>18220.009713453135</v>
      </c>
      <c r="W92" s="196"/>
      <c r="X92" s="89">
        <v>0</v>
      </c>
      <c r="Y92" s="89">
        <f>X92*1000/T92</f>
        <v>0</v>
      </c>
      <c r="Z92" s="1"/>
      <c r="AA92" s="1"/>
    </row>
    <row r="93" spans="2:29">
      <c r="B93" s="201">
        <v>1867</v>
      </c>
      <c r="C93" s="202" t="s">
        <v>120</v>
      </c>
      <c r="D93" s="213">
        <v>51554</v>
      </c>
      <c r="E93" s="214">
        <f t="shared" si="20"/>
        <v>19699.656094764996</v>
      </c>
      <c r="F93" s="215">
        <f t="shared" si="14"/>
        <v>0.92694908253045749</v>
      </c>
      <c r="G93" s="216">
        <f t="shared" si="21"/>
        <v>-954.90881992662435</v>
      </c>
      <c r="H93" s="216">
        <f t="shared" si="15"/>
        <v>-2498.9963817479761</v>
      </c>
      <c r="I93" s="216">
        <f t="shared" si="16"/>
        <v>0</v>
      </c>
      <c r="J93" s="217">
        <f t="shared" si="17"/>
        <v>0</v>
      </c>
      <c r="K93" s="216">
        <f t="shared" si="22"/>
        <v>-243.25239033953054</v>
      </c>
      <c r="L93" s="217">
        <f t="shared" si="18"/>
        <v>-636.59150551855146</v>
      </c>
      <c r="M93" s="218">
        <f t="shared" si="23"/>
        <v>-3135.5878872665276</v>
      </c>
      <c r="N93" s="218">
        <f t="shared" si="24"/>
        <v>48418.412112733473</v>
      </c>
      <c r="O93" s="218">
        <f t="shared" si="25"/>
        <v>18501.494884498843</v>
      </c>
      <c r="P93" s="219">
        <f t="shared" si="19"/>
        <v>0.87057071586064894</v>
      </c>
      <c r="Q93" s="227">
        <v>-770.61138267256365</v>
      </c>
      <c r="R93" s="219">
        <f t="shared" si="26"/>
        <v>-4.7342745213984773E-2</v>
      </c>
      <c r="S93" s="219">
        <f t="shared" si="26"/>
        <v>-4.1154295335741782E-2</v>
      </c>
      <c r="T93" s="92">
        <v>2617</v>
      </c>
      <c r="U93" s="1">
        <v>54116</v>
      </c>
      <c r="V93" s="1">
        <v>20545.178435839029</v>
      </c>
      <c r="W93" s="220"/>
      <c r="X93" s="218">
        <v>8098.1310000000012</v>
      </c>
      <c r="Y93" s="218">
        <f t="shared" si="27"/>
        <v>3094.4329384791749</v>
      </c>
      <c r="Z93" s="1"/>
      <c r="AA93" s="1"/>
    </row>
    <row r="94" spans="2:29">
      <c r="B94" s="200">
        <v>1868</v>
      </c>
      <c r="C94" t="s">
        <v>121</v>
      </c>
      <c r="D94" s="1">
        <v>83369</v>
      </c>
      <c r="E94" s="86">
        <f t="shared" si="20"/>
        <v>18014.044943820223</v>
      </c>
      <c r="F94" s="87">
        <f t="shared" si="14"/>
        <v>0.84763421011059936</v>
      </c>
      <c r="G94" s="189">
        <f t="shared" si="21"/>
        <v>2008.7185155162231</v>
      </c>
      <c r="H94" s="189">
        <f t="shared" si="15"/>
        <v>9296.349289809079</v>
      </c>
      <c r="I94" s="189">
        <f t="shared" si="16"/>
        <v>390.06702759147009</v>
      </c>
      <c r="J94" s="88">
        <f t="shared" si="17"/>
        <v>1805.2302036933236</v>
      </c>
      <c r="K94" s="189">
        <f t="shared" si="22"/>
        <v>146.81463725193956</v>
      </c>
      <c r="L94" s="88">
        <f t="shared" si="18"/>
        <v>679.45814120197622</v>
      </c>
      <c r="M94" s="89">
        <f t="shared" si="23"/>
        <v>9975.8074310110551</v>
      </c>
      <c r="N94" s="89">
        <f t="shared" si="24"/>
        <v>93344.807431011053</v>
      </c>
      <c r="O94" s="89">
        <f t="shared" si="25"/>
        <v>20169.578096588386</v>
      </c>
      <c r="P94" s="90">
        <f t="shared" si="19"/>
        <v>0.94906082734243036</v>
      </c>
      <c r="Q94" s="227">
        <v>1691.7345592682486</v>
      </c>
      <c r="R94" s="90">
        <f t="shared" si="26"/>
        <v>0.10571898458845062</v>
      </c>
      <c r="S94" s="90">
        <f t="shared" si="26"/>
        <v>9.162273997074992E-2</v>
      </c>
      <c r="T94" s="92">
        <v>4628</v>
      </c>
      <c r="U94" s="1">
        <v>75398</v>
      </c>
      <c r="V94" s="1">
        <v>16502.079229590719</v>
      </c>
      <c r="W94" s="196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0">
        <v>1870</v>
      </c>
      <c r="C95" t="s">
        <v>122</v>
      </c>
      <c r="D95" s="1">
        <v>194058</v>
      </c>
      <c r="E95" s="86">
        <f t="shared" si="20"/>
        <v>18000</v>
      </c>
      <c r="F95" s="87">
        <f t="shared" si="14"/>
        <v>0.84697333827985677</v>
      </c>
      <c r="G95" s="189">
        <f t="shared" si="21"/>
        <v>2017.4263806847616</v>
      </c>
      <c r="H95" s="189">
        <f t="shared" si="15"/>
        <v>21749.873810162415</v>
      </c>
      <c r="I95" s="189">
        <f t="shared" si="16"/>
        <v>394.98275792854815</v>
      </c>
      <c r="J95" s="88">
        <f t="shared" si="17"/>
        <v>4258.3091132276777</v>
      </c>
      <c r="K95" s="189">
        <f t="shared" si="22"/>
        <v>151.73036758901762</v>
      </c>
      <c r="L95" s="88">
        <f t="shared" si="18"/>
        <v>1635.8050929771989</v>
      </c>
      <c r="M95" s="89">
        <f t="shared" si="23"/>
        <v>23385.678903139615</v>
      </c>
      <c r="N95" s="89">
        <f t="shared" si="24"/>
        <v>217443.6789031396</v>
      </c>
      <c r="O95" s="89">
        <f t="shared" si="25"/>
        <v>20169.156748273777</v>
      </c>
      <c r="P95" s="90">
        <f t="shared" si="19"/>
        <v>0.949041001187508</v>
      </c>
      <c r="Q95" s="227">
        <v>3205.778192193382</v>
      </c>
      <c r="R95" s="90">
        <f t="shared" si="26"/>
        <v>0.1265412748171369</v>
      </c>
      <c r="S95" s="90">
        <f t="shared" si="26"/>
        <v>0.10950888192267497</v>
      </c>
      <c r="T95" s="92">
        <v>10781</v>
      </c>
      <c r="U95" s="1">
        <v>172260</v>
      </c>
      <c r="V95" s="1">
        <v>16223.394236202676</v>
      </c>
      <c r="W95" s="196"/>
      <c r="X95" s="89">
        <v>0</v>
      </c>
      <c r="Y95" s="89">
        <f t="shared" si="27"/>
        <v>0</v>
      </c>
      <c r="Z95" s="1"/>
      <c r="AA95" s="1"/>
    </row>
    <row r="96" spans="2:29">
      <c r="B96" s="200">
        <v>1871</v>
      </c>
      <c r="C96" t="s">
        <v>123</v>
      </c>
      <c r="D96" s="1">
        <v>86067</v>
      </c>
      <c r="E96" s="86">
        <f t="shared" si="20"/>
        <v>18949.141347424043</v>
      </c>
      <c r="F96" s="87">
        <f t="shared" si="14"/>
        <v>0.89163430580914471</v>
      </c>
      <c r="G96" s="189">
        <f t="shared" si="21"/>
        <v>1428.9587452818546</v>
      </c>
      <c r="H96" s="189">
        <f t="shared" si="15"/>
        <v>6490.330621070184</v>
      </c>
      <c r="I96" s="189">
        <f t="shared" si="16"/>
        <v>62.783286330132974</v>
      </c>
      <c r="J96" s="88">
        <f t="shared" si="17"/>
        <v>285.16168651146393</v>
      </c>
      <c r="K96" s="189">
        <f t="shared" si="22"/>
        <v>-180.46910400939757</v>
      </c>
      <c r="L96" s="88">
        <f t="shared" si="18"/>
        <v>-819.69067041068377</v>
      </c>
      <c r="M96" s="89">
        <f t="shared" si="23"/>
        <v>5670.6399506594998</v>
      </c>
      <c r="N96" s="89">
        <f t="shared" si="24"/>
        <v>91737.639950659504</v>
      </c>
      <c r="O96" s="89">
        <f t="shared" si="25"/>
        <v>20197.630988696499</v>
      </c>
      <c r="P96" s="90">
        <f t="shared" si="19"/>
        <v>0.95038083021338671</v>
      </c>
      <c r="Q96" s="227">
        <v>1333.1142963323218</v>
      </c>
      <c r="R96" s="90">
        <f t="shared" si="26"/>
        <v>0.15122858174716763</v>
      </c>
      <c r="S96" s="90">
        <f t="shared" si="26"/>
        <v>0.15401667386500542</v>
      </c>
      <c r="T96" s="92">
        <v>4542</v>
      </c>
      <c r="U96" s="1">
        <v>74761</v>
      </c>
      <c r="V96" s="1">
        <v>16420.162530199868</v>
      </c>
      <c r="W96" s="196"/>
      <c r="X96" s="89">
        <v>0</v>
      </c>
      <c r="Y96" s="89">
        <f t="shared" si="27"/>
        <v>0</v>
      </c>
      <c r="Z96" s="1"/>
      <c r="AA96" s="1"/>
    </row>
    <row r="97" spans="2:27">
      <c r="B97" s="200">
        <v>1874</v>
      </c>
      <c r="C97" t="s">
        <v>124</v>
      </c>
      <c r="D97" s="1">
        <v>20614</v>
      </c>
      <c r="E97" s="86">
        <f t="shared" si="20"/>
        <v>21273.477812177505</v>
      </c>
      <c r="F97" s="87">
        <f t="shared" si="14"/>
        <v>1.0010038066334692</v>
      </c>
      <c r="G97" s="189">
        <f t="shared" si="21"/>
        <v>-12.129862865291726</v>
      </c>
      <c r="H97" s="189">
        <f t="shared" si="15"/>
        <v>-11.753837116467682</v>
      </c>
      <c r="I97" s="189">
        <f t="shared" si="16"/>
        <v>0</v>
      </c>
      <c r="J97" s="88">
        <f t="shared" si="17"/>
        <v>0</v>
      </c>
      <c r="K97" s="189">
        <f t="shared" si="22"/>
        <v>-243.25239033953054</v>
      </c>
      <c r="L97" s="88">
        <f t="shared" si="18"/>
        <v>-235.71156623900509</v>
      </c>
      <c r="M97" s="89">
        <f t="shared" si="23"/>
        <v>-247.46540335547277</v>
      </c>
      <c r="N97" s="89">
        <f t="shared" si="24"/>
        <v>20366.534596644527</v>
      </c>
      <c r="O97" s="89">
        <f t="shared" si="25"/>
        <v>21018.095558972684</v>
      </c>
      <c r="P97" s="90">
        <f t="shared" si="19"/>
        <v>0.98898703110378494</v>
      </c>
      <c r="Q97" s="227">
        <v>-247.19592273967106</v>
      </c>
      <c r="R97" s="90">
        <f t="shared" si="26"/>
        <v>-5.8834876543209878E-3</v>
      </c>
      <c r="S97" s="90">
        <f t="shared" si="26"/>
        <v>-2.1272288155027928E-2</v>
      </c>
      <c r="T97" s="92">
        <v>969</v>
      </c>
      <c r="U97" s="1">
        <v>20736</v>
      </c>
      <c r="V97" s="1">
        <v>21735.849056603773</v>
      </c>
      <c r="W97" s="196"/>
      <c r="X97" s="89">
        <v>0</v>
      </c>
      <c r="Y97" s="89">
        <f t="shared" si="27"/>
        <v>0</v>
      </c>
    </row>
    <row r="98" spans="2:27" ht="29.1" customHeight="1">
      <c r="B98" s="200">
        <v>1875</v>
      </c>
      <c r="C98" t="s">
        <v>125</v>
      </c>
      <c r="D98" s="1">
        <v>56696</v>
      </c>
      <c r="E98" s="86">
        <f t="shared" si="20"/>
        <v>20350.32304379038</v>
      </c>
      <c r="F98" s="87">
        <f t="shared" si="14"/>
        <v>0.95756561352625746</v>
      </c>
      <c r="G98" s="189">
        <f t="shared" si="21"/>
        <v>560.22609353472569</v>
      </c>
      <c r="H98" s="189">
        <f t="shared" si="15"/>
        <v>1560.7898965877457</v>
      </c>
      <c r="I98" s="189">
        <f t="shared" si="16"/>
        <v>0</v>
      </c>
      <c r="J98" s="88">
        <f t="shared" si="17"/>
        <v>0</v>
      </c>
      <c r="K98" s="189">
        <f t="shared" si="22"/>
        <v>-243.25239033953054</v>
      </c>
      <c r="L98" s="88">
        <f t="shared" si="18"/>
        <v>-677.70115948593207</v>
      </c>
      <c r="M98" s="89">
        <f t="shared" si="23"/>
        <v>883.08873710181365</v>
      </c>
      <c r="N98" s="89">
        <f t="shared" si="24"/>
        <v>57579.088737101811</v>
      </c>
      <c r="O98" s="89">
        <f t="shared" si="25"/>
        <v>20667.296746985576</v>
      </c>
      <c r="P98" s="90">
        <f t="shared" si="19"/>
        <v>0.97248051772304445</v>
      </c>
      <c r="Q98" s="227">
        <v>1024.002723681406</v>
      </c>
      <c r="R98" s="90">
        <f t="shared" si="26"/>
        <v>0.18425065274151436</v>
      </c>
      <c r="S98" s="90">
        <f t="shared" si="26"/>
        <v>0.16002154749877698</v>
      </c>
      <c r="T98" s="92">
        <v>2786</v>
      </c>
      <c r="U98" s="1">
        <v>47875</v>
      </c>
      <c r="V98" s="1">
        <v>17543.056064492488</v>
      </c>
      <c r="W98" s="196"/>
      <c r="X98" s="89">
        <v>0</v>
      </c>
      <c r="Y98" s="89">
        <f t="shared" si="27"/>
        <v>0</v>
      </c>
      <c r="Z98" s="1"/>
      <c r="AA98" s="1"/>
    </row>
    <row r="99" spans="2:27">
      <c r="B99" s="200">
        <v>3101</v>
      </c>
      <c r="C99" t="s">
        <v>126</v>
      </c>
      <c r="D99" s="1">
        <v>525201</v>
      </c>
      <c r="E99" s="86">
        <f t="shared" si="20"/>
        <v>16393.064485922965</v>
      </c>
      <c r="F99" s="87">
        <f t="shared" si="14"/>
        <v>0.77136047512661876</v>
      </c>
      <c r="G99" s="189">
        <f t="shared" si="21"/>
        <v>3013.7263994125233</v>
      </c>
      <c r="H99" s="189">
        <f t="shared" si="15"/>
        <v>96553.766384378425</v>
      </c>
      <c r="I99" s="189">
        <f t="shared" si="16"/>
        <v>957.41018785551034</v>
      </c>
      <c r="J99" s="88">
        <f t="shared" si="17"/>
        <v>30673.50759851484</v>
      </c>
      <c r="K99" s="189">
        <f t="shared" si="22"/>
        <v>714.15779751597984</v>
      </c>
      <c r="L99" s="88">
        <f t="shared" si="18"/>
        <v>22880.187516816961</v>
      </c>
      <c r="M99" s="89">
        <f t="shared" si="23"/>
        <v>119433.95390119539</v>
      </c>
      <c r="N99" s="89">
        <f t="shared" si="24"/>
        <v>644634.95390119543</v>
      </c>
      <c r="O99" s="89">
        <f t="shared" si="25"/>
        <v>20120.948682851471</v>
      </c>
      <c r="P99" s="90">
        <f t="shared" si="19"/>
        <v>0.94677261529291112</v>
      </c>
      <c r="Q99" s="227">
        <v>13523.948761848776</v>
      </c>
      <c r="R99" s="90">
        <f t="shared" si="26"/>
        <v>0.11382544869986788</v>
      </c>
      <c r="S99" s="90">
        <f t="shared" si="26"/>
        <v>0.11024457532399889</v>
      </c>
      <c r="T99" s="92">
        <v>32038</v>
      </c>
      <c r="U99" s="1">
        <v>471529</v>
      </c>
      <c r="V99" s="1">
        <v>14765.273211210271</v>
      </c>
      <c r="W99" s="196"/>
      <c r="X99" s="89">
        <v>0</v>
      </c>
      <c r="Y99" s="89">
        <f t="shared" si="27"/>
        <v>0</v>
      </c>
      <c r="Z99" s="1"/>
      <c r="AA99" s="1"/>
    </row>
    <row r="100" spans="2:27">
      <c r="B100" s="200">
        <v>3103</v>
      </c>
      <c r="C100" t="s">
        <v>127</v>
      </c>
      <c r="D100" s="1">
        <v>970659</v>
      </c>
      <c r="E100" s="86">
        <f t="shared" si="20"/>
        <v>18437.469133457435</v>
      </c>
      <c r="F100" s="87">
        <f t="shared" si="14"/>
        <v>0.86755804341090337</v>
      </c>
      <c r="G100" s="189">
        <f t="shared" si="21"/>
        <v>1746.195517941152</v>
      </c>
      <c r="H100" s="189">
        <f t="shared" si="15"/>
        <v>91930.209237529882</v>
      </c>
      <c r="I100" s="189">
        <f t="shared" si="16"/>
        <v>241.8685612184461</v>
      </c>
      <c r="J100" s="88">
        <f t="shared" si="17"/>
        <v>12733.412273906313</v>
      </c>
      <c r="K100" s="189">
        <f t="shared" si="22"/>
        <v>-1.3838291210844318</v>
      </c>
      <c r="L100" s="88">
        <f t="shared" si="18"/>
        <v>-72.85306790861101</v>
      </c>
      <c r="M100" s="89">
        <f t="shared" si="23"/>
        <v>91857.356169621271</v>
      </c>
      <c r="N100" s="89">
        <f t="shared" si="24"/>
        <v>1062516.3561696212</v>
      </c>
      <c r="O100" s="89">
        <f t="shared" si="25"/>
        <v>20182.280822277498</v>
      </c>
      <c r="P100" s="90">
        <f t="shared" si="19"/>
        <v>0.94965854234143932</v>
      </c>
      <c r="Q100" s="227">
        <v>3670.4630568789871</v>
      </c>
      <c r="R100" s="90">
        <f t="shared" si="26"/>
        <v>1.929143284384556E-2</v>
      </c>
      <c r="S100" s="90">
        <f t="shared" si="26"/>
        <v>7.7714996572392217E-3</v>
      </c>
      <c r="T100" s="92">
        <v>52646</v>
      </c>
      <c r="U100" s="1">
        <v>952288</v>
      </c>
      <c r="V100" s="1">
        <v>18295.287314364756</v>
      </c>
      <c r="W100" s="196"/>
      <c r="X100" s="89">
        <v>0</v>
      </c>
      <c r="Y100" s="89">
        <f t="shared" si="27"/>
        <v>0</v>
      </c>
      <c r="Z100" s="1"/>
      <c r="AA100" s="1"/>
    </row>
    <row r="101" spans="2:27">
      <c r="B101" s="200">
        <v>3105</v>
      </c>
      <c r="C101" t="s">
        <v>128</v>
      </c>
      <c r="D101" s="1">
        <v>977694</v>
      </c>
      <c r="E101" s="86">
        <f t="shared" si="20"/>
        <v>16257.237400023278</v>
      </c>
      <c r="F101" s="87">
        <f t="shared" si="14"/>
        <v>0.76496925732810306</v>
      </c>
      <c r="G101" s="189">
        <f t="shared" si="21"/>
        <v>3097.9391926703292</v>
      </c>
      <c r="H101" s="189">
        <f t="shared" si="15"/>
        <v>186306.96510800094</v>
      </c>
      <c r="I101" s="189">
        <f t="shared" si="16"/>
        <v>1004.949667920401</v>
      </c>
      <c r="J101" s="88">
        <f t="shared" si="17"/>
        <v>60436.668079064992</v>
      </c>
      <c r="K101" s="189">
        <f t="shared" si="22"/>
        <v>761.69727758087049</v>
      </c>
      <c r="L101" s="88">
        <f t="shared" si="18"/>
        <v>45807.712576435966</v>
      </c>
      <c r="M101" s="89">
        <f t="shared" si="23"/>
        <v>232114.6776844369</v>
      </c>
      <c r="N101" s="89">
        <f t="shared" si="24"/>
        <v>1209808.677684437</v>
      </c>
      <c r="O101" s="89">
        <f t="shared" si="25"/>
        <v>20116.873870274481</v>
      </c>
      <c r="P101" s="90">
        <f t="shared" si="19"/>
        <v>0.94658087875895569</v>
      </c>
      <c r="Q101" s="227">
        <v>23824.707318460132</v>
      </c>
      <c r="R101" s="90">
        <f t="shared" si="26"/>
        <v>8.6713053530144052E-2</v>
      </c>
      <c r="S101" s="90">
        <f t="shared" si="26"/>
        <v>8.0063285431254766E-2</v>
      </c>
      <c r="T101" s="92">
        <v>60139</v>
      </c>
      <c r="U101" s="1">
        <v>899680</v>
      </c>
      <c r="V101" s="1">
        <v>15052.115574442456</v>
      </c>
      <c r="W101" s="196"/>
      <c r="X101" s="89">
        <v>0</v>
      </c>
      <c r="Y101" s="89">
        <f t="shared" si="27"/>
        <v>0</v>
      </c>
      <c r="Z101" s="1"/>
      <c r="AA101" s="1"/>
    </row>
    <row r="102" spans="2:27">
      <c r="B102" s="200">
        <v>3107</v>
      </c>
      <c r="C102" t="s">
        <v>129</v>
      </c>
      <c r="D102" s="1">
        <v>1476833</v>
      </c>
      <c r="E102" s="86">
        <f t="shared" si="20"/>
        <v>17200.076867531621</v>
      </c>
      <c r="F102" s="87">
        <f t="shared" si="14"/>
        <v>0.80933369573129987</v>
      </c>
      <c r="G102" s="189">
        <f t="shared" si="21"/>
        <v>2513.3787228151564</v>
      </c>
      <c r="H102" s="189">
        <f t="shared" si="15"/>
        <v>215803.72389835495</v>
      </c>
      <c r="I102" s="189">
        <f t="shared" si="16"/>
        <v>674.95585429248069</v>
      </c>
      <c r="J102" s="88">
        <f t="shared" si="17"/>
        <v>57953.059561260976</v>
      </c>
      <c r="K102" s="189">
        <f t="shared" si="22"/>
        <v>431.70346395295019</v>
      </c>
      <c r="L102" s="88">
        <f t="shared" si="18"/>
        <v>37066.922821928209</v>
      </c>
      <c r="M102" s="89">
        <f t="shared" si="23"/>
        <v>252870.64672028314</v>
      </c>
      <c r="N102" s="89">
        <f t="shared" si="24"/>
        <v>1729703.6467202832</v>
      </c>
      <c r="O102" s="89">
        <f t="shared" si="25"/>
        <v>20145.159054299729</v>
      </c>
      <c r="P102" s="90">
        <f t="shared" si="19"/>
        <v>0.94791181191105145</v>
      </c>
      <c r="Q102" s="227">
        <v>21888.816998247581</v>
      </c>
      <c r="R102" s="90">
        <f t="shared" si="26"/>
        <v>7.4092391118571535E-2</v>
      </c>
      <c r="S102" s="90">
        <f t="shared" si="26"/>
        <v>6.6186374589875044E-2</v>
      </c>
      <c r="T102" s="92">
        <v>85862</v>
      </c>
      <c r="U102" s="1">
        <v>1374959</v>
      </c>
      <c r="V102" s="1">
        <v>16132.336031913646</v>
      </c>
      <c r="W102" s="196"/>
      <c r="X102" s="89">
        <v>0</v>
      </c>
      <c r="Y102" s="89">
        <f t="shared" si="27"/>
        <v>0</v>
      </c>
      <c r="Z102" s="1"/>
      <c r="AA102" s="1"/>
    </row>
    <row r="103" spans="2:27">
      <c r="B103" s="200">
        <v>3110</v>
      </c>
      <c r="C103" t="s">
        <v>130</v>
      </c>
      <c r="D103" s="1">
        <v>100102</v>
      </c>
      <c r="E103" s="86">
        <f t="shared" si="20"/>
        <v>20954.992673225875</v>
      </c>
      <c r="F103" s="87">
        <f t="shared" si="14"/>
        <v>0.98601778322622546</v>
      </c>
      <c r="G103" s="189">
        <f t="shared" si="21"/>
        <v>185.33092328471875</v>
      </c>
      <c r="H103" s="189">
        <f t="shared" si="15"/>
        <v>885.32582053110139</v>
      </c>
      <c r="I103" s="189">
        <f t="shared" si="16"/>
        <v>0</v>
      </c>
      <c r="J103" s="88">
        <f t="shared" si="17"/>
        <v>0</v>
      </c>
      <c r="K103" s="189">
        <f t="shared" si="22"/>
        <v>-243.25239033953054</v>
      </c>
      <c r="L103" s="88">
        <f t="shared" si="18"/>
        <v>-1162.0166686519374</v>
      </c>
      <c r="M103" s="89">
        <f t="shared" si="23"/>
        <v>-276.69084812083599</v>
      </c>
      <c r="N103" s="89">
        <f t="shared" si="24"/>
        <v>99825.309151879163</v>
      </c>
      <c r="O103" s="89">
        <f t="shared" si="25"/>
        <v>20897.071206171062</v>
      </c>
      <c r="P103" s="90">
        <f t="shared" si="19"/>
        <v>0.98329234220903217</v>
      </c>
      <c r="Q103" s="227">
        <v>-1230.6844612253894</v>
      </c>
      <c r="R103" s="90">
        <f t="shared" si="26"/>
        <v>2.3182124823680927E-2</v>
      </c>
      <c r="S103" s="90">
        <f t="shared" si="26"/>
        <v>2.5324017486070917E-2</v>
      </c>
      <c r="T103" s="92">
        <v>4777</v>
      </c>
      <c r="U103" s="1">
        <v>97834</v>
      </c>
      <c r="V103" s="1">
        <v>20437.434719030709</v>
      </c>
      <c r="W103" s="196"/>
      <c r="X103" s="89">
        <v>0</v>
      </c>
      <c r="Y103" s="89">
        <f t="shared" si="27"/>
        <v>0</v>
      </c>
      <c r="Z103" s="1"/>
      <c r="AA103" s="1"/>
    </row>
    <row r="104" spans="2:27">
      <c r="B104" s="200">
        <v>3112</v>
      </c>
      <c r="C104" t="s">
        <v>131</v>
      </c>
      <c r="D104" s="1">
        <v>142295</v>
      </c>
      <c r="E104" s="86">
        <f t="shared" si="20"/>
        <v>18126.751592356686</v>
      </c>
      <c r="F104" s="87">
        <f t="shared" si="14"/>
        <v>0.8529375171304473</v>
      </c>
      <c r="G104" s="189">
        <f t="shared" si="21"/>
        <v>1938.8403934236162</v>
      </c>
      <c r="H104" s="189">
        <f t="shared" si="15"/>
        <v>15219.897088375388</v>
      </c>
      <c r="I104" s="189">
        <f t="shared" si="16"/>
        <v>350.619700603708</v>
      </c>
      <c r="J104" s="88">
        <f t="shared" si="17"/>
        <v>2752.3646497391078</v>
      </c>
      <c r="K104" s="189">
        <f t="shared" si="22"/>
        <v>107.36731026417746</v>
      </c>
      <c r="L104" s="88">
        <f t="shared" si="18"/>
        <v>842.83338557379307</v>
      </c>
      <c r="M104" s="89">
        <f t="shared" si="23"/>
        <v>16062.730473949181</v>
      </c>
      <c r="N104" s="89">
        <f t="shared" si="24"/>
        <v>158357.73047394917</v>
      </c>
      <c r="O104" s="89">
        <f t="shared" si="25"/>
        <v>20172.959296044479</v>
      </c>
      <c r="P104" s="90">
        <f t="shared" si="19"/>
        <v>0.94921992655302578</v>
      </c>
      <c r="Q104" s="227">
        <v>1247.0929365289121</v>
      </c>
      <c r="R104" s="90">
        <f t="shared" si="26"/>
        <v>9.4736923088759126E-2</v>
      </c>
      <c r="S104" s="90">
        <f t="shared" si="26"/>
        <v>9.9339001873718275E-2</v>
      </c>
      <c r="T104" s="92">
        <v>7850</v>
      </c>
      <c r="U104" s="1">
        <v>129981</v>
      </c>
      <c r="V104" s="1">
        <v>16488.773309653683</v>
      </c>
      <c r="W104" s="196"/>
      <c r="X104" s="89">
        <v>0</v>
      </c>
      <c r="Y104" s="89">
        <f t="shared" si="27"/>
        <v>0</v>
      </c>
      <c r="Z104" s="1"/>
      <c r="AA104" s="1"/>
    </row>
    <row r="105" spans="2:27">
      <c r="B105" s="200">
        <v>3114</v>
      </c>
      <c r="C105" t="s">
        <v>132</v>
      </c>
      <c r="D105" s="1">
        <v>105286</v>
      </c>
      <c r="E105" s="86">
        <f t="shared" si="20"/>
        <v>17086.335605322947</v>
      </c>
      <c r="F105" s="87">
        <f t="shared" si="14"/>
        <v>0.80398170592279738</v>
      </c>
      <c r="G105" s="189">
        <f t="shared" si="21"/>
        <v>2583.8983053845341</v>
      </c>
      <c r="H105" s="189">
        <f t="shared" si="15"/>
        <v>15921.981357779499</v>
      </c>
      <c r="I105" s="189">
        <f t="shared" si="16"/>
        <v>714.76529606551662</v>
      </c>
      <c r="J105" s="88">
        <f t="shared" si="17"/>
        <v>4404.3837543557138</v>
      </c>
      <c r="K105" s="189">
        <f t="shared" si="22"/>
        <v>471.51290572598612</v>
      </c>
      <c r="L105" s="88">
        <f t="shared" si="18"/>
        <v>2905.4625250835265</v>
      </c>
      <c r="M105" s="89">
        <f t="shared" si="23"/>
        <v>18827.443882863026</v>
      </c>
      <c r="N105" s="89">
        <f t="shared" si="24"/>
        <v>124113.44388286302</v>
      </c>
      <c r="O105" s="89">
        <f t="shared" si="25"/>
        <v>20141.746816433468</v>
      </c>
      <c r="P105" s="90">
        <f t="shared" si="19"/>
        <v>0.94775125221679635</v>
      </c>
      <c r="Q105" s="227">
        <v>2362.5839356549004</v>
      </c>
      <c r="R105" s="90">
        <f t="shared" si="26"/>
        <v>0.12699364175461883</v>
      </c>
      <c r="S105" s="90">
        <f t="shared" si="26"/>
        <v>0.12388444150959632</v>
      </c>
      <c r="T105" s="92">
        <v>6162</v>
      </c>
      <c r="U105" s="1">
        <v>93422</v>
      </c>
      <c r="V105" s="1">
        <v>15202.92921074044</v>
      </c>
      <c r="W105" s="196"/>
      <c r="X105" s="89">
        <v>0</v>
      </c>
      <c r="Y105" s="89">
        <f t="shared" si="27"/>
        <v>0</v>
      </c>
      <c r="Z105" s="1"/>
      <c r="AA105" s="1"/>
    </row>
    <row r="106" spans="2:27">
      <c r="B106" s="200">
        <v>3116</v>
      </c>
      <c r="C106" t="s">
        <v>133</v>
      </c>
      <c r="D106" s="1">
        <v>66406</v>
      </c>
      <c r="E106" s="86">
        <f t="shared" si="20"/>
        <v>16786.147623862485</v>
      </c>
      <c r="F106" s="87">
        <f t="shared" si="14"/>
        <v>0.78985663832451636</v>
      </c>
      <c r="G106" s="189">
        <f t="shared" si="21"/>
        <v>2770.0148538900207</v>
      </c>
      <c r="H106" s="189">
        <f t="shared" si="15"/>
        <v>10958.178761988922</v>
      </c>
      <c r="I106" s="189">
        <f t="shared" si="16"/>
        <v>819.83108957667821</v>
      </c>
      <c r="J106" s="88">
        <f t="shared" si="17"/>
        <v>3243.2517903653388</v>
      </c>
      <c r="K106" s="189">
        <f t="shared" si="22"/>
        <v>576.5786992371477</v>
      </c>
      <c r="L106" s="88">
        <f t="shared" si="18"/>
        <v>2280.9453341821563</v>
      </c>
      <c r="M106" s="89">
        <f t="shared" si="23"/>
        <v>13239.124096171079</v>
      </c>
      <c r="N106" s="89">
        <f t="shared" si="24"/>
        <v>79645.124096171086</v>
      </c>
      <c r="O106" s="89">
        <f t="shared" si="25"/>
        <v>20132.741176989657</v>
      </c>
      <c r="P106" s="90">
        <f t="shared" si="19"/>
        <v>0.94732750018884804</v>
      </c>
      <c r="Q106" s="227">
        <v>885.15528877813449</v>
      </c>
      <c r="R106" s="90">
        <f t="shared" si="26"/>
        <v>8.7784821530951559E-2</v>
      </c>
      <c r="S106" s="90">
        <f t="shared" si="26"/>
        <v>7.7610898781546603E-2</v>
      </c>
      <c r="T106" s="92">
        <v>3956</v>
      </c>
      <c r="U106" s="1">
        <v>61047</v>
      </c>
      <c r="V106" s="1">
        <v>15577.188058178108</v>
      </c>
      <c r="W106" s="196"/>
      <c r="X106" s="89">
        <v>0</v>
      </c>
      <c r="Y106" s="89">
        <f t="shared" si="27"/>
        <v>0</v>
      </c>
      <c r="Z106" s="1"/>
      <c r="AA106" s="1"/>
    </row>
    <row r="107" spans="2:27">
      <c r="B107" s="200">
        <v>3118</v>
      </c>
      <c r="C107" t="s">
        <v>134</v>
      </c>
      <c r="D107" s="1">
        <v>825524</v>
      </c>
      <c r="E107" s="86">
        <f t="shared" si="20"/>
        <v>17398.132731985923</v>
      </c>
      <c r="F107" s="87">
        <f t="shared" si="14"/>
        <v>0.81865303110256449</v>
      </c>
      <c r="G107" s="189">
        <f t="shared" si="21"/>
        <v>2390.5840868534892</v>
      </c>
      <c r="H107" s="189">
        <f t="shared" si="15"/>
        <v>113430.8243371112</v>
      </c>
      <c r="I107" s="189">
        <f t="shared" si="16"/>
        <v>605.63630173347519</v>
      </c>
      <c r="J107" s="88">
        <f t="shared" si="17"/>
        <v>28736.836880951665</v>
      </c>
      <c r="K107" s="189">
        <f t="shared" si="22"/>
        <v>362.38391139394469</v>
      </c>
      <c r="L107" s="88">
        <f t="shared" si="18"/>
        <v>17194.754211731281</v>
      </c>
      <c r="M107" s="89">
        <f t="shared" si="23"/>
        <v>130625.57854884249</v>
      </c>
      <c r="N107" s="89">
        <f t="shared" si="24"/>
        <v>956149.57854884246</v>
      </c>
      <c r="O107" s="89">
        <f t="shared" si="25"/>
        <v>20151.100730233356</v>
      </c>
      <c r="P107" s="90">
        <f t="shared" si="19"/>
        <v>0.94819139197218927</v>
      </c>
      <c r="Q107" s="227">
        <v>11221.320469472499</v>
      </c>
      <c r="R107" s="90">
        <f t="shared" si="26"/>
        <v>0.1094395712352387</v>
      </c>
      <c r="S107" s="90">
        <f t="shared" si="26"/>
        <v>9.9081466110637423E-2</v>
      </c>
      <c r="T107" s="92">
        <v>47449</v>
      </c>
      <c r="U107" s="1">
        <v>744091</v>
      </c>
      <c r="V107" s="1">
        <v>15829.702591158575</v>
      </c>
      <c r="W107" s="196"/>
      <c r="X107" s="89">
        <v>0</v>
      </c>
      <c r="Y107" s="89">
        <f t="shared" si="27"/>
        <v>0</v>
      </c>
      <c r="Z107" s="1"/>
      <c r="AA107" s="1"/>
    </row>
    <row r="108" spans="2:27">
      <c r="B108" s="200">
        <v>3120</v>
      </c>
      <c r="C108" t="s">
        <v>135</v>
      </c>
      <c r="D108" s="1">
        <v>142796</v>
      </c>
      <c r="E108" s="86">
        <f t="shared" si="20"/>
        <v>16746.335170634455</v>
      </c>
      <c r="F108" s="87">
        <f t="shared" si="14"/>
        <v>0.78798330019031326</v>
      </c>
      <c r="G108" s="189">
        <f t="shared" si="21"/>
        <v>2794.6985748913994</v>
      </c>
      <c r="H108" s="189">
        <f t="shared" si="15"/>
        <v>23830.394748098963</v>
      </c>
      <c r="I108" s="189">
        <f t="shared" si="16"/>
        <v>833.76544820648905</v>
      </c>
      <c r="J108" s="88">
        <f t="shared" si="17"/>
        <v>7109.5179768567314</v>
      </c>
      <c r="K108" s="189">
        <f t="shared" si="22"/>
        <v>590.51305786695855</v>
      </c>
      <c r="L108" s="88">
        <f t="shared" si="18"/>
        <v>5035.3048444315555</v>
      </c>
      <c r="M108" s="89">
        <f t="shared" si="23"/>
        <v>28865.699592530516</v>
      </c>
      <c r="N108" s="89">
        <f t="shared" si="24"/>
        <v>171661.69959253052</v>
      </c>
      <c r="O108" s="89">
        <f t="shared" si="25"/>
        <v>20131.546803392815</v>
      </c>
      <c r="P108" s="90">
        <f t="shared" si="19"/>
        <v>0.94727130004482196</v>
      </c>
      <c r="Q108" s="227">
        <v>-734.65540257555767</v>
      </c>
      <c r="R108" s="90">
        <f t="shared" si="26"/>
        <v>8.5438900544254917E-2</v>
      </c>
      <c r="S108" s="90">
        <f t="shared" si="26"/>
        <v>7.181840536913639E-2</v>
      </c>
      <c r="T108" s="92">
        <v>8527</v>
      </c>
      <c r="U108" s="1">
        <v>131556</v>
      </c>
      <c r="V108" s="1">
        <v>15624.228028503563</v>
      </c>
      <c r="W108" s="196"/>
      <c r="X108" s="89">
        <v>0</v>
      </c>
      <c r="Y108" s="89">
        <f t="shared" si="27"/>
        <v>0</v>
      </c>
      <c r="Z108" s="1"/>
      <c r="AA108" s="1"/>
    </row>
    <row r="109" spans="2:27">
      <c r="B109" s="200">
        <v>3122</v>
      </c>
      <c r="C109" t="s">
        <v>136</v>
      </c>
      <c r="D109" s="1">
        <v>64618</v>
      </c>
      <c r="E109" s="86">
        <f t="shared" si="20"/>
        <v>17679.34336525308</v>
      </c>
      <c r="F109" s="87">
        <f t="shared" si="14"/>
        <v>0.83188513714801327</v>
      </c>
      <c r="G109" s="189">
        <f t="shared" si="21"/>
        <v>2216.2334942278517</v>
      </c>
      <c r="H109" s="189">
        <f t="shared" si="15"/>
        <v>8100.3334214027982</v>
      </c>
      <c r="I109" s="189">
        <f t="shared" si="16"/>
        <v>507.21258008997006</v>
      </c>
      <c r="J109" s="88">
        <f t="shared" si="17"/>
        <v>1853.8619802288406</v>
      </c>
      <c r="K109" s="189">
        <f t="shared" si="22"/>
        <v>263.96018975043955</v>
      </c>
      <c r="L109" s="88">
        <f t="shared" si="18"/>
        <v>964.77449353785664</v>
      </c>
      <c r="M109" s="89">
        <f t="shared" si="23"/>
        <v>9065.1079149406542</v>
      </c>
      <c r="N109" s="89">
        <f t="shared" si="24"/>
        <v>73683.107914940658</v>
      </c>
      <c r="O109" s="89">
        <f t="shared" si="25"/>
        <v>20159.53704923137</v>
      </c>
      <c r="P109" s="90">
        <f t="shared" si="19"/>
        <v>0.94858835515355278</v>
      </c>
      <c r="Q109" s="227">
        <v>-138.40261362891397</v>
      </c>
      <c r="R109" s="90">
        <f t="shared" si="26"/>
        <v>0.17254894844762197</v>
      </c>
      <c r="S109" s="90">
        <f t="shared" si="26"/>
        <v>0.17351136892514415</v>
      </c>
      <c r="T109" s="92">
        <v>3655</v>
      </c>
      <c r="U109" s="1">
        <v>55109</v>
      </c>
      <c r="V109" s="1">
        <v>15065.336249316566</v>
      </c>
      <c r="W109" s="196"/>
      <c r="X109" s="89">
        <v>0</v>
      </c>
      <c r="Y109" s="89">
        <f t="shared" si="27"/>
        <v>0</v>
      </c>
      <c r="Z109" s="1"/>
      <c r="AA109" s="1"/>
    </row>
    <row r="110" spans="2:27">
      <c r="B110" s="200">
        <v>3124</v>
      </c>
      <c r="C110" t="s">
        <v>137</v>
      </c>
      <c r="D110" s="1">
        <v>23185</v>
      </c>
      <c r="E110" s="86">
        <f t="shared" si="20"/>
        <v>17225.111441307577</v>
      </c>
      <c r="F110" s="87">
        <f t="shared" si="14"/>
        <v>0.8105116744270463</v>
      </c>
      <c r="G110" s="189">
        <f t="shared" si="21"/>
        <v>2497.8572870740636</v>
      </c>
      <c r="H110" s="189">
        <f t="shared" si="15"/>
        <v>3362.1159084016895</v>
      </c>
      <c r="I110" s="189">
        <f t="shared" si="16"/>
        <v>666.19375347089601</v>
      </c>
      <c r="J110" s="88">
        <f t="shared" si="17"/>
        <v>896.69679217182602</v>
      </c>
      <c r="K110" s="189">
        <f t="shared" si="22"/>
        <v>422.94136313136551</v>
      </c>
      <c r="L110" s="88">
        <f t="shared" si="18"/>
        <v>569.27907477481801</v>
      </c>
      <c r="M110" s="89">
        <f t="shared" si="23"/>
        <v>3931.3949831765076</v>
      </c>
      <c r="N110" s="89">
        <f t="shared" si="24"/>
        <v>27116.394983176506</v>
      </c>
      <c r="O110" s="89">
        <f t="shared" si="25"/>
        <v>20145.910091513008</v>
      </c>
      <c r="P110" s="90">
        <f t="shared" si="19"/>
        <v>0.94794715127192386</v>
      </c>
      <c r="Q110" s="227">
        <v>84.607497142410011</v>
      </c>
      <c r="R110" s="90">
        <f t="shared" si="26"/>
        <v>0.12363090045555879</v>
      </c>
      <c r="S110" s="90">
        <f t="shared" si="26"/>
        <v>0.12446569310077099</v>
      </c>
      <c r="T110" s="92">
        <v>1346</v>
      </c>
      <c r="U110" s="1">
        <v>20634</v>
      </c>
      <c r="V110" s="1">
        <v>15318.4855233853</v>
      </c>
      <c r="W110" s="196"/>
      <c r="X110" s="89">
        <v>0</v>
      </c>
      <c r="Y110" s="89">
        <f t="shared" si="27"/>
        <v>0</v>
      </c>
      <c r="Z110" s="1"/>
      <c r="AA110" s="1"/>
    </row>
    <row r="111" spans="2:27">
      <c r="B111" s="200">
        <v>3201</v>
      </c>
      <c r="C111" t="s">
        <v>138</v>
      </c>
      <c r="D111" s="1">
        <v>4560840</v>
      </c>
      <c r="E111" s="86">
        <f t="shared" si="20"/>
        <v>34458.362924794877</v>
      </c>
      <c r="F111" s="87">
        <f t="shared" si="14"/>
        <v>1.6214063710040203</v>
      </c>
      <c r="G111" s="189">
        <f t="shared" si="21"/>
        <v>-8186.7586326880628</v>
      </c>
      <c r="H111" s="189">
        <f t="shared" si="15"/>
        <v>-1083582.9991053266</v>
      </c>
      <c r="I111" s="189">
        <f t="shared" si="16"/>
        <v>0</v>
      </c>
      <c r="J111" s="88">
        <f t="shared" si="17"/>
        <v>0</v>
      </c>
      <c r="K111" s="189">
        <f t="shared" si="22"/>
        <v>-243.25239033953054</v>
      </c>
      <c r="L111" s="88">
        <f t="shared" si="18"/>
        <v>-32196.399880559584</v>
      </c>
      <c r="M111" s="89">
        <f t="shared" si="23"/>
        <v>-1115779.3989858862</v>
      </c>
      <c r="N111" s="89">
        <f t="shared" si="24"/>
        <v>3445060.601014114</v>
      </c>
      <c r="O111" s="89">
        <f t="shared" si="25"/>
        <v>26028.351901767284</v>
      </c>
      <c r="P111" s="90">
        <f t="shared" si="19"/>
        <v>1.2247400055645943</v>
      </c>
      <c r="Q111" s="227">
        <v>-121810.56633847021</v>
      </c>
      <c r="R111" s="90">
        <f t="shared" si="26"/>
        <v>2.7506417353009162E-2</v>
      </c>
      <c r="S111" s="90">
        <f t="shared" si="26"/>
        <v>1.6350864067705324E-2</v>
      </c>
      <c r="T111" s="92">
        <v>132358</v>
      </c>
      <c r="U111" s="1">
        <v>4438746</v>
      </c>
      <c r="V111" s="1">
        <v>33904.00317748871</v>
      </c>
      <c r="W111" s="196"/>
      <c r="X111" s="89">
        <v>0</v>
      </c>
      <c r="Y111" s="89">
        <f t="shared" si="27"/>
        <v>0</v>
      </c>
      <c r="Z111" s="1"/>
      <c r="AA111" s="1"/>
    </row>
    <row r="112" spans="2:27">
      <c r="B112" s="200">
        <v>3203</v>
      </c>
      <c r="C112" t="s">
        <v>139</v>
      </c>
      <c r="D112" s="1">
        <v>2708003</v>
      </c>
      <c r="E112" s="86">
        <f t="shared" si="20"/>
        <v>26947.448553118655</v>
      </c>
      <c r="F112" s="87">
        <f t="shared" si="14"/>
        <v>1.267987247731089</v>
      </c>
      <c r="G112" s="189">
        <f t="shared" si="21"/>
        <v>-3529.9917222488043</v>
      </c>
      <c r="H112" s="189">
        <f t="shared" si="15"/>
        <v>-354735.92815222684</v>
      </c>
      <c r="I112" s="189">
        <f t="shared" si="16"/>
        <v>0</v>
      </c>
      <c r="J112" s="88">
        <f t="shared" si="17"/>
        <v>0</v>
      </c>
      <c r="K112" s="189">
        <f t="shared" si="22"/>
        <v>-243.25239033953054</v>
      </c>
      <c r="L112" s="88">
        <f t="shared" si="18"/>
        <v>-24444.919210000102</v>
      </c>
      <c r="M112" s="89">
        <f t="shared" si="23"/>
        <v>-379180.84736222692</v>
      </c>
      <c r="N112" s="89">
        <f t="shared" si="24"/>
        <v>2328822.1526377732</v>
      </c>
      <c r="O112" s="89">
        <f t="shared" si="25"/>
        <v>23174.20444053032</v>
      </c>
      <c r="P112" s="90">
        <f t="shared" si="19"/>
        <v>1.0904407387208805</v>
      </c>
      <c r="Q112" s="227">
        <v>-46877.131504597259</v>
      </c>
      <c r="R112" s="90">
        <f t="shared" si="26"/>
        <v>3.207587654892198E-2</v>
      </c>
      <c r="S112" s="90">
        <f t="shared" si="26"/>
        <v>1.4852702117399575E-2</v>
      </c>
      <c r="T112" s="92">
        <v>100492</v>
      </c>
      <c r="U112" s="1">
        <v>2623841</v>
      </c>
      <c r="V112" s="1">
        <v>26553.063806102313</v>
      </c>
      <c r="W112" s="196"/>
      <c r="X112" s="89">
        <v>0</v>
      </c>
      <c r="Y112" s="89">
        <f t="shared" si="27"/>
        <v>0</v>
      </c>
      <c r="Z112" s="1"/>
      <c r="AA112" s="1"/>
    </row>
    <row r="113" spans="2:27">
      <c r="B113" s="200">
        <v>3205</v>
      </c>
      <c r="C113" t="s">
        <v>140</v>
      </c>
      <c r="D113" s="1">
        <v>1952312</v>
      </c>
      <c r="E113" s="86">
        <f t="shared" si="20"/>
        <v>20387.12641757691</v>
      </c>
      <c r="F113" s="87">
        <f t="shared" si="14"/>
        <v>0.95929736221269846</v>
      </c>
      <c r="G113" s="189">
        <f t="shared" si="21"/>
        <v>537.40800178707718</v>
      </c>
      <c r="H113" s="189">
        <f t="shared" si="15"/>
        <v>51463.265067134082</v>
      </c>
      <c r="I113" s="189">
        <f t="shared" si="16"/>
        <v>0</v>
      </c>
      <c r="J113" s="88">
        <f t="shared" si="17"/>
        <v>0</v>
      </c>
      <c r="K113" s="189">
        <f t="shared" si="22"/>
        <v>-243.25239033953054</v>
      </c>
      <c r="L113" s="88">
        <f t="shared" si="18"/>
        <v>-23294.335403694124</v>
      </c>
      <c r="M113" s="89">
        <f t="shared" si="23"/>
        <v>28168.929663439958</v>
      </c>
      <c r="N113" s="89">
        <f t="shared" si="24"/>
        <v>1980480.92966344</v>
      </c>
      <c r="O113" s="89">
        <f t="shared" si="25"/>
        <v>20681.282029024456</v>
      </c>
      <c r="P113" s="90">
        <f t="shared" si="19"/>
        <v>0.97313858222389205</v>
      </c>
      <c r="Q113" s="227">
        <v>18464.749542418605</v>
      </c>
      <c r="R113" s="90">
        <f t="shared" si="26"/>
        <v>0.11109580816172056</v>
      </c>
      <c r="S113" s="90">
        <f t="shared" si="26"/>
        <v>9.2984025235920739E-2</v>
      </c>
      <c r="T113" s="92">
        <v>95762</v>
      </c>
      <c r="U113" s="1">
        <v>1757105</v>
      </c>
      <c r="V113" s="1">
        <v>18652.721308690991</v>
      </c>
      <c r="W113" s="196"/>
      <c r="X113" s="89">
        <v>0</v>
      </c>
      <c r="Y113" s="89">
        <f t="shared" si="27"/>
        <v>0</v>
      </c>
      <c r="Z113" s="1"/>
      <c r="AA113" s="1"/>
    </row>
    <row r="114" spans="2:27">
      <c r="B114" s="200">
        <v>3207</v>
      </c>
      <c r="C114" t="s">
        <v>141</v>
      </c>
      <c r="D114" s="1">
        <v>1482811</v>
      </c>
      <c r="E114" s="86">
        <f t="shared" si="20"/>
        <v>22929.594235170411</v>
      </c>
      <c r="F114" s="87">
        <f t="shared" si="14"/>
        <v>1.0789308319313802</v>
      </c>
      <c r="G114" s="189">
        <f t="shared" si="21"/>
        <v>-1038.922045120893</v>
      </c>
      <c r="H114" s="189">
        <f t="shared" si="15"/>
        <v>-67185.010813877903</v>
      </c>
      <c r="I114" s="189">
        <f t="shared" si="16"/>
        <v>0</v>
      </c>
      <c r="J114" s="88">
        <f t="shared" si="17"/>
        <v>0</v>
      </c>
      <c r="K114" s="189">
        <f t="shared" si="22"/>
        <v>-243.25239033953054</v>
      </c>
      <c r="L114" s="88">
        <f t="shared" si="18"/>
        <v>-15730.64557847676</v>
      </c>
      <c r="M114" s="89">
        <f t="shared" si="23"/>
        <v>-82915.656392354664</v>
      </c>
      <c r="N114" s="89">
        <f t="shared" si="24"/>
        <v>1399895.3436076452</v>
      </c>
      <c r="O114" s="89">
        <f t="shared" si="25"/>
        <v>21647.419799709984</v>
      </c>
      <c r="P114" s="90">
        <f t="shared" si="19"/>
        <v>1.0185993007169909</v>
      </c>
      <c r="Q114" s="227">
        <v>-3535.2900017844513</v>
      </c>
      <c r="R114" s="93">
        <f t="shared" si="26"/>
        <v>9.9958384672503689E-2</v>
      </c>
      <c r="S114" s="94">
        <f t="shared" si="26"/>
        <v>8.1112063613910171E-2</v>
      </c>
      <c r="T114" s="92">
        <v>64668</v>
      </c>
      <c r="U114" s="1">
        <v>1348061</v>
      </c>
      <c r="V114" s="1">
        <v>21209.266834487098</v>
      </c>
      <c r="W114" s="196"/>
      <c r="X114" s="89">
        <v>0</v>
      </c>
      <c r="Y114" s="89">
        <f t="shared" si="27"/>
        <v>0</v>
      </c>
      <c r="Z114" s="1"/>
      <c r="AA114" s="1"/>
    </row>
    <row r="115" spans="2:27">
      <c r="B115" s="200">
        <v>3209</v>
      </c>
      <c r="C115" t="s">
        <v>142</v>
      </c>
      <c r="D115" s="1">
        <v>811177</v>
      </c>
      <c r="E115" s="86">
        <f t="shared" si="20"/>
        <v>17999.755913549016</v>
      </c>
      <c r="F115" s="87">
        <f t="shared" si="14"/>
        <v>0.84696185301784455</v>
      </c>
      <c r="G115" s="189">
        <f t="shared" si="21"/>
        <v>2017.577714284372</v>
      </c>
      <c r="H115" s="189">
        <f t="shared" si="15"/>
        <v>90924.157271939504</v>
      </c>
      <c r="I115" s="189">
        <f t="shared" si="16"/>
        <v>395.06818818639272</v>
      </c>
      <c r="J115" s="88">
        <f t="shared" si="17"/>
        <v>17804.142968807973</v>
      </c>
      <c r="K115" s="189">
        <f t="shared" si="22"/>
        <v>151.81579784686218</v>
      </c>
      <c r="L115" s="88">
        <f t="shared" si="18"/>
        <v>6841.7307457666911</v>
      </c>
      <c r="M115" s="89">
        <f t="shared" si="23"/>
        <v>97765.888017706195</v>
      </c>
      <c r="N115" s="89">
        <f t="shared" si="24"/>
        <v>908942.88801770622</v>
      </c>
      <c r="O115" s="89">
        <f t="shared" si="25"/>
        <v>20169.149425680254</v>
      </c>
      <c r="P115" s="90">
        <f t="shared" si="19"/>
        <v>0.94904065662964798</v>
      </c>
      <c r="Q115" s="227">
        <v>15496.559202243443</v>
      </c>
      <c r="R115" s="93">
        <f t="shared" si="26"/>
        <v>0.12519697053764633</v>
      </c>
      <c r="S115" s="94">
        <f t="shared" si="26"/>
        <v>9.3937337840865137E-2</v>
      </c>
      <c r="T115" s="92">
        <v>45066</v>
      </c>
      <c r="U115" s="1">
        <v>720920</v>
      </c>
      <c r="V115" s="1">
        <v>16454.101428767062</v>
      </c>
      <c r="W115" s="196"/>
      <c r="X115" s="89">
        <v>0</v>
      </c>
      <c r="Y115" s="89">
        <f t="shared" si="27"/>
        <v>0</v>
      </c>
      <c r="Z115" s="1"/>
      <c r="AA115" s="1"/>
    </row>
    <row r="116" spans="2:27">
      <c r="B116" s="200">
        <v>3212</v>
      </c>
      <c r="C116" t="s">
        <v>143</v>
      </c>
      <c r="D116" s="1">
        <v>438382</v>
      </c>
      <c r="E116" s="86">
        <f t="shared" si="20"/>
        <v>21179.920765291332</v>
      </c>
      <c r="F116" s="87">
        <f t="shared" si="14"/>
        <v>0.99660156639342545</v>
      </c>
      <c r="G116" s="189">
        <f t="shared" si="21"/>
        <v>45.875506204135746</v>
      </c>
      <c r="H116" s="189">
        <f t="shared" si="15"/>
        <v>949.53122741320169</v>
      </c>
      <c r="I116" s="189">
        <f t="shared" si="16"/>
        <v>0</v>
      </c>
      <c r="J116" s="88">
        <f t="shared" si="17"/>
        <v>0</v>
      </c>
      <c r="K116" s="189">
        <f t="shared" si="22"/>
        <v>-243.25239033953054</v>
      </c>
      <c r="L116" s="88">
        <f t="shared" si="18"/>
        <v>-5034.837975247603</v>
      </c>
      <c r="M116" s="89">
        <f t="shared" si="23"/>
        <v>-4085.3067478344014</v>
      </c>
      <c r="N116" s="89">
        <f t="shared" si="24"/>
        <v>434296.69325216563</v>
      </c>
      <c r="O116" s="89">
        <f t="shared" si="25"/>
        <v>20982.54388115594</v>
      </c>
      <c r="P116" s="90">
        <f t="shared" si="19"/>
        <v>0.98731417981256842</v>
      </c>
      <c r="Q116" s="227">
        <v>658.76197227482726</v>
      </c>
      <c r="R116" s="93">
        <f t="shared" si="26"/>
        <v>6.9370450598130476E-2</v>
      </c>
      <c r="S116" s="93">
        <f t="shared" si="26"/>
        <v>6.0225674786174181E-2</v>
      </c>
      <c r="T116" s="92">
        <v>20698</v>
      </c>
      <c r="U116" s="1">
        <v>409944</v>
      </c>
      <c r="V116" s="1">
        <v>19976.804249305591</v>
      </c>
      <c r="W116" s="196"/>
      <c r="X116" s="89">
        <v>0</v>
      </c>
      <c r="Y116" s="89">
        <f t="shared" si="27"/>
        <v>0</v>
      </c>
      <c r="Z116" s="1"/>
      <c r="AA116" s="1"/>
    </row>
    <row r="117" spans="2:27">
      <c r="B117" s="200">
        <v>3214</v>
      </c>
      <c r="C117" t="s">
        <v>144</v>
      </c>
      <c r="D117" s="1">
        <v>396204</v>
      </c>
      <c r="E117" s="86">
        <f t="shared" si="20"/>
        <v>24251.943441268289</v>
      </c>
      <c r="F117" s="87">
        <f t="shared" si="14"/>
        <v>1.1411527497902934</v>
      </c>
      <c r="G117" s="189">
        <f t="shared" si="21"/>
        <v>-1858.778552901578</v>
      </c>
      <c r="H117" s="189">
        <f t="shared" si="15"/>
        <v>-30366.865218753082</v>
      </c>
      <c r="I117" s="189">
        <f t="shared" si="16"/>
        <v>0</v>
      </c>
      <c r="J117" s="88">
        <f t="shared" si="17"/>
        <v>0</v>
      </c>
      <c r="K117" s="189">
        <f t="shared" si="22"/>
        <v>-243.25239033953054</v>
      </c>
      <c r="L117" s="88">
        <f t="shared" si="18"/>
        <v>-3974.0143009769104</v>
      </c>
      <c r="M117" s="89">
        <f t="shared" si="23"/>
        <v>-34340.879519729991</v>
      </c>
      <c r="N117" s="89">
        <f t="shared" si="24"/>
        <v>361863.12048027001</v>
      </c>
      <c r="O117" s="89">
        <f t="shared" si="25"/>
        <v>22149.912498027177</v>
      </c>
      <c r="P117" s="90">
        <f t="shared" si="19"/>
        <v>1.0422436295033779</v>
      </c>
      <c r="Q117" s="227">
        <v>-5364.7803816285232</v>
      </c>
      <c r="R117" s="93">
        <f t="shared" si="26"/>
        <v>4.2716192992660003E-2</v>
      </c>
      <c r="S117" s="93">
        <f t="shared" si="26"/>
        <v>3.6780427188147842E-2</v>
      </c>
      <c r="T117" s="92">
        <v>16337</v>
      </c>
      <c r="U117" s="1">
        <v>379973</v>
      </c>
      <c r="V117" s="1">
        <v>23391.590741196749</v>
      </c>
      <c r="W117" s="196"/>
      <c r="X117" s="89">
        <v>0</v>
      </c>
      <c r="Y117" s="89">
        <f t="shared" si="27"/>
        <v>0</v>
      </c>
      <c r="Z117" s="1"/>
      <c r="AA117" s="1"/>
    </row>
    <row r="118" spans="2:27">
      <c r="B118" s="200">
        <v>3216</v>
      </c>
      <c r="C118" t="s">
        <v>145</v>
      </c>
      <c r="D118" s="1">
        <v>390152</v>
      </c>
      <c r="E118" s="86">
        <f t="shared" si="20"/>
        <v>19650.062956434147</v>
      </c>
      <c r="F118" s="87">
        <f t="shared" si="14"/>
        <v>0.92461552331224339</v>
      </c>
      <c r="G118" s="189">
        <f t="shared" si="21"/>
        <v>994.38734769559039</v>
      </c>
      <c r="H118" s="189">
        <f t="shared" si="15"/>
        <v>19743.560788495946</v>
      </c>
      <c r="I118" s="189">
        <f t="shared" si="16"/>
        <v>0</v>
      </c>
      <c r="J118" s="88">
        <f t="shared" si="17"/>
        <v>0</v>
      </c>
      <c r="K118" s="189">
        <f t="shared" si="22"/>
        <v>-243.25239033953054</v>
      </c>
      <c r="L118" s="88">
        <f t="shared" si="18"/>
        <v>-4829.7762101913786</v>
      </c>
      <c r="M118" s="89">
        <f t="shared" si="23"/>
        <v>14913.784578304567</v>
      </c>
      <c r="N118" s="89">
        <f t="shared" si="24"/>
        <v>405065.78457830456</v>
      </c>
      <c r="O118" s="89">
        <f t="shared" si="25"/>
        <v>20401.197913790205</v>
      </c>
      <c r="P118" s="90">
        <f t="shared" si="19"/>
        <v>0.959959483441719</v>
      </c>
      <c r="Q118" s="227">
        <v>1558.0874654322542</v>
      </c>
      <c r="R118" s="93">
        <f t="shared" si="26"/>
        <v>0.11870578891077639</v>
      </c>
      <c r="S118" s="93">
        <f t="shared" si="26"/>
        <v>9.8309339875989124E-2</v>
      </c>
      <c r="T118" s="92">
        <v>19855</v>
      </c>
      <c r="U118" s="1">
        <v>348753</v>
      </c>
      <c r="V118" s="1">
        <v>17891.191709844559</v>
      </c>
      <c r="W118" s="196"/>
      <c r="X118" s="89">
        <v>0</v>
      </c>
      <c r="Y118" s="89">
        <f t="shared" si="27"/>
        <v>0</v>
      </c>
      <c r="Z118" s="1"/>
      <c r="AA118" s="1"/>
    </row>
    <row r="119" spans="2:27">
      <c r="B119" s="200">
        <v>3218</v>
      </c>
      <c r="C119" t="s">
        <v>146</v>
      </c>
      <c r="D119" s="1">
        <v>424317</v>
      </c>
      <c r="E119" s="86">
        <f t="shared" si="20"/>
        <v>18990.198711063371</v>
      </c>
      <c r="F119" s="87">
        <f t="shared" si="14"/>
        <v>0.89356622205039871</v>
      </c>
      <c r="G119" s="189">
        <f t="shared" si="21"/>
        <v>1403.5031798254715</v>
      </c>
      <c r="H119" s="189">
        <f t="shared" si="15"/>
        <v>31359.875050020339</v>
      </c>
      <c r="I119" s="189">
        <f t="shared" si="16"/>
        <v>48.413209056368395</v>
      </c>
      <c r="J119" s="88">
        <f t="shared" si="17"/>
        <v>1081.7447431554956</v>
      </c>
      <c r="K119" s="189">
        <f t="shared" si="22"/>
        <v>-194.83918128316213</v>
      </c>
      <c r="L119" s="88">
        <f t="shared" si="18"/>
        <v>-4353.4866665909749</v>
      </c>
      <c r="M119" s="89">
        <f t="shared" si="23"/>
        <v>27006.388383429363</v>
      </c>
      <c r="N119" s="89">
        <f t="shared" si="24"/>
        <v>451323.38838342938</v>
      </c>
      <c r="O119" s="89">
        <f t="shared" si="25"/>
        <v>20198.862709605684</v>
      </c>
      <c r="P119" s="90">
        <f t="shared" si="19"/>
        <v>0.95043878770062451</v>
      </c>
      <c r="Q119" s="227">
        <v>6197.4152305702264</v>
      </c>
      <c r="R119" s="93">
        <f t="shared" si="26"/>
        <v>0.11669127341918063</v>
      </c>
      <c r="S119" s="93">
        <f t="shared" si="26"/>
        <v>9.9748991746735974E-2</v>
      </c>
      <c r="T119" s="92">
        <v>22344</v>
      </c>
      <c r="U119" s="1">
        <v>379977</v>
      </c>
      <c r="V119" s="1">
        <v>17267.757327880026</v>
      </c>
      <c r="W119" s="196"/>
      <c r="X119" s="89">
        <v>0</v>
      </c>
      <c r="Y119" s="89">
        <f t="shared" si="27"/>
        <v>0</v>
      </c>
      <c r="Z119" s="1"/>
      <c r="AA119" s="1"/>
    </row>
    <row r="120" spans="2:27">
      <c r="B120" s="200">
        <v>3220</v>
      </c>
      <c r="C120" t="s">
        <v>147</v>
      </c>
      <c r="D120" s="1">
        <v>200281</v>
      </c>
      <c r="E120" s="86">
        <f t="shared" si="20"/>
        <v>17341.847779028489</v>
      </c>
      <c r="F120" s="87">
        <f t="shared" si="14"/>
        <v>0.81600459474138209</v>
      </c>
      <c r="G120" s="189">
        <f t="shared" si="21"/>
        <v>2425.4807576870985</v>
      </c>
      <c r="H120" s="189">
        <f t="shared" si="15"/>
        <v>28011.877270528301</v>
      </c>
      <c r="I120" s="189">
        <f t="shared" si="16"/>
        <v>625.33603526857712</v>
      </c>
      <c r="J120" s="88">
        <f t="shared" si="17"/>
        <v>7222.0058713167973</v>
      </c>
      <c r="K120" s="189">
        <f t="shared" si="22"/>
        <v>382.08364492904661</v>
      </c>
      <c r="L120" s="88">
        <f t="shared" si="18"/>
        <v>4412.6840152855593</v>
      </c>
      <c r="M120" s="89">
        <f t="shared" si="23"/>
        <v>32424.561285813859</v>
      </c>
      <c r="N120" s="89">
        <f t="shared" si="24"/>
        <v>232705.56128581386</v>
      </c>
      <c r="O120" s="89">
        <f t="shared" si="25"/>
        <v>20149.412181644631</v>
      </c>
      <c r="P120" s="90">
        <f t="shared" si="19"/>
        <v>0.9481119388813537</v>
      </c>
      <c r="Q120" s="227">
        <v>5728.6373584677822</v>
      </c>
      <c r="R120" s="93">
        <f t="shared" si="26"/>
        <v>0.12238710617455532</v>
      </c>
      <c r="S120" s="93">
        <f t="shared" si="26"/>
        <v>0.11587572543910694</v>
      </c>
      <c r="T120" s="92">
        <v>11549</v>
      </c>
      <c r="U120" s="1">
        <v>178442</v>
      </c>
      <c r="V120" s="1">
        <v>15541.020728096149</v>
      </c>
      <c r="W120" s="196"/>
      <c r="X120" s="89">
        <v>0</v>
      </c>
      <c r="Y120" s="89">
        <f t="shared" si="27"/>
        <v>0</v>
      </c>
      <c r="Z120" s="1"/>
      <c r="AA120" s="1"/>
    </row>
    <row r="121" spans="2:27">
      <c r="B121" s="200">
        <v>3222</v>
      </c>
      <c r="C121" t="s">
        <v>148</v>
      </c>
      <c r="D121" s="1">
        <v>1022122</v>
      </c>
      <c r="E121" s="86">
        <f t="shared" si="20"/>
        <v>20437.12634714974</v>
      </c>
      <c r="F121" s="87">
        <f t="shared" si="14"/>
        <v>0.96165006261625718</v>
      </c>
      <c r="G121" s="189">
        <f t="shared" si="21"/>
        <v>506.40804545192242</v>
      </c>
      <c r="H121" s="189">
        <f t="shared" si="15"/>
        <v>25326.985577186995</v>
      </c>
      <c r="I121" s="189">
        <f t="shared" si="16"/>
        <v>0</v>
      </c>
      <c r="J121" s="88">
        <f t="shared" si="17"/>
        <v>0</v>
      </c>
      <c r="K121" s="189">
        <f t="shared" si="22"/>
        <v>-243.25239033953054</v>
      </c>
      <c r="L121" s="88">
        <f t="shared" si="18"/>
        <v>-12165.781798050941</v>
      </c>
      <c r="M121" s="89">
        <f t="shared" si="23"/>
        <v>13161.203779136054</v>
      </c>
      <c r="N121" s="89">
        <f t="shared" si="24"/>
        <v>1035283.2037791361</v>
      </c>
      <c r="O121" s="89">
        <f t="shared" si="25"/>
        <v>20700.282002262131</v>
      </c>
      <c r="P121" s="90">
        <f t="shared" si="19"/>
        <v>0.97403260837724426</v>
      </c>
      <c r="Q121" s="227">
        <v>7707.4073436748131</v>
      </c>
      <c r="R121" s="93">
        <f t="shared" si="26"/>
        <v>0.12258678141604779</v>
      </c>
      <c r="S121" s="93">
        <f t="shared" si="26"/>
        <v>8.1623014473767047E-2</v>
      </c>
      <c r="T121" s="92">
        <v>50013</v>
      </c>
      <c r="U121" s="1">
        <v>910506</v>
      </c>
      <c r="V121" s="1">
        <v>18894.870092139121</v>
      </c>
      <c r="W121" s="196"/>
      <c r="X121" s="89">
        <v>0</v>
      </c>
      <c r="Y121" s="89">
        <f t="shared" si="27"/>
        <v>0</v>
      </c>
      <c r="Z121" s="1"/>
      <c r="AA121" s="1"/>
    </row>
    <row r="122" spans="2:27">
      <c r="B122" s="200">
        <v>3224</v>
      </c>
      <c r="C122" t="s">
        <v>149</v>
      </c>
      <c r="D122" s="1">
        <v>410082</v>
      </c>
      <c r="E122" s="86">
        <f t="shared" si="20"/>
        <v>19995.221610024866</v>
      </c>
      <c r="F122" s="87">
        <f t="shared" si="14"/>
        <v>0.94085664426046067</v>
      </c>
      <c r="G122" s="189">
        <f t="shared" si="21"/>
        <v>780.38898246934457</v>
      </c>
      <c r="H122" s="189">
        <f t="shared" si="15"/>
        <v>16004.997641463788</v>
      </c>
      <c r="I122" s="189">
        <f t="shared" si="16"/>
        <v>0</v>
      </c>
      <c r="J122" s="88">
        <f t="shared" si="17"/>
        <v>0</v>
      </c>
      <c r="K122" s="189">
        <f t="shared" si="22"/>
        <v>-243.25239033953054</v>
      </c>
      <c r="L122" s="88">
        <f t="shared" si="18"/>
        <v>-4988.863273473431</v>
      </c>
      <c r="M122" s="89">
        <f t="shared" si="23"/>
        <v>11016.134367990357</v>
      </c>
      <c r="N122" s="89">
        <f t="shared" si="24"/>
        <v>421098.13436799037</v>
      </c>
      <c r="O122" s="89">
        <f t="shared" si="25"/>
        <v>20532.358202154683</v>
      </c>
      <c r="P122" s="90">
        <f t="shared" si="19"/>
        <v>0.96613110940204183</v>
      </c>
      <c r="Q122" s="227">
        <v>2192.8076166482242</v>
      </c>
      <c r="R122" s="93">
        <f t="shared" si="26"/>
        <v>0.11936607415818666</v>
      </c>
      <c r="S122" s="93">
        <f t="shared" si="26"/>
        <v>9.6988576942093258E-2</v>
      </c>
      <c r="T122" s="92">
        <v>20509</v>
      </c>
      <c r="U122" s="1">
        <v>366352</v>
      </c>
      <c r="V122" s="1">
        <v>18227.374496243596</v>
      </c>
      <c r="W122" s="196"/>
      <c r="X122" s="89">
        <v>0</v>
      </c>
      <c r="Y122" s="89">
        <f t="shared" si="27"/>
        <v>0</v>
      </c>
      <c r="Z122" s="1"/>
      <c r="AA122" s="1"/>
    </row>
    <row r="123" spans="2:27">
      <c r="B123" s="200">
        <v>3226</v>
      </c>
      <c r="C123" t="s">
        <v>150</v>
      </c>
      <c r="D123" s="1">
        <v>299898</v>
      </c>
      <c r="E123" s="86">
        <f t="shared" si="20"/>
        <v>16375.341268974555</v>
      </c>
      <c r="F123" s="87">
        <f t="shared" si="14"/>
        <v>0.77052652555862688</v>
      </c>
      <c r="G123" s="189">
        <f t="shared" si="21"/>
        <v>3024.7147939205374</v>
      </c>
      <c r="H123" s="189">
        <f t="shared" si="15"/>
        <v>55394.626735860722</v>
      </c>
      <c r="I123" s="189">
        <f t="shared" si="16"/>
        <v>963.61331378745399</v>
      </c>
      <c r="J123" s="88">
        <f t="shared" si="17"/>
        <v>17647.614228703431</v>
      </c>
      <c r="K123" s="189">
        <f t="shared" si="22"/>
        <v>720.36092344792348</v>
      </c>
      <c r="L123" s="88">
        <f t="shared" si="18"/>
        <v>13192.68995202527</v>
      </c>
      <c r="M123" s="89">
        <f t="shared" si="23"/>
        <v>68587.316687885992</v>
      </c>
      <c r="N123" s="89">
        <f t="shared" si="24"/>
        <v>368485.31668788602</v>
      </c>
      <c r="O123" s="89">
        <f t="shared" si="25"/>
        <v>20120.416986343018</v>
      </c>
      <c r="P123" s="90">
        <f t="shared" si="19"/>
        <v>0.94674759680587128</v>
      </c>
      <c r="Q123" s="227">
        <v>5276.7815770178568</v>
      </c>
      <c r="R123" s="93">
        <f t="shared" si="26"/>
        <v>0.12063643905027391</v>
      </c>
      <c r="S123" s="93">
        <f t="shared" si="26"/>
        <v>0.10497176020366096</v>
      </c>
      <c r="T123" s="92">
        <v>18314</v>
      </c>
      <c r="U123" s="1">
        <v>267614</v>
      </c>
      <c r="V123" s="1">
        <v>14819.692103222947</v>
      </c>
      <c r="W123" s="196"/>
      <c r="X123" s="89">
        <v>0</v>
      </c>
      <c r="Y123" s="89">
        <f t="shared" si="27"/>
        <v>0</v>
      </c>
      <c r="Z123" s="1"/>
      <c r="AA123" s="1"/>
    </row>
    <row r="124" spans="2:27">
      <c r="B124" s="203">
        <v>3228</v>
      </c>
      <c r="C124" s="204" t="s">
        <v>151</v>
      </c>
      <c r="D124" s="1">
        <v>434915</v>
      </c>
      <c r="E124" s="86">
        <f t="shared" si="20"/>
        <v>17468.570510503272</v>
      </c>
      <c r="F124" s="87">
        <f t="shared" si="14"/>
        <v>0.82196741556988984</v>
      </c>
      <c r="G124" s="189">
        <f t="shared" si="21"/>
        <v>2346.912664172733</v>
      </c>
      <c r="H124" s="189">
        <f t="shared" si="15"/>
        <v>58431.084599908529</v>
      </c>
      <c r="I124" s="189">
        <f t="shared" si="16"/>
        <v>580.98307925240294</v>
      </c>
      <c r="J124" s="88">
        <f t="shared" si="17"/>
        <v>14464.735724147076</v>
      </c>
      <c r="K124" s="189">
        <f t="shared" si="22"/>
        <v>337.73068891287244</v>
      </c>
      <c r="L124" s="88">
        <f t="shared" si="18"/>
        <v>8408.4809618637864</v>
      </c>
      <c r="M124" s="89">
        <f t="shared" si="23"/>
        <v>66839.56556177231</v>
      </c>
      <c r="N124" s="89">
        <f t="shared" si="24"/>
        <v>501754.56556177232</v>
      </c>
      <c r="O124" s="89">
        <f t="shared" si="25"/>
        <v>20153.213863588877</v>
      </c>
      <c r="P124" s="90">
        <f t="shared" si="19"/>
        <v>0.94829082350620908</v>
      </c>
      <c r="Q124" s="227">
        <v>8266.6307848102806</v>
      </c>
      <c r="R124" s="93">
        <f t="shared" si="26"/>
        <v>0.12976085951340652</v>
      </c>
      <c r="S124" s="93">
        <f t="shared" si="26"/>
        <v>0.11832575742892328</v>
      </c>
      <c r="T124" s="92">
        <v>24897</v>
      </c>
      <c r="U124" s="1">
        <v>384962</v>
      </c>
      <c r="V124" s="1">
        <v>15620.288090890646</v>
      </c>
      <c r="W124" s="196"/>
      <c r="X124" s="89">
        <v>0</v>
      </c>
      <c r="Y124" s="89">
        <f t="shared" si="27"/>
        <v>0</v>
      </c>
      <c r="Z124" s="1"/>
      <c r="AA124" s="1"/>
    </row>
    <row r="125" spans="2:27">
      <c r="B125" s="200">
        <v>3230</v>
      </c>
      <c r="C125" t="s">
        <v>152</v>
      </c>
      <c r="D125" s="1">
        <v>165081</v>
      </c>
      <c r="E125" s="86">
        <f t="shared" si="20"/>
        <v>22149.60418623373</v>
      </c>
      <c r="F125" s="87">
        <f t="shared" si="14"/>
        <v>1.0422291221773261</v>
      </c>
      <c r="G125" s="189">
        <f t="shared" si="21"/>
        <v>-555.32821478015092</v>
      </c>
      <c r="H125" s="189">
        <f t="shared" si="15"/>
        <v>-4138.8611847564644</v>
      </c>
      <c r="I125" s="189">
        <f t="shared" si="16"/>
        <v>0</v>
      </c>
      <c r="J125" s="88">
        <f t="shared" si="17"/>
        <v>0</v>
      </c>
      <c r="K125" s="189">
        <f t="shared" si="22"/>
        <v>-243.25239033953054</v>
      </c>
      <c r="L125" s="88">
        <f t="shared" si="18"/>
        <v>-1812.9600652005211</v>
      </c>
      <c r="M125" s="89">
        <f t="shared" si="23"/>
        <v>-5951.8212499569854</v>
      </c>
      <c r="N125" s="89">
        <f t="shared" si="24"/>
        <v>159129.17875004301</v>
      </c>
      <c r="O125" s="89">
        <f t="shared" si="25"/>
        <v>21351.023581114048</v>
      </c>
      <c r="P125" s="90">
        <f t="shared" si="19"/>
        <v>1.0046526510104505</v>
      </c>
      <c r="Q125" s="227">
        <v>-1005.2831085436037</v>
      </c>
      <c r="R125" s="93">
        <f t="shared" si="26"/>
        <v>9.5071940775726532E-2</v>
      </c>
      <c r="S125" s="93">
        <f t="shared" si="26"/>
        <v>8.6990771214118495E-2</v>
      </c>
      <c r="T125" s="92">
        <v>7453</v>
      </c>
      <c r="U125" s="1">
        <v>150749</v>
      </c>
      <c r="V125" s="1">
        <v>20376.993782103269</v>
      </c>
      <c r="W125" s="196"/>
      <c r="X125" s="89">
        <v>0</v>
      </c>
      <c r="Y125" s="89">
        <f t="shared" si="27"/>
        <v>0</v>
      </c>
      <c r="Z125" s="1"/>
    </row>
    <row r="126" spans="2:27">
      <c r="B126" s="200">
        <v>3232</v>
      </c>
      <c r="C126" t="s">
        <v>153</v>
      </c>
      <c r="D126" s="1">
        <v>564003</v>
      </c>
      <c r="E126" s="86">
        <f t="shared" si="20"/>
        <v>21673.250586020062</v>
      </c>
      <c r="F126" s="87">
        <f t="shared" si="14"/>
        <v>1.0198147444565151</v>
      </c>
      <c r="G126" s="189">
        <f t="shared" si="21"/>
        <v>-259.98898264767672</v>
      </c>
      <c r="H126" s="189">
        <f t="shared" si="15"/>
        <v>-6765.6932954404911</v>
      </c>
      <c r="I126" s="189">
        <f t="shared" si="16"/>
        <v>0</v>
      </c>
      <c r="J126" s="88">
        <f t="shared" si="17"/>
        <v>0</v>
      </c>
      <c r="K126" s="189">
        <f t="shared" si="22"/>
        <v>-243.25239033953054</v>
      </c>
      <c r="L126" s="88">
        <f t="shared" si="18"/>
        <v>-6330.1569538056028</v>
      </c>
      <c r="M126" s="89">
        <f t="shared" si="23"/>
        <v>-13095.850249246094</v>
      </c>
      <c r="N126" s="89">
        <f t="shared" si="24"/>
        <v>550907.14975075389</v>
      </c>
      <c r="O126" s="89">
        <f t="shared" si="25"/>
        <v>21170.009213032852</v>
      </c>
      <c r="P126" s="90">
        <f t="shared" si="19"/>
        <v>0.99613518747654228</v>
      </c>
      <c r="Q126" s="227">
        <v>2393.6083411202962</v>
      </c>
      <c r="R126" s="93">
        <f t="shared" si="26"/>
        <v>0.11867845900878475</v>
      </c>
      <c r="S126" s="93">
        <f t="shared" si="26"/>
        <v>0.11261714160801488</v>
      </c>
      <c r="T126" s="92">
        <v>26023</v>
      </c>
      <c r="U126" s="1">
        <v>504169</v>
      </c>
      <c r="V126" s="1">
        <v>19479.522448033382</v>
      </c>
      <c r="W126" s="196"/>
      <c r="X126" s="89">
        <v>0</v>
      </c>
      <c r="Y126" s="89">
        <f t="shared" si="27"/>
        <v>0</v>
      </c>
      <c r="Z126" s="1"/>
    </row>
    <row r="127" spans="2:27">
      <c r="B127" s="200">
        <v>3234</v>
      </c>
      <c r="C127" t="s">
        <v>154</v>
      </c>
      <c r="D127" s="1">
        <v>167274</v>
      </c>
      <c r="E127" s="86">
        <f t="shared" si="20"/>
        <v>17757.32484076433</v>
      </c>
      <c r="F127" s="87">
        <f t="shared" si="14"/>
        <v>0.83555448329455495</v>
      </c>
      <c r="G127" s="189">
        <f t="shared" si="21"/>
        <v>2167.8849794108773</v>
      </c>
      <c r="H127" s="189">
        <f t="shared" si="15"/>
        <v>20421.476506050465</v>
      </c>
      <c r="I127" s="189">
        <f t="shared" si="16"/>
        <v>479.91906366103279</v>
      </c>
      <c r="J127" s="88">
        <f t="shared" si="17"/>
        <v>4520.8375796869286</v>
      </c>
      <c r="K127" s="189">
        <f t="shared" si="22"/>
        <v>236.66667332150226</v>
      </c>
      <c r="L127" s="88">
        <f t="shared" si="18"/>
        <v>2229.4000626885513</v>
      </c>
      <c r="M127" s="89">
        <f t="shared" si="23"/>
        <v>22650.876568739015</v>
      </c>
      <c r="N127" s="89">
        <f t="shared" si="24"/>
        <v>189924.87656873901</v>
      </c>
      <c r="O127" s="89">
        <f t="shared" si="25"/>
        <v>20161.876493496711</v>
      </c>
      <c r="P127" s="90">
        <f t="shared" si="19"/>
        <v>0.94869843553794919</v>
      </c>
      <c r="Q127" s="227">
        <v>3222.7235238346912</v>
      </c>
      <c r="R127" s="93">
        <f t="shared" si="26"/>
        <v>0.11423889584610056</v>
      </c>
      <c r="S127" s="93">
        <f t="shared" si="26"/>
        <v>0.10678697966369027</v>
      </c>
      <c r="T127" s="92">
        <v>9420</v>
      </c>
      <c r="U127" s="1">
        <v>150124</v>
      </c>
      <c r="V127" s="1">
        <v>16044.031206583306</v>
      </c>
      <c r="W127" s="196"/>
      <c r="X127" s="89">
        <v>0</v>
      </c>
      <c r="Y127" s="89">
        <f t="shared" si="27"/>
        <v>0</v>
      </c>
      <c r="Z127" s="1"/>
    </row>
    <row r="128" spans="2:27">
      <c r="B128" s="203">
        <v>3236</v>
      </c>
      <c r="C128" s="204" t="s">
        <v>155</v>
      </c>
      <c r="D128" s="1">
        <v>117658</v>
      </c>
      <c r="E128" s="86">
        <f t="shared" si="20"/>
        <v>16705.665199488856</v>
      </c>
      <c r="F128" s="87">
        <f t="shared" si="14"/>
        <v>0.78606961234426143</v>
      </c>
      <c r="G128" s="189">
        <f t="shared" si="21"/>
        <v>2819.9139570016705</v>
      </c>
      <c r="H128" s="189">
        <f t="shared" si="15"/>
        <v>19860.653999162769</v>
      </c>
      <c r="I128" s="189">
        <f t="shared" si="16"/>
        <v>847.99993810744854</v>
      </c>
      <c r="J128" s="88">
        <f t="shared" si="17"/>
        <v>5972.46356409076</v>
      </c>
      <c r="K128" s="189">
        <f t="shared" si="22"/>
        <v>604.74754776791804</v>
      </c>
      <c r="L128" s="88">
        <f t="shared" si="18"/>
        <v>4259.2369789294471</v>
      </c>
      <c r="M128" s="89">
        <f t="shared" si="23"/>
        <v>24119.890978092215</v>
      </c>
      <c r="N128" s="89">
        <f t="shared" si="24"/>
        <v>141777.89097809221</v>
      </c>
      <c r="O128" s="89">
        <f t="shared" si="25"/>
        <v>20130.326704258445</v>
      </c>
      <c r="P128" s="90">
        <f t="shared" si="19"/>
        <v>0.94721388940944029</v>
      </c>
      <c r="Q128" s="227">
        <v>2698.9091250920901</v>
      </c>
      <c r="R128" s="93">
        <f t="shared" si="26"/>
        <v>7.3277080957810714E-2</v>
      </c>
      <c r="S128" s="94">
        <f t="shared" si="26"/>
        <v>7.2362745804361084E-2</v>
      </c>
      <c r="T128" s="92">
        <v>7043</v>
      </c>
      <c r="U128" s="1">
        <v>109625</v>
      </c>
      <c r="V128" s="1">
        <v>15578.371465112974</v>
      </c>
      <c r="W128" s="196"/>
      <c r="X128" s="89">
        <v>0</v>
      </c>
      <c r="Y128" s="89">
        <f t="shared" si="27"/>
        <v>0</v>
      </c>
      <c r="Z128" s="1"/>
    </row>
    <row r="129" spans="2:25">
      <c r="B129" s="200">
        <v>3238</v>
      </c>
      <c r="C129" t="s">
        <v>156</v>
      </c>
      <c r="D129" s="1">
        <v>274668</v>
      </c>
      <c r="E129" s="86">
        <f t="shared" si="20"/>
        <v>16641.502574977279</v>
      </c>
      <c r="F129" s="87">
        <f t="shared" si="14"/>
        <v>0.78305049944007432</v>
      </c>
      <c r="G129" s="189">
        <f t="shared" si="21"/>
        <v>2859.6947841988481</v>
      </c>
      <c r="H129" s="189">
        <f t="shared" si="15"/>
        <v>47199.262413201985</v>
      </c>
      <c r="I129" s="189">
        <f t="shared" si="16"/>
        <v>870.45685668650037</v>
      </c>
      <c r="J129" s="88">
        <f t="shared" si="17"/>
        <v>14366.890419610689</v>
      </c>
      <c r="K129" s="189">
        <f t="shared" si="22"/>
        <v>627.20446634696987</v>
      </c>
      <c r="L129" s="88">
        <f t="shared" si="18"/>
        <v>10352.009717056739</v>
      </c>
      <c r="M129" s="89">
        <f t="shared" si="23"/>
        <v>57551.272130258723</v>
      </c>
      <c r="N129" s="89">
        <f t="shared" si="24"/>
        <v>332219.27213025873</v>
      </c>
      <c r="O129" s="89">
        <f t="shared" si="25"/>
        <v>20128.401825523099</v>
      </c>
      <c r="P129" s="90">
        <f t="shared" si="19"/>
        <v>0.9471233160223147</v>
      </c>
      <c r="Q129" s="227">
        <v>8214.380728332435</v>
      </c>
      <c r="R129" s="90">
        <f t="shared" si="26"/>
        <v>0.14683445998137795</v>
      </c>
      <c r="S129" s="90">
        <f t="shared" si="26"/>
        <v>0.12050000010055735</v>
      </c>
      <c r="T129" s="92">
        <v>16505</v>
      </c>
      <c r="U129" s="1">
        <v>239501</v>
      </c>
      <c r="V129" s="1">
        <v>14851.854148579934</v>
      </c>
      <c r="W129" s="196"/>
      <c r="X129" s="89">
        <v>0</v>
      </c>
      <c r="Y129" s="89">
        <f t="shared" si="27"/>
        <v>0</v>
      </c>
    </row>
    <row r="130" spans="2:25">
      <c r="B130" s="200">
        <v>3240</v>
      </c>
      <c r="C130" t="s">
        <v>157</v>
      </c>
      <c r="D130" s="1">
        <v>466055</v>
      </c>
      <c r="E130" s="86">
        <f t="shared" si="20"/>
        <v>16438.170146726861</v>
      </c>
      <c r="F130" s="87">
        <f t="shared" si="14"/>
        <v>0.77348288024364065</v>
      </c>
      <c r="G130" s="189">
        <f t="shared" si="21"/>
        <v>2985.7608897141076</v>
      </c>
      <c r="H130" s="189">
        <f t="shared" si="15"/>
        <v>84652.292745174374</v>
      </c>
      <c r="I130" s="189">
        <f t="shared" si="16"/>
        <v>941.62320657414671</v>
      </c>
      <c r="J130" s="88">
        <f t="shared" si="17"/>
        <v>26696.901152790208</v>
      </c>
      <c r="K130" s="189">
        <f t="shared" si="22"/>
        <v>698.3708162346162</v>
      </c>
      <c r="L130" s="88">
        <f t="shared" si="18"/>
        <v>19800.209381883837</v>
      </c>
      <c r="M130" s="89">
        <f t="shared" si="23"/>
        <v>104452.50212705821</v>
      </c>
      <c r="N130" s="89">
        <f t="shared" si="24"/>
        <v>570507.50212705822</v>
      </c>
      <c r="O130" s="89">
        <f t="shared" si="25"/>
        <v>20122.301852675588</v>
      </c>
      <c r="P130" s="90">
        <f t="shared" si="19"/>
        <v>0.94683628744642179</v>
      </c>
      <c r="Q130" s="227">
        <v>15586.152554963992</v>
      </c>
      <c r="R130" s="90">
        <f t="shared" si="26"/>
        <v>0.12600053635755237</v>
      </c>
      <c r="S130" s="90">
        <f t="shared" si="26"/>
        <v>0.10868478318839703</v>
      </c>
      <c r="T130" s="92">
        <v>28352</v>
      </c>
      <c r="U130" s="1">
        <v>413903</v>
      </c>
      <c r="V130" s="1">
        <v>14826.730190571714</v>
      </c>
      <c r="W130" s="196"/>
      <c r="X130" s="89">
        <v>0</v>
      </c>
      <c r="Y130" s="89">
        <f t="shared" si="27"/>
        <v>0</v>
      </c>
    </row>
    <row r="131" spans="2:25">
      <c r="B131" s="200">
        <v>3242</v>
      </c>
      <c r="C131" t="s">
        <v>158</v>
      </c>
      <c r="D131" s="1">
        <v>46352</v>
      </c>
      <c r="E131" s="86">
        <f t="shared" si="20"/>
        <v>15338.186631369954</v>
      </c>
      <c r="F131" s="87">
        <f t="shared" si="14"/>
        <v>0.7217241741294933</v>
      </c>
      <c r="G131" s="189">
        <f t="shared" si="21"/>
        <v>3667.75066923539</v>
      </c>
      <c r="H131" s="189">
        <f t="shared" si="15"/>
        <v>11083.942522429348</v>
      </c>
      <c r="I131" s="189">
        <f t="shared" si="16"/>
        <v>1326.6174369490643</v>
      </c>
      <c r="J131" s="88">
        <f t="shared" si="17"/>
        <v>4009.0378944600725</v>
      </c>
      <c r="K131" s="189">
        <f t="shared" si="22"/>
        <v>1083.3650466095337</v>
      </c>
      <c r="L131" s="88">
        <f t="shared" si="18"/>
        <v>3273.9291708540104</v>
      </c>
      <c r="M131" s="89">
        <f t="shared" si="23"/>
        <v>14357.871693283359</v>
      </c>
      <c r="N131" s="89">
        <f t="shared" si="24"/>
        <v>60709.871693283363</v>
      </c>
      <c r="O131" s="89">
        <f t="shared" si="25"/>
        <v>20089.302347214878</v>
      </c>
      <c r="P131" s="90">
        <f t="shared" si="19"/>
        <v>0.94528352626299716</v>
      </c>
      <c r="Q131" s="227">
        <v>1302.8927610433475</v>
      </c>
      <c r="R131" s="90">
        <f t="shared" si="26"/>
        <v>0.12529436041853803</v>
      </c>
      <c r="S131" s="90">
        <f t="shared" si="26"/>
        <v>0.13236934150654339</v>
      </c>
      <c r="T131" s="92">
        <v>3022</v>
      </c>
      <c r="U131" s="1">
        <v>41191</v>
      </c>
      <c r="V131" s="1">
        <v>13545.215389674449</v>
      </c>
      <c r="W131" s="196"/>
      <c r="X131" s="89">
        <v>0</v>
      </c>
      <c r="Y131" s="89">
        <f t="shared" si="27"/>
        <v>0</v>
      </c>
    </row>
    <row r="132" spans="2:25">
      <c r="B132" s="200">
        <v>3301</v>
      </c>
      <c r="C132" t="s">
        <v>159</v>
      </c>
      <c r="D132" s="1">
        <v>2003730</v>
      </c>
      <c r="E132" s="86">
        <f t="shared" si="20"/>
        <v>19001.346584227897</v>
      </c>
      <c r="F132" s="87">
        <f t="shared" si="14"/>
        <v>0.89409077490311417</v>
      </c>
      <c r="G132" s="189">
        <f t="shared" si="21"/>
        <v>1396.5914984634658</v>
      </c>
      <c r="H132" s="189">
        <f t="shared" si="15"/>
        <v>147273.36669596939</v>
      </c>
      <c r="I132" s="189">
        <f t="shared" si="16"/>
        <v>44.511453448784408</v>
      </c>
      <c r="J132" s="88">
        <f t="shared" si="17"/>
        <v>4693.821789081213</v>
      </c>
      <c r="K132" s="189">
        <f t="shared" si="22"/>
        <v>-198.74093689074613</v>
      </c>
      <c r="L132" s="88">
        <f t="shared" si="18"/>
        <v>-20957.629277002961</v>
      </c>
      <c r="M132" s="89">
        <f t="shared" si="23"/>
        <v>126315.73741896643</v>
      </c>
      <c r="N132" s="89">
        <f t="shared" si="24"/>
        <v>2130045.7374189664</v>
      </c>
      <c r="O132" s="89">
        <f t="shared" si="25"/>
        <v>20199.197145800616</v>
      </c>
      <c r="P132" s="90">
        <f t="shared" si="19"/>
        <v>0.9504545242862058</v>
      </c>
      <c r="Q132" s="227">
        <v>5724.8426067319233</v>
      </c>
      <c r="R132" s="90">
        <f t="shared" si="26"/>
        <v>9.9353466721970943E-2</v>
      </c>
      <c r="S132" s="90">
        <f t="shared" si="26"/>
        <v>8.9293191948740441E-2</v>
      </c>
      <c r="T132" s="92">
        <v>105452</v>
      </c>
      <c r="U132" s="1">
        <v>1822644</v>
      </c>
      <c r="V132" s="1">
        <v>17443.739412558501</v>
      </c>
      <c r="W132" s="196"/>
      <c r="X132" s="89">
        <v>0</v>
      </c>
      <c r="Y132" s="89">
        <f t="shared" si="27"/>
        <v>0</v>
      </c>
    </row>
    <row r="133" spans="2:25">
      <c r="B133" s="200">
        <v>3303</v>
      </c>
      <c r="C133" t="s">
        <v>160</v>
      </c>
      <c r="D133" s="1">
        <v>669955</v>
      </c>
      <c r="E133" s="86">
        <f t="shared" si="20"/>
        <v>23093.137085932922</v>
      </c>
      <c r="F133" s="87">
        <f t="shared" si="14"/>
        <v>1.0866261893903872</v>
      </c>
      <c r="G133" s="189">
        <f t="shared" si="21"/>
        <v>-1140.31861259365</v>
      </c>
      <c r="H133" s="189">
        <f t="shared" si="15"/>
        <v>-33081.78326995438</v>
      </c>
      <c r="I133" s="189">
        <f t="shared" si="16"/>
        <v>0</v>
      </c>
      <c r="J133" s="88">
        <f t="shared" si="17"/>
        <v>0</v>
      </c>
      <c r="K133" s="189">
        <f t="shared" si="22"/>
        <v>-243.25239033953054</v>
      </c>
      <c r="L133" s="88">
        <f t="shared" si="18"/>
        <v>-7056.99509614012</v>
      </c>
      <c r="M133" s="89">
        <f t="shared" si="23"/>
        <v>-40138.778366094499</v>
      </c>
      <c r="N133" s="89">
        <f t="shared" si="24"/>
        <v>629816.22163390554</v>
      </c>
      <c r="O133" s="89">
        <f t="shared" si="25"/>
        <v>21709.566082999743</v>
      </c>
      <c r="P133" s="90">
        <f t="shared" si="19"/>
        <v>1.0215235365514139</v>
      </c>
      <c r="Q133" s="227">
        <v>4596.3295824555535</v>
      </c>
      <c r="R133" s="90">
        <f t="shared" si="26"/>
        <v>0.19070089006426663</v>
      </c>
      <c r="S133" s="90">
        <f t="shared" si="26"/>
        <v>0.18401086748384979</v>
      </c>
      <c r="T133" s="92">
        <v>29011</v>
      </c>
      <c r="U133" s="1">
        <v>562656</v>
      </c>
      <c r="V133" s="1">
        <v>19504.159733777036</v>
      </c>
      <c r="W133" s="196"/>
      <c r="X133" s="89">
        <v>0</v>
      </c>
      <c r="Y133" s="89">
        <f t="shared" si="27"/>
        <v>0</v>
      </c>
    </row>
    <row r="134" spans="2:25">
      <c r="B134" s="200">
        <v>3305</v>
      </c>
      <c r="C134" t="s">
        <v>161</v>
      </c>
      <c r="D134" s="1">
        <v>569131</v>
      </c>
      <c r="E134" s="86">
        <f t="shared" si="20"/>
        <v>17901.141760764946</v>
      </c>
      <c r="F134" s="87">
        <f t="shared" si="14"/>
        <v>0.84232165534089098</v>
      </c>
      <c r="G134" s="189">
        <f t="shared" si="21"/>
        <v>2078.7184890104954</v>
      </c>
      <c r="H134" s="189">
        <f t="shared" si="15"/>
        <v>66088.696921110677</v>
      </c>
      <c r="I134" s="189">
        <f t="shared" si="16"/>
        <v>429.58314166081726</v>
      </c>
      <c r="J134" s="88">
        <f t="shared" si="17"/>
        <v>13657.736822822364</v>
      </c>
      <c r="K134" s="189">
        <f t="shared" si="22"/>
        <v>186.33075132128673</v>
      </c>
      <c r="L134" s="88">
        <f t="shared" si="18"/>
        <v>5924.0135767576685</v>
      </c>
      <c r="M134" s="89">
        <f t="shared" si="23"/>
        <v>72012.710497868349</v>
      </c>
      <c r="N134" s="89">
        <f t="shared" si="24"/>
        <v>641143.71049786836</v>
      </c>
      <c r="O134" s="89">
        <f t="shared" si="25"/>
        <v>20166.191001096729</v>
      </c>
      <c r="P134" s="90">
        <f t="shared" si="19"/>
        <v>0.94890145069933918</v>
      </c>
      <c r="Q134" s="227">
        <v>5063.2816319826816</v>
      </c>
      <c r="R134" s="90">
        <f t="shared" si="26"/>
        <v>6.6059895404072949E-2</v>
      </c>
      <c r="S134" s="90">
        <f t="shared" si="26"/>
        <v>5.8951264641777218E-2</v>
      </c>
      <c r="T134" s="92">
        <v>31793</v>
      </c>
      <c r="U134" s="1">
        <v>533864</v>
      </c>
      <c r="V134" s="1">
        <v>16904.594534688578</v>
      </c>
      <c r="W134" s="196"/>
      <c r="X134" s="89">
        <v>0</v>
      </c>
      <c r="Y134" s="89">
        <f t="shared" si="27"/>
        <v>0</v>
      </c>
    </row>
    <row r="135" spans="2:25">
      <c r="B135" s="200">
        <v>3310</v>
      </c>
      <c r="C135" t="s">
        <v>162</v>
      </c>
      <c r="D135" s="1">
        <v>156978</v>
      </c>
      <c r="E135" s="86">
        <f t="shared" si="20"/>
        <v>22219.108280254775</v>
      </c>
      <c r="F135" s="87">
        <f t="shared" ref="F135:F198" si="28">E135/E$365</f>
        <v>1.0454995729849441</v>
      </c>
      <c r="G135" s="189">
        <f t="shared" si="21"/>
        <v>-598.42075307319919</v>
      </c>
      <c r="H135" s="189">
        <f t="shared" ref="H135:H198" si="29">G135*T135/1000</f>
        <v>-4227.8426204621519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-243.25239033953054</v>
      </c>
      <c r="L135" s="88">
        <f t="shared" ref="L135:L198" si="32">K135*T135/1000</f>
        <v>-1718.5781377487833</v>
      </c>
      <c r="M135" s="89">
        <f t="shared" si="23"/>
        <v>-5946.4207582109357</v>
      </c>
      <c r="N135" s="89">
        <f t="shared" si="24"/>
        <v>151031.57924178906</v>
      </c>
      <c r="O135" s="89">
        <f t="shared" si="25"/>
        <v>21377.435136842047</v>
      </c>
      <c r="P135" s="90">
        <f t="shared" ref="P135:P198" si="33">O135/O$365</f>
        <v>1.0058954223173455</v>
      </c>
      <c r="Q135" s="227">
        <v>-970.91194443318</v>
      </c>
      <c r="R135" s="90">
        <f t="shared" si="26"/>
        <v>2.1679564195851531E-2</v>
      </c>
      <c r="S135" s="90">
        <f t="shared" si="26"/>
        <v>1.0689097546327858E-2</v>
      </c>
      <c r="T135" s="92">
        <v>7065</v>
      </c>
      <c r="U135" s="1">
        <v>153647</v>
      </c>
      <c r="V135" s="1">
        <v>21984.117899556444</v>
      </c>
      <c r="W135" s="196"/>
      <c r="X135" s="89">
        <v>0</v>
      </c>
      <c r="Y135" s="89">
        <f t="shared" si="27"/>
        <v>0</v>
      </c>
    </row>
    <row r="136" spans="2:25">
      <c r="B136" s="200">
        <v>3312</v>
      </c>
      <c r="C136" t="s">
        <v>163</v>
      </c>
      <c r="D136" s="1">
        <v>653400</v>
      </c>
      <c r="E136" s="86">
        <f t="shared" ref="E136:E199" si="34">D136/T136*1000</f>
        <v>22812.652747713149</v>
      </c>
      <c r="F136" s="87">
        <f t="shared" si="28"/>
        <v>1.0734282584860975</v>
      </c>
      <c r="G136" s="189">
        <f t="shared" ref="G136:G199" si="35">($E$365+$Y$365-E136-Y136)*0.62</f>
        <v>-966.41832289739114</v>
      </c>
      <c r="H136" s="189">
        <f t="shared" si="29"/>
        <v>-27680.153604427076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-243.25239033953054</v>
      </c>
      <c r="L136" s="88">
        <f t="shared" si="32"/>
        <v>-6967.234964104834</v>
      </c>
      <c r="M136" s="89">
        <f t="shared" ref="M136:M199" si="37">+H136+L136</f>
        <v>-34647.388568531911</v>
      </c>
      <c r="N136" s="89">
        <f t="shared" ref="N136:N199" si="38">D136+M136</f>
        <v>618752.61143146805</v>
      </c>
      <c r="O136" s="89">
        <f t="shared" ref="O136:O199" si="39">N136/T136*1000</f>
        <v>21602.982034476223</v>
      </c>
      <c r="P136" s="90">
        <f t="shared" si="33"/>
        <v>1.0165083228077834</v>
      </c>
      <c r="Q136" s="227">
        <v>-2804.9070166250094</v>
      </c>
      <c r="R136" s="90">
        <f t="shared" ref="R136:S199" si="40">(D136-U136)/U136</f>
        <v>9.1268018698862474E-2</v>
      </c>
      <c r="S136" s="90">
        <f t="shared" si="40"/>
        <v>8.4714771746268278E-2</v>
      </c>
      <c r="T136" s="92">
        <v>28642</v>
      </c>
      <c r="U136" s="1">
        <v>598753</v>
      </c>
      <c r="V136" s="1">
        <v>21031.015103617843</v>
      </c>
      <c r="W136" s="196"/>
      <c r="X136" s="89">
        <v>0</v>
      </c>
      <c r="Y136" s="89">
        <f t="shared" ref="Y136:Y199" si="41">X136*1000/T136</f>
        <v>0</v>
      </c>
    </row>
    <row r="137" spans="2:25">
      <c r="B137" s="200">
        <v>3314</v>
      </c>
      <c r="C137" t="s">
        <v>164</v>
      </c>
      <c r="D137" s="1">
        <v>391990</v>
      </c>
      <c r="E137" s="86">
        <f t="shared" si="34"/>
        <v>18790.566128181774</v>
      </c>
      <c r="F137" s="87">
        <f t="shared" si="28"/>
        <v>0.88417269565302892</v>
      </c>
      <c r="G137" s="189">
        <f t="shared" si="35"/>
        <v>1527.2753812120618</v>
      </c>
      <c r="H137" s="189">
        <f t="shared" si="29"/>
        <v>31860.491727464821</v>
      </c>
      <c r="I137" s="189">
        <f t="shared" si="30"/>
        <v>118.28461306492736</v>
      </c>
      <c r="J137" s="88">
        <f t="shared" si="31"/>
        <v>2467.5353131474494</v>
      </c>
      <c r="K137" s="189">
        <f t="shared" si="36"/>
        <v>-124.96777727460318</v>
      </c>
      <c r="L137" s="88">
        <f t="shared" si="32"/>
        <v>-2606.952801725497</v>
      </c>
      <c r="M137" s="89">
        <f t="shared" si="37"/>
        <v>29253.538925739325</v>
      </c>
      <c r="N137" s="89">
        <f t="shared" si="38"/>
        <v>421243.53892573935</v>
      </c>
      <c r="O137" s="89">
        <f t="shared" si="39"/>
        <v>20192.873732119235</v>
      </c>
      <c r="P137" s="90">
        <f t="shared" si="33"/>
        <v>0.95015698190870335</v>
      </c>
      <c r="Q137" s="227">
        <v>-532.72275045482456</v>
      </c>
      <c r="R137" s="90">
        <f t="shared" si="40"/>
        <v>9.1383419458303639E-2</v>
      </c>
      <c r="S137" s="90">
        <f t="shared" si="40"/>
        <v>8.7093431423425918E-2</v>
      </c>
      <c r="T137" s="92">
        <v>20861</v>
      </c>
      <c r="U137" s="1">
        <v>359168</v>
      </c>
      <c r="V137" s="1">
        <v>17285.143654651332</v>
      </c>
      <c r="W137" s="196"/>
      <c r="X137" s="89">
        <v>0</v>
      </c>
      <c r="Y137" s="89">
        <f t="shared" si="41"/>
        <v>0</v>
      </c>
    </row>
    <row r="138" spans="2:25">
      <c r="B138" s="200">
        <v>3316</v>
      </c>
      <c r="C138" t="s">
        <v>165</v>
      </c>
      <c r="D138" s="1">
        <v>252379</v>
      </c>
      <c r="E138" s="86">
        <f t="shared" si="34"/>
        <v>17210.788325150028</v>
      </c>
      <c r="F138" s="87">
        <f t="shared" si="28"/>
        <v>0.80983771345446132</v>
      </c>
      <c r="G138" s="189">
        <f t="shared" si="35"/>
        <v>2506.7376190917444</v>
      </c>
      <c r="H138" s="189">
        <f t="shared" si="29"/>
        <v>36758.80044636134</v>
      </c>
      <c r="I138" s="189">
        <f t="shared" si="30"/>
        <v>671.20684412603839</v>
      </c>
      <c r="J138" s="88">
        <f t="shared" si="31"/>
        <v>9842.5771622642278</v>
      </c>
      <c r="K138" s="189">
        <f t="shared" si="36"/>
        <v>427.95445378650788</v>
      </c>
      <c r="L138" s="88">
        <f t="shared" si="32"/>
        <v>6275.5241103253511</v>
      </c>
      <c r="M138" s="89">
        <f t="shared" si="37"/>
        <v>43034.32455668669</v>
      </c>
      <c r="N138" s="89">
        <f t="shared" si="38"/>
        <v>295413.32455668668</v>
      </c>
      <c r="O138" s="89">
        <f t="shared" si="39"/>
        <v>20145.480398028281</v>
      </c>
      <c r="P138" s="90">
        <f t="shared" si="33"/>
        <v>0.94792693244274628</v>
      </c>
      <c r="Q138" s="227">
        <v>5066.4065810521934</v>
      </c>
      <c r="R138" s="90">
        <f t="shared" si="40"/>
        <v>0.15893519709048162</v>
      </c>
      <c r="S138" s="90">
        <f t="shared" si="40"/>
        <v>0.15901422976895202</v>
      </c>
      <c r="T138" s="92">
        <v>14664</v>
      </c>
      <c r="U138" s="1">
        <v>217768</v>
      </c>
      <c r="V138" s="1">
        <v>14849.505625639278</v>
      </c>
      <c r="W138" s="196"/>
      <c r="X138" s="89">
        <v>0</v>
      </c>
      <c r="Y138" s="89">
        <f t="shared" si="41"/>
        <v>0</v>
      </c>
    </row>
    <row r="139" spans="2:25">
      <c r="B139" s="200">
        <v>3318</v>
      </c>
      <c r="C139" t="s">
        <v>166</v>
      </c>
      <c r="D139" s="1">
        <v>47333</v>
      </c>
      <c r="E139" s="86">
        <f t="shared" si="34"/>
        <v>21178.076062639822</v>
      </c>
      <c r="F139" s="87">
        <f t="shared" si="28"/>
        <v>0.99651476561770969</v>
      </c>
      <c r="G139" s="189">
        <f t="shared" si="35"/>
        <v>47.01922184807168</v>
      </c>
      <c r="H139" s="189">
        <f t="shared" si="29"/>
        <v>105.08796083044021</v>
      </c>
      <c r="I139" s="189">
        <f t="shared" si="30"/>
        <v>0</v>
      </c>
      <c r="J139" s="88">
        <f t="shared" si="31"/>
        <v>0</v>
      </c>
      <c r="K139" s="189">
        <f t="shared" si="36"/>
        <v>-243.25239033953054</v>
      </c>
      <c r="L139" s="88">
        <f t="shared" si="32"/>
        <v>-543.66909240885082</v>
      </c>
      <c r="M139" s="89">
        <f t="shared" si="37"/>
        <v>-438.58113157841058</v>
      </c>
      <c r="N139" s="89">
        <f t="shared" si="38"/>
        <v>46894.418868421591</v>
      </c>
      <c r="O139" s="89">
        <f t="shared" si="39"/>
        <v>20981.842894148365</v>
      </c>
      <c r="P139" s="90">
        <f t="shared" si="33"/>
        <v>0.98728119551779636</v>
      </c>
      <c r="Q139" s="227">
        <v>-931.75214378035673</v>
      </c>
      <c r="R139" s="90">
        <f t="shared" si="40"/>
        <v>8.8540349101947885E-2</v>
      </c>
      <c r="S139" s="90">
        <f t="shared" si="40"/>
        <v>9.1462605072691466E-2</v>
      </c>
      <c r="T139" s="92">
        <v>2235</v>
      </c>
      <c r="U139" s="1">
        <v>43483</v>
      </c>
      <c r="V139" s="1">
        <v>19403.391343150379</v>
      </c>
      <c r="W139" s="196"/>
      <c r="X139" s="89">
        <v>0</v>
      </c>
      <c r="Y139" s="89">
        <f t="shared" si="41"/>
        <v>0</v>
      </c>
    </row>
    <row r="140" spans="2:25">
      <c r="B140" s="200">
        <v>3320</v>
      </c>
      <c r="C140" t="s">
        <v>167</v>
      </c>
      <c r="D140" s="1">
        <v>22692</v>
      </c>
      <c r="E140" s="86">
        <f t="shared" si="34"/>
        <v>20315.129811996416</v>
      </c>
      <c r="F140" s="87">
        <f t="shared" si="28"/>
        <v>0.95590962858084683</v>
      </c>
      <c r="G140" s="189">
        <f t="shared" si="35"/>
        <v>582.04589724698371</v>
      </c>
      <c r="H140" s="189">
        <f t="shared" si="29"/>
        <v>650.14526722488074</v>
      </c>
      <c r="I140" s="189">
        <f t="shared" si="30"/>
        <v>0</v>
      </c>
      <c r="J140" s="88">
        <f t="shared" si="31"/>
        <v>0</v>
      </c>
      <c r="K140" s="189">
        <f t="shared" si="36"/>
        <v>-243.25239033953054</v>
      </c>
      <c r="L140" s="88">
        <f t="shared" si="32"/>
        <v>-271.71292000925558</v>
      </c>
      <c r="M140" s="89">
        <f t="shared" si="37"/>
        <v>378.43234721562516</v>
      </c>
      <c r="N140" s="89">
        <f t="shared" si="38"/>
        <v>23070.432347215625</v>
      </c>
      <c r="O140" s="89">
        <f t="shared" si="39"/>
        <v>20653.923318903871</v>
      </c>
      <c r="P140" s="90">
        <f t="shared" si="33"/>
        <v>0.97185124344378848</v>
      </c>
      <c r="Q140" s="227">
        <v>-47.410078121989955</v>
      </c>
      <c r="R140" s="90">
        <f t="shared" si="40"/>
        <v>7.3692621859184938E-3</v>
      </c>
      <c r="S140" s="90">
        <f t="shared" si="40"/>
        <v>5.5655571506705668E-3</v>
      </c>
      <c r="T140" s="92">
        <v>1117</v>
      </c>
      <c r="U140" s="1">
        <v>22526</v>
      </c>
      <c r="V140" s="1">
        <v>20202.69058295964</v>
      </c>
      <c r="W140" s="196"/>
      <c r="X140" s="89">
        <v>0</v>
      </c>
      <c r="Y140" s="89">
        <f t="shared" si="41"/>
        <v>0</v>
      </c>
    </row>
    <row r="141" spans="2:25">
      <c r="B141" s="200">
        <v>3322</v>
      </c>
      <c r="C141" t="s">
        <v>168</v>
      </c>
      <c r="D141" s="1">
        <v>66561</v>
      </c>
      <c r="E141" s="86">
        <f t="shared" si="34"/>
        <v>20379.975505205144</v>
      </c>
      <c r="F141" s="87">
        <f t="shared" si="28"/>
        <v>0.958960882650295</v>
      </c>
      <c r="G141" s="189">
        <f t="shared" si="35"/>
        <v>541.84156745757218</v>
      </c>
      <c r="H141" s="189">
        <f t="shared" si="29"/>
        <v>1769.6545593164308</v>
      </c>
      <c r="I141" s="189">
        <f t="shared" si="30"/>
        <v>0</v>
      </c>
      <c r="J141" s="88">
        <f t="shared" si="31"/>
        <v>0</v>
      </c>
      <c r="K141" s="189">
        <f t="shared" si="36"/>
        <v>-243.25239033953054</v>
      </c>
      <c r="L141" s="88">
        <f t="shared" si="32"/>
        <v>-794.46230684890668</v>
      </c>
      <c r="M141" s="89">
        <f t="shared" si="37"/>
        <v>975.1922524675241</v>
      </c>
      <c r="N141" s="89">
        <f t="shared" si="38"/>
        <v>67536.192252467517</v>
      </c>
      <c r="O141" s="89">
        <f t="shared" si="39"/>
        <v>20678.564682323184</v>
      </c>
      <c r="P141" s="90">
        <f t="shared" si="33"/>
        <v>0.97301071999017863</v>
      </c>
      <c r="Q141" s="227">
        <v>-66.791293774782048</v>
      </c>
      <c r="R141" s="90">
        <f t="shared" si="40"/>
        <v>-3.858042523688468E-2</v>
      </c>
      <c r="S141" s="90">
        <f t="shared" si="40"/>
        <v>-2.8277398563060739E-2</v>
      </c>
      <c r="T141" s="92">
        <v>3266</v>
      </c>
      <c r="U141" s="1">
        <v>69232</v>
      </c>
      <c r="V141" s="1">
        <v>20973.038473189943</v>
      </c>
      <c r="W141" s="196"/>
      <c r="X141" s="89">
        <v>0</v>
      </c>
      <c r="Y141" s="89">
        <f t="shared" si="41"/>
        <v>0</v>
      </c>
    </row>
    <row r="142" spans="2:25">
      <c r="B142" s="200">
        <v>3324</v>
      </c>
      <c r="C142" t="s">
        <v>169</v>
      </c>
      <c r="D142" s="1">
        <v>103224</v>
      </c>
      <c r="E142" s="86">
        <f t="shared" si="34"/>
        <v>21117.839607201309</v>
      </c>
      <c r="F142" s="87">
        <f t="shared" si="28"/>
        <v>0.99368039496499283</v>
      </c>
      <c r="G142" s="189">
        <f t="shared" si="35"/>
        <v>84.365824219949786</v>
      </c>
      <c r="H142" s="189">
        <f t="shared" si="29"/>
        <v>412.38014878711454</v>
      </c>
      <c r="I142" s="189">
        <f t="shared" si="30"/>
        <v>0</v>
      </c>
      <c r="J142" s="88">
        <f t="shared" si="31"/>
        <v>0</v>
      </c>
      <c r="K142" s="189">
        <f t="shared" si="36"/>
        <v>-243.25239033953054</v>
      </c>
      <c r="L142" s="88">
        <f t="shared" si="32"/>
        <v>-1189.0176839796254</v>
      </c>
      <c r="M142" s="89">
        <f t="shared" si="37"/>
        <v>-776.63753519251088</v>
      </c>
      <c r="N142" s="89">
        <f t="shared" si="38"/>
        <v>102447.36246480749</v>
      </c>
      <c r="O142" s="89">
        <f t="shared" si="39"/>
        <v>20958.953041081728</v>
      </c>
      <c r="P142" s="90">
        <f t="shared" si="33"/>
        <v>0.98620413466976387</v>
      </c>
      <c r="Q142" s="227">
        <v>-1273.9750777621316</v>
      </c>
      <c r="R142" s="90">
        <f t="shared" si="40"/>
        <v>7.184466019417475E-2</v>
      </c>
      <c r="S142" s="90">
        <f t="shared" si="40"/>
        <v>9.3334180795449237E-2</v>
      </c>
      <c r="T142" s="92">
        <v>4888</v>
      </c>
      <c r="U142" s="1">
        <v>96305</v>
      </c>
      <c r="V142" s="1">
        <v>19315.082230244683</v>
      </c>
      <c r="W142" s="196"/>
      <c r="X142" s="89">
        <v>0</v>
      </c>
      <c r="Y142" s="89">
        <f t="shared" si="41"/>
        <v>0</v>
      </c>
    </row>
    <row r="143" spans="2:25">
      <c r="B143" s="200">
        <v>3326</v>
      </c>
      <c r="C143" t="s">
        <v>170</v>
      </c>
      <c r="D143" s="1">
        <v>66743</v>
      </c>
      <c r="E143" s="86">
        <f t="shared" si="34"/>
        <v>24857.728119180632</v>
      </c>
      <c r="F143" s="87">
        <f t="shared" si="28"/>
        <v>1.1696573870641935</v>
      </c>
      <c r="G143" s="189">
        <f t="shared" si="35"/>
        <v>-2234.3650532072306</v>
      </c>
      <c r="H143" s="189">
        <f t="shared" si="29"/>
        <v>-5999.2701678614139</v>
      </c>
      <c r="I143" s="189">
        <f t="shared" si="30"/>
        <v>0</v>
      </c>
      <c r="J143" s="88">
        <f t="shared" si="31"/>
        <v>0</v>
      </c>
      <c r="K143" s="189">
        <f t="shared" si="36"/>
        <v>-243.25239033953054</v>
      </c>
      <c r="L143" s="88">
        <f t="shared" si="32"/>
        <v>-653.13266806163949</v>
      </c>
      <c r="M143" s="89">
        <f t="shared" si="37"/>
        <v>-6652.4028359230533</v>
      </c>
      <c r="N143" s="89">
        <f t="shared" si="38"/>
        <v>60090.597164076949</v>
      </c>
      <c r="O143" s="89">
        <f t="shared" si="39"/>
        <v>22380.110675633874</v>
      </c>
      <c r="P143" s="90">
        <f t="shared" si="33"/>
        <v>1.0530753916674602</v>
      </c>
      <c r="Q143" s="227">
        <v>-2588.786535145523</v>
      </c>
      <c r="R143" s="90">
        <f t="shared" si="40"/>
        <v>-2.0036783946648326E-3</v>
      </c>
      <c r="S143" s="90">
        <f t="shared" si="40"/>
        <v>-9.0658497579800545E-3</v>
      </c>
      <c r="T143" s="92">
        <v>2685</v>
      </c>
      <c r="U143" s="1">
        <v>66877</v>
      </c>
      <c r="V143" s="1">
        <v>25085.146286571642</v>
      </c>
      <c r="W143" s="196"/>
      <c r="X143" s="89">
        <v>0</v>
      </c>
      <c r="Y143" s="89">
        <f t="shared" si="41"/>
        <v>0</v>
      </c>
    </row>
    <row r="144" spans="2:25">
      <c r="B144" s="200">
        <v>3328</v>
      </c>
      <c r="C144" t="s">
        <v>171</v>
      </c>
      <c r="D144" s="1">
        <v>106813</v>
      </c>
      <c r="E144" s="86">
        <f t="shared" si="34"/>
        <v>22091.623578076527</v>
      </c>
      <c r="F144" s="87">
        <f t="shared" si="28"/>
        <v>1.0395008983303038</v>
      </c>
      <c r="G144" s="189">
        <f t="shared" si="35"/>
        <v>-519.38023772268537</v>
      </c>
      <c r="H144" s="189">
        <f t="shared" si="29"/>
        <v>-2511.2034493891838</v>
      </c>
      <c r="I144" s="189">
        <f t="shared" si="30"/>
        <v>0</v>
      </c>
      <c r="J144" s="88">
        <f t="shared" si="31"/>
        <v>0</v>
      </c>
      <c r="K144" s="189">
        <f t="shared" si="36"/>
        <v>-243.25239033953054</v>
      </c>
      <c r="L144" s="88">
        <f t="shared" si="32"/>
        <v>-1176.1253072916302</v>
      </c>
      <c r="M144" s="89">
        <f t="shared" si="37"/>
        <v>-3687.328756680814</v>
      </c>
      <c r="N144" s="89">
        <f t="shared" si="38"/>
        <v>103125.67124331919</v>
      </c>
      <c r="O144" s="89">
        <f t="shared" si="39"/>
        <v>21328.990950014308</v>
      </c>
      <c r="P144" s="90">
        <f t="shared" si="33"/>
        <v>1.003615925948582</v>
      </c>
      <c r="Q144" s="227">
        <v>-7.199738334682479</v>
      </c>
      <c r="R144" s="90">
        <f t="shared" si="40"/>
        <v>9.0317970703822789E-2</v>
      </c>
      <c r="S144" s="90">
        <f t="shared" si="40"/>
        <v>0.12910487679711297</v>
      </c>
      <c r="T144" s="92">
        <v>4835</v>
      </c>
      <c r="U144" s="1">
        <v>97965</v>
      </c>
      <c r="V144" s="1">
        <v>19565.608148591971</v>
      </c>
      <c r="W144" s="196"/>
      <c r="X144" s="89">
        <v>0</v>
      </c>
      <c r="Y144" s="89">
        <f t="shared" si="41"/>
        <v>0</v>
      </c>
    </row>
    <row r="145" spans="2:25">
      <c r="B145" s="200">
        <v>3330</v>
      </c>
      <c r="C145" t="s">
        <v>172</v>
      </c>
      <c r="D145" s="1">
        <v>132558</v>
      </c>
      <c r="E145" s="86">
        <f t="shared" si="34"/>
        <v>29281.643472498341</v>
      </c>
      <c r="F145" s="87">
        <f t="shared" si="28"/>
        <v>1.3778206290123609</v>
      </c>
      <c r="G145" s="189">
        <f t="shared" si="35"/>
        <v>-4977.19257226421</v>
      </c>
      <c r="H145" s="189">
        <f t="shared" si="29"/>
        <v>-22531.750774640081</v>
      </c>
      <c r="I145" s="189">
        <f t="shared" si="30"/>
        <v>0</v>
      </c>
      <c r="J145" s="88">
        <f t="shared" si="31"/>
        <v>0</v>
      </c>
      <c r="K145" s="189">
        <f t="shared" si="36"/>
        <v>-243.25239033953054</v>
      </c>
      <c r="L145" s="88">
        <f t="shared" si="32"/>
        <v>-1101.2035710670548</v>
      </c>
      <c r="M145" s="89">
        <f t="shared" si="37"/>
        <v>-23632.954345707134</v>
      </c>
      <c r="N145" s="89">
        <f t="shared" si="38"/>
        <v>108925.04565429286</v>
      </c>
      <c r="O145" s="89">
        <f t="shared" si="39"/>
        <v>24061.198509894602</v>
      </c>
      <c r="P145" s="90">
        <f t="shared" si="33"/>
        <v>1.132177423607764</v>
      </c>
      <c r="Q145" s="227">
        <v>-3331.5075771336196</v>
      </c>
      <c r="R145" s="90">
        <f t="shared" si="40"/>
        <v>-3.457266669094352E-2</v>
      </c>
      <c r="S145" s="90">
        <f t="shared" si="40"/>
        <v>-4.1183721988619922E-2</v>
      </c>
      <c r="T145" s="92">
        <v>4527</v>
      </c>
      <c r="U145" s="1">
        <v>137305</v>
      </c>
      <c r="V145" s="1">
        <v>30539.368327402135</v>
      </c>
      <c r="W145" s="196"/>
      <c r="X145" s="89">
        <v>0</v>
      </c>
      <c r="Y145" s="89">
        <f t="shared" si="41"/>
        <v>0</v>
      </c>
    </row>
    <row r="146" spans="2:25">
      <c r="B146" s="200">
        <v>3332</v>
      </c>
      <c r="C146" t="s">
        <v>173</v>
      </c>
      <c r="D146" s="1">
        <v>70914</v>
      </c>
      <c r="E146" s="86">
        <f t="shared" si="34"/>
        <v>20088.951841359773</v>
      </c>
      <c r="F146" s="87">
        <f t="shared" si="28"/>
        <v>0.9452670335344312</v>
      </c>
      <c r="G146" s="189">
        <f t="shared" si="35"/>
        <v>722.27623904170252</v>
      </c>
      <c r="H146" s="189">
        <f t="shared" si="29"/>
        <v>2549.6351238172101</v>
      </c>
      <c r="I146" s="189">
        <f t="shared" si="30"/>
        <v>0</v>
      </c>
      <c r="J146" s="88">
        <f t="shared" si="31"/>
        <v>0</v>
      </c>
      <c r="K146" s="189">
        <f t="shared" si="36"/>
        <v>-243.25239033953054</v>
      </c>
      <c r="L146" s="88">
        <f t="shared" si="32"/>
        <v>-858.68093789854277</v>
      </c>
      <c r="M146" s="89">
        <f t="shared" si="37"/>
        <v>1690.9541859186675</v>
      </c>
      <c r="N146" s="89">
        <f t="shared" si="38"/>
        <v>72604.954185918672</v>
      </c>
      <c r="O146" s="89">
        <f t="shared" si="39"/>
        <v>20567.975690061947</v>
      </c>
      <c r="P146" s="90">
        <f t="shared" si="33"/>
        <v>0.96780705732615058</v>
      </c>
      <c r="Q146" s="227">
        <v>-479.73600337568132</v>
      </c>
      <c r="R146" s="90">
        <f t="shared" si="40"/>
        <v>0.12399549856556402</v>
      </c>
      <c r="S146" s="90">
        <f t="shared" si="40"/>
        <v>0.12272184927540468</v>
      </c>
      <c r="T146" s="92">
        <v>3530</v>
      </c>
      <c r="U146" s="1">
        <v>63091</v>
      </c>
      <c r="V146" s="1">
        <v>17893.079977311401</v>
      </c>
      <c r="W146" s="196"/>
      <c r="X146" s="89">
        <v>0</v>
      </c>
      <c r="Y146" s="89">
        <f t="shared" si="41"/>
        <v>0</v>
      </c>
    </row>
    <row r="147" spans="2:25">
      <c r="B147" s="200">
        <v>3334</v>
      </c>
      <c r="C147" t="s">
        <v>174</v>
      </c>
      <c r="D147" s="1">
        <v>54027</v>
      </c>
      <c r="E147" s="86">
        <f t="shared" si="34"/>
        <v>19316.052913836251</v>
      </c>
      <c r="F147" s="87">
        <f t="shared" si="28"/>
        <v>0.90889898993456908</v>
      </c>
      <c r="G147" s="189">
        <f t="shared" si="35"/>
        <v>1201.4735741062859</v>
      </c>
      <c r="H147" s="189">
        <f t="shared" si="29"/>
        <v>3360.5215867752818</v>
      </c>
      <c r="I147" s="189">
        <f t="shared" si="30"/>
        <v>0</v>
      </c>
      <c r="J147" s="88">
        <f t="shared" si="31"/>
        <v>0</v>
      </c>
      <c r="K147" s="189">
        <f t="shared" si="36"/>
        <v>-243.25239033953054</v>
      </c>
      <c r="L147" s="88">
        <f t="shared" si="32"/>
        <v>-680.37693577966684</v>
      </c>
      <c r="M147" s="89">
        <f t="shared" si="37"/>
        <v>2680.1446509956149</v>
      </c>
      <c r="N147" s="89">
        <f t="shared" si="38"/>
        <v>56707.144650995615</v>
      </c>
      <c r="O147" s="89">
        <f t="shared" si="39"/>
        <v>20274.274097603007</v>
      </c>
      <c r="P147" s="90">
        <f t="shared" si="33"/>
        <v>0.95398720075820287</v>
      </c>
      <c r="Q147" s="227">
        <v>67.470860781372721</v>
      </c>
      <c r="R147" s="90">
        <f t="shared" si="40"/>
        <v>0.11966095372308458</v>
      </c>
      <c r="S147" s="90">
        <f t="shared" si="40"/>
        <v>0.11325602871072506</v>
      </c>
      <c r="T147" s="92">
        <v>2797</v>
      </c>
      <c r="U147" s="1">
        <v>48253</v>
      </c>
      <c r="V147" s="1">
        <v>17350.952894642214</v>
      </c>
      <c r="W147" s="196"/>
      <c r="X147" s="89">
        <v>0</v>
      </c>
      <c r="Y147" s="89">
        <f t="shared" si="41"/>
        <v>0</v>
      </c>
    </row>
    <row r="148" spans="2:25">
      <c r="B148" s="200">
        <v>3336</v>
      </c>
      <c r="C148" t="s">
        <v>175</v>
      </c>
      <c r="D148" s="1">
        <v>30035</v>
      </c>
      <c r="E148" s="86">
        <f t="shared" si="34"/>
        <v>21241.159830268742</v>
      </c>
      <c r="F148" s="87">
        <f t="shared" si="28"/>
        <v>0.99948311390992839</v>
      </c>
      <c r="G148" s="189">
        <f t="shared" si="35"/>
        <v>7.9072859181417154</v>
      </c>
      <c r="H148" s="189">
        <f t="shared" si="29"/>
        <v>11.180902288252385</v>
      </c>
      <c r="I148" s="189">
        <f t="shared" si="30"/>
        <v>0</v>
      </c>
      <c r="J148" s="88">
        <f t="shared" si="31"/>
        <v>0</v>
      </c>
      <c r="K148" s="189">
        <f t="shared" si="36"/>
        <v>-243.25239033953054</v>
      </c>
      <c r="L148" s="88">
        <f t="shared" si="32"/>
        <v>-343.95887994009615</v>
      </c>
      <c r="M148" s="89">
        <f t="shared" si="37"/>
        <v>-332.77797765184374</v>
      </c>
      <c r="N148" s="89">
        <f t="shared" si="38"/>
        <v>29702.222022348156</v>
      </c>
      <c r="O148" s="89">
        <f t="shared" si="39"/>
        <v>21005.814725847351</v>
      </c>
      <c r="P148" s="90">
        <f t="shared" si="33"/>
        <v>0.98840916786883937</v>
      </c>
      <c r="Q148" s="227">
        <v>189.78962357699601</v>
      </c>
      <c r="R148" s="90">
        <f t="shared" si="40"/>
        <v>0.45356434206068819</v>
      </c>
      <c r="S148" s="90">
        <f t="shared" si="40"/>
        <v>0.43403271370202273</v>
      </c>
      <c r="T148" s="92">
        <v>1414</v>
      </c>
      <c r="U148" s="1">
        <v>20663</v>
      </c>
      <c r="V148" s="1">
        <v>14812.186379928315</v>
      </c>
      <c r="W148" s="196"/>
      <c r="X148" s="89">
        <v>0</v>
      </c>
      <c r="Y148" s="89">
        <f t="shared" si="41"/>
        <v>0</v>
      </c>
    </row>
    <row r="149" spans="2:25" ht="30" customHeight="1">
      <c r="B149" s="200">
        <v>3338</v>
      </c>
      <c r="C149" t="s">
        <v>176</v>
      </c>
      <c r="D149" s="1">
        <v>68627</v>
      </c>
      <c r="E149" s="86">
        <f t="shared" si="34"/>
        <v>27829.278183292783</v>
      </c>
      <c r="F149" s="87">
        <f t="shared" si="28"/>
        <v>1.3094809247123487</v>
      </c>
      <c r="G149" s="189">
        <f t="shared" si="35"/>
        <v>-4076.7260929567638</v>
      </c>
      <c r="H149" s="189">
        <f t="shared" si="29"/>
        <v>-10053.20654523138</v>
      </c>
      <c r="I149" s="189">
        <f t="shared" si="30"/>
        <v>0</v>
      </c>
      <c r="J149" s="88">
        <f t="shared" si="31"/>
        <v>0</v>
      </c>
      <c r="K149" s="189">
        <f t="shared" si="36"/>
        <v>-243.25239033953054</v>
      </c>
      <c r="L149" s="88">
        <f t="shared" si="32"/>
        <v>-599.86039457728225</v>
      </c>
      <c r="M149" s="89">
        <f t="shared" si="37"/>
        <v>-10653.066939808663</v>
      </c>
      <c r="N149" s="89">
        <f t="shared" si="38"/>
        <v>57973.933060191339</v>
      </c>
      <c r="O149" s="89">
        <f t="shared" si="39"/>
        <v>23509.299699996485</v>
      </c>
      <c r="P149" s="90">
        <f t="shared" si="33"/>
        <v>1.1062083359737589</v>
      </c>
      <c r="Q149" s="227">
        <v>-372.92126468114293</v>
      </c>
      <c r="R149" s="90">
        <f t="shared" si="40"/>
        <v>8.3761034695134476E-2</v>
      </c>
      <c r="S149" s="90">
        <f t="shared" si="40"/>
        <v>9.2550661902718739E-2</v>
      </c>
      <c r="T149" s="92">
        <v>2466</v>
      </c>
      <c r="U149" s="1">
        <v>63323</v>
      </c>
      <c r="V149" s="1">
        <v>25471.84231697506</v>
      </c>
      <c r="W149" s="196"/>
      <c r="X149" s="89">
        <v>0</v>
      </c>
      <c r="Y149" s="89">
        <f t="shared" si="41"/>
        <v>0</v>
      </c>
    </row>
    <row r="150" spans="2:25">
      <c r="B150" s="200">
        <v>3401</v>
      </c>
      <c r="C150" t="s">
        <v>177</v>
      </c>
      <c r="D150" s="1">
        <v>309817</v>
      </c>
      <c r="E150" s="86">
        <f t="shared" si="34"/>
        <v>17108.454359710642</v>
      </c>
      <c r="F150" s="87">
        <f t="shared" si="28"/>
        <v>0.80502248343626059</v>
      </c>
      <c r="G150" s="189">
        <f t="shared" si="35"/>
        <v>2570.1846776641632</v>
      </c>
      <c r="H150" s="189">
        <f t="shared" si="29"/>
        <v>46543.474327820331</v>
      </c>
      <c r="I150" s="189">
        <f t="shared" si="30"/>
        <v>707.02373202982335</v>
      </c>
      <c r="J150" s="88">
        <f t="shared" si="31"/>
        <v>12803.492763328071</v>
      </c>
      <c r="K150" s="189">
        <f t="shared" si="36"/>
        <v>463.77134169029284</v>
      </c>
      <c r="L150" s="88">
        <f t="shared" si="32"/>
        <v>8398.4352266695132</v>
      </c>
      <c r="M150" s="89">
        <f t="shared" si="37"/>
        <v>54941.909554489845</v>
      </c>
      <c r="N150" s="89">
        <f t="shared" si="38"/>
        <v>364758.90955448983</v>
      </c>
      <c r="O150" s="89">
        <f t="shared" si="39"/>
        <v>20142.410379065099</v>
      </c>
      <c r="P150" s="90">
        <f t="shared" si="33"/>
        <v>0.9477824755422003</v>
      </c>
      <c r="Q150" s="227">
        <v>2433.8535703951347</v>
      </c>
      <c r="R150" s="90">
        <f t="shared" si="40"/>
        <v>7.6893932810789198E-2</v>
      </c>
      <c r="S150" s="90">
        <f t="shared" si="40"/>
        <v>7.386109882915852E-2</v>
      </c>
      <c r="T150" s="92">
        <v>18109</v>
      </c>
      <c r="U150" s="1">
        <v>287695</v>
      </c>
      <c r="V150" s="1">
        <v>15931.720013290509</v>
      </c>
      <c r="W150" s="196"/>
      <c r="X150" s="89">
        <v>0</v>
      </c>
      <c r="Y150" s="89">
        <f t="shared" si="41"/>
        <v>0</v>
      </c>
    </row>
    <row r="151" spans="2:25">
      <c r="B151" s="200">
        <v>3403</v>
      </c>
      <c r="C151" t="s">
        <v>178</v>
      </c>
      <c r="D151" s="1">
        <v>638812</v>
      </c>
      <c r="E151" s="86">
        <f t="shared" si="34"/>
        <v>19102.65841332496</v>
      </c>
      <c r="F151" s="87">
        <f t="shared" si="28"/>
        <v>0.89885790924186848</v>
      </c>
      <c r="G151" s="189">
        <f t="shared" si="35"/>
        <v>1333.7781644232864</v>
      </c>
      <c r="H151" s="189">
        <f t="shared" si="29"/>
        <v>44602.87559647912</v>
      </c>
      <c r="I151" s="189">
        <f t="shared" si="30"/>
        <v>9.0523132648122555</v>
      </c>
      <c r="J151" s="88">
        <f t="shared" si="31"/>
        <v>302.71840788858663</v>
      </c>
      <c r="K151" s="189">
        <f t="shared" si="36"/>
        <v>-234.20007707471828</v>
      </c>
      <c r="L151" s="88">
        <f t="shared" si="32"/>
        <v>-7831.8847774556543</v>
      </c>
      <c r="M151" s="89">
        <f t="shared" si="37"/>
        <v>36770.990819023464</v>
      </c>
      <c r="N151" s="89">
        <f t="shared" si="38"/>
        <v>675582.99081902346</v>
      </c>
      <c r="O151" s="89">
        <f t="shared" si="39"/>
        <v>20202.236500673527</v>
      </c>
      <c r="P151" s="90">
        <f t="shared" si="33"/>
        <v>0.9505975383163684</v>
      </c>
      <c r="Q151" s="227">
        <v>638.65150961314066</v>
      </c>
      <c r="R151" s="90">
        <f t="shared" si="40"/>
        <v>9.2939143526835355E-2</v>
      </c>
      <c r="S151" s="90">
        <f t="shared" si="40"/>
        <v>7.4571517000652426E-2</v>
      </c>
      <c r="T151" s="92">
        <v>33441</v>
      </c>
      <c r="U151" s="1">
        <v>584490</v>
      </c>
      <c r="V151" s="1">
        <v>17777.000517047356</v>
      </c>
      <c r="W151" s="196"/>
      <c r="X151" s="89">
        <v>0</v>
      </c>
      <c r="Y151" s="89">
        <f t="shared" si="41"/>
        <v>0</v>
      </c>
    </row>
    <row r="152" spans="2:25">
      <c r="B152" s="200">
        <v>3405</v>
      </c>
      <c r="C152" t="s">
        <v>179</v>
      </c>
      <c r="D152" s="1">
        <v>568505</v>
      </c>
      <c r="E152" s="86">
        <f t="shared" si="34"/>
        <v>19596.187652959223</v>
      </c>
      <c r="F152" s="87">
        <f t="shared" si="28"/>
        <v>0.92208047077696575</v>
      </c>
      <c r="G152" s="189">
        <f t="shared" si="35"/>
        <v>1027.7900358500435</v>
      </c>
      <c r="H152" s="189">
        <f t="shared" si="29"/>
        <v>29817.216730045613</v>
      </c>
      <c r="I152" s="189">
        <f t="shared" si="30"/>
        <v>0</v>
      </c>
      <c r="J152" s="88">
        <f t="shared" si="31"/>
        <v>0</v>
      </c>
      <c r="K152" s="189">
        <f t="shared" si="36"/>
        <v>-243.25239033953054</v>
      </c>
      <c r="L152" s="88">
        <f t="shared" si="32"/>
        <v>-7056.99509614012</v>
      </c>
      <c r="M152" s="89">
        <f t="shared" si="37"/>
        <v>22760.221633905494</v>
      </c>
      <c r="N152" s="89">
        <f t="shared" si="38"/>
        <v>591265.22163390554</v>
      </c>
      <c r="O152" s="89">
        <f t="shared" si="39"/>
        <v>20380.725298469737</v>
      </c>
      <c r="P152" s="90">
        <f t="shared" si="33"/>
        <v>0.95899616347831362</v>
      </c>
      <c r="Q152" s="227">
        <v>2774.1495824555604</v>
      </c>
      <c r="R152" s="90">
        <f t="shared" si="40"/>
        <v>0.1018478319856732</v>
      </c>
      <c r="S152" s="90">
        <f t="shared" si="40"/>
        <v>9.2618607788902518E-2</v>
      </c>
      <c r="T152" s="92">
        <v>29011</v>
      </c>
      <c r="U152" s="1">
        <v>515956</v>
      </c>
      <c r="V152" s="1">
        <v>17935.066740823135</v>
      </c>
      <c r="W152" s="196"/>
      <c r="X152" s="89">
        <v>0</v>
      </c>
      <c r="Y152" s="89">
        <f t="shared" si="41"/>
        <v>0</v>
      </c>
    </row>
    <row r="153" spans="2:25">
      <c r="B153" s="200">
        <v>3407</v>
      </c>
      <c r="C153" t="s">
        <v>180</v>
      </c>
      <c r="D153" s="1">
        <v>542258</v>
      </c>
      <c r="E153" s="86">
        <f t="shared" si="34"/>
        <v>17394.001603849236</v>
      </c>
      <c r="F153" s="87">
        <f t="shared" si="28"/>
        <v>0.81845864469207608</v>
      </c>
      <c r="G153" s="189">
        <f t="shared" si="35"/>
        <v>2393.1453862982353</v>
      </c>
      <c r="H153" s="189">
        <f t="shared" si="29"/>
        <v>74606.307417847478</v>
      </c>
      <c r="I153" s="189">
        <f t="shared" si="30"/>
        <v>607.08219658131566</v>
      </c>
      <c r="J153" s="88">
        <f t="shared" si="31"/>
        <v>18925.787478422517</v>
      </c>
      <c r="K153" s="189">
        <f t="shared" si="36"/>
        <v>363.82980624178515</v>
      </c>
      <c r="L153" s="88">
        <f t="shared" si="32"/>
        <v>11342.394209587652</v>
      </c>
      <c r="M153" s="89">
        <f t="shared" si="37"/>
        <v>85948.701627435134</v>
      </c>
      <c r="N153" s="89">
        <f t="shared" si="38"/>
        <v>628206.70162743516</v>
      </c>
      <c r="O153" s="89">
        <f t="shared" si="39"/>
        <v>20150.976796389259</v>
      </c>
      <c r="P153" s="90">
        <f t="shared" si="33"/>
        <v>0.94818556037987478</v>
      </c>
      <c r="Q153" s="227">
        <v>9283.9241778712458</v>
      </c>
      <c r="R153" s="90">
        <f t="shared" si="40"/>
        <v>0.12235043309979406</v>
      </c>
      <c r="S153" s="90">
        <f t="shared" si="40"/>
        <v>0.11255799307403148</v>
      </c>
      <c r="T153" s="92">
        <v>31175</v>
      </c>
      <c r="U153" s="1">
        <v>483145</v>
      </c>
      <c r="V153" s="1">
        <v>15634.242630165356</v>
      </c>
      <c r="W153" s="196"/>
      <c r="X153" s="89">
        <v>0</v>
      </c>
      <c r="Y153" s="89">
        <f t="shared" si="41"/>
        <v>0</v>
      </c>
    </row>
    <row r="154" spans="2:25">
      <c r="B154" s="200">
        <v>3411</v>
      </c>
      <c r="C154" t="s">
        <v>181</v>
      </c>
      <c r="D154" s="1">
        <v>610882</v>
      </c>
      <c r="E154" s="86">
        <f t="shared" si="34"/>
        <v>17010.999415220962</v>
      </c>
      <c r="F154" s="87">
        <f t="shared" si="28"/>
        <v>0.80043683123257714</v>
      </c>
      <c r="G154" s="189">
        <f t="shared" si="35"/>
        <v>2630.6067432477653</v>
      </c>
      <c r="H154" s="189">
        <f t="shared" si="29"/>
        <v>94467.718756770497</v>
      </c>
      <c r="I154" s="189">
        <f t="shared" si="30"/>
        <v>741.13296260121149</v>
      </c>
      <c r="J154" s="88">
        <f t="shared" si="31"/>
        <v>26614.825819972106</v>
      </c>
      <c r="K154" s="189">
        <f t="shared" si="36"/>
        <v>497.88057226168098</v>
      </c>
      <c r="L154" s="88">
        <f t="shared" si="32"/>
        <v>17879.389230489225</v>
      </c>
      <c r="M154" s="89">
        <f t="shared" si="37"/>
        <v>112347.10798725972</v>
      </c>
      <c r="N154" s="89">
        <f t="shared" si="38"/>
        <v>723229.10798725975</v>
      </c>
      <c r="O154" s="89">
        <f t="shared" si="39"/>
        <v>20139.486730730412</v>
      </c>
      <c r="P154" s="90">
        <f t="shared" si="33"/>
        <v>0.94764490597608997</v>
      </c>
      <c r="Q154" s="227">
        <v>8282.3623698967567</v>
      </c>
      <c r="R154" s="90">
        <f t="shared" si="40"/>
        <v>0.13017255573788991</v>
      </c>
      <c r="S154" s="90">
        <f t="shared" si="40"/>
        <v>0.12076258124078229</v>
      </c>
      <c r="T154" s="92">
        <v>35911</v>
      </c>
      <c r="U154" s="1">
        <v>540521</v>
      </c>
      <c r="V154" s="1">
        <v>15178.057957991688</v>
      </c>
      <c r="W154" s="196"/>
      <c r="X154" s="89">
        <v>0</v>
      </c>
      <c r="Y154" s="89">
        <f t="shared" si="41"/>
        <v>0</v>
      </c>
    </row>
    <row r="155" spans="2:25">
      <c r="B155" s="200">
        <v>3412</v>
      </c>
      <c r="C155" t="s">
        <v>182</v>
      </c>
      <c r="D155" s="1">
        <v>120585</v>
      </c>
      <c r="E155" s="86">
        <f t="shared" si="34"/>
        <v>15204.261757659817</v>
      </c>
      <c r="F155" s="87">
        <f t="shared" si="28"/>
        <v>0.71542246316477209</v>
      </c>
      <c r="G155" s="189">
        <f t="shared" si="35"/>
        <v>3750.7840909356751</v>
      </c>
      <c r="H155" s="189">
        <f t="shared" si="29"/>
        <v>29747.46862521084</v>
      </c>
      <c r="I155" s="189">
        <f t="shared" si="30"/>
        <v>1373.4911427476122</v>
      </c>
      <c r="J155" s="88">
        <f t="shared" si="31"/>
        <v>10893.158253131312</v>
      </c>
      <c r="K155" s="189">
        <f t="shared" si="36"/>
        <v>1130.2387524080816</v>
      </c>
      <c r="L155" s="88">
        <f t="shared" si="32"/>
        <v>8963.9235453484944</v>
      </c>
      <c r="M155" s="89">
        <f t="shared" si="37"/>
        <v>38711.392170559338</v>
      </c>
      <c r="N155" s="89">
        <f t="shared" si="38"/>
        <v>159296.39217055932</v>
      </c>
      <c r="O155" s="89">
        <f t="shared" si="39"/>
        <v>20085.284601003572</v>
      </c>
      <c r="P155" s="90">
        <f t="shared" si="33"/>
        <v>0.94509447493405552</v>
      </c>
      <c r="Q155" s="227">
        <v>3573.2056610969012</v>
      </c>
      <c r="R155" s="90">
        <f t="shared" si="40"/>
        <v>0.16009582082659893</v>
      </c>
      <c r="S155" s="90">
        <f t="shared" si="40"/>
        <v>0.1598032736520115</v>
      </c>
      <c r="T155" s="92">
        <v>7931</v>
      </c>
      <c r="U155" s="1">
        <v>103944</v>
      </c>
      <c r="V155" s="1">
        <v>13109.345440786985</v>
      </c>
      <c r="W155" s="196"/>
      <c r="X155" s="89">
        <v>0</v>
      </c>
      <c r="Y155" s="89">
        <f t="shared" si="41"/>
        <v>0</v>
      </c>
    </row>
    <row r="156" spans="2:25">
      <c r="B156" s="200">
        <v>3413</v>
      </c>
      <c r="C156" t="s">
        <v>183</v>
      </c>
      <c r="D156" s="1">
        <v>362810</v>
      </c>
      <c r="E156" s="86">
        <f t="shared" si="34"/>
        <v>16726.292010511272</v>
      </c>
      <c r="F156" s="87">
        <f t="shared" si="28"/>
        <v>0.78704018784369045</v>
      </c>
      <c r="G156" s="189">
        <f t="shared" si="35"/>
        <v>2807.125334167773</v>
      </c>
      <c r="H156" s="189">
        <f t="shared" si="29"/>
        <v>60889.355623433163</v>
      </c>
      <c r="I156" s="189">
        <f t="shared" si="30"/>
        <v>840.78055424960303</v>
      </c>
      <c r="J156" s="88">
        <f t="shared" si="31"/>
        <v>18237.371002228141</v>
      </c>
      <c r="K156" s="189">
        <f t="shared" si="36"/>
        <v>597.52816391007252</v>
      </c>
      <c r="L156" s="88">
        <f t="shared" si="32"/>
        <v>12960.983403373382</v>
      </c>
      <c r="M156" s="89">
        <f t="shared" si="37"/>
        <v>73850.339026806541</v>
      </c>
      <c r="N156" s="89">
        <f t="shared" si="38"/>
        <v>436660.33902680653</v>
      </c>
      <c r="O156" s="89">
        <f t="shared" si="39"/>
        <v>20130.945508589117</v>
      </c>
      <c r="P156" s="90">
        <f t="shared" si="33"/>
        <v>0.94724300667442307</v>
      </c>
      <c r="Q156" s="227">
        <v>5523.2640568469069</v>
      </c>
      <c r="R156" s="90">
        <f t="shared" si="40"/>
        <v>0.14294264967631168</v>
      </c>
      <c r="S156" s="90">
        <f t="shared" si="40"/>
        <v>0.13841113578243108</v>
      </c>
      <c r="T156" s="92">
        <v>21691</v>
      </c>
      <c r="U156" s="1">
        <v>317435</v>
      </c>
      <c r="V156" s="1">
        <v>14692.663735246471</v>
      </c>
      <c r="W156" s="196"/>
      <c r="X156" s="89">
        <v>0</v>
      </c>
      <c r="Y156" s="89">
        <f t="shared" si="41"/>
        <v>0</v>
      </c>
    </row>
    <row r="157" spans="2:25">
      <c r="B157" s="200">
        <v>3414</v>
      </c>
      <c r="C157" t="s">
        <v>184</v>
      </c>
      <c r="D157" s="1">
        <v>78108</v>
      </c>
      <c r="E157" s="86">
        <f t="shared" si="34"/>
        <v>15602.876548142229</v>
      </c>
      <c r="F157" s="87">
        <f t="shared" si="28"/>
        <v>0.73417891315269512</v>
      </c>
      <c r="G157" s="189">
        <f t="shared" si="35"/>
        <v>3503.6429208365798</v>
      </c>
      <c r="H157" s="189">
        <f t="shared" si="29"/>
        <v>17539.236461707918</v>
      </c>
      <c r="I157" s="189">
        <f t="shared" si="30"/>
        <v>1233.9759660787681</v>
      </c>
      <c r="J157" s="88">
        <f t="shared" si="31"/>
        <v>6177.2836861903133</v>
      </c>
      <c r="K157" s="189">
        <f t="shared" si="36"/>
        <v>990.72357573923762</v>
      </c>
      <c r="L157" s="88">
        <f t="shared" si="32"/>
        <v>4959.562220150623</v>
      </c>
      <c r="M157" s="89">
        <f t="shared" si="37"/>
        <v>22498.798681858541</v>
      </c>
      <c r="N157" s="89">
        <f t="shared" si="38"/>
        <v>100606.79868185855</v>
      </c>
      <c r="O157" s="89">
        <f t="shared" si="39"/>
        <v>20097.243044718049</v>
      </c>
      <c r="P157" s="90">
        <f t="shared" si="33"/>
        <v>0.94565716843369341</v>
      </c>
      <c r="Q157" s="227">
        <v>2073.8372739189363</v>
      </c>
      <c r="R157" s="90">
        <f t="shared" si="40"/>
        <v>0.15999108932947204</v>
      </c>
      <c r="S157" s="90">
        <f t="shared" si="40"/>
        <v>0.15674700717793136</v>
      </c>
      <c r="T157" s="92">
        <v>5006</v>
      </c>
      <c r="U157" s="1">
        <v>67335</v>
      </c>
      <c r="V157" s="1">
        <v>13488.58173076923</v>
      </c>
      <c r="W157" s="196"/>
      <c r="X157" s="89">
        <v>0</v>
      </c>
      <c r="Y157" s="89">
        <f t="shared" si="41"/>
        <v>0</v>
      </c>
    </row>
    <row r="158" spans="2:25">
      <c r="B158" s="200">
        <v>3415</v>
      </c>
      <c r="C158" t="s">
        <v>185</v>
      </c>
      <c r="D158" s="1">
        <v>137641</v>
      </c>
      <c r="E158" s="86">
        <f t="shared" si="34"/>
        <v>16888.466257668711</v>
      </c>
      <c r="F158" s="87">
        <f t="shared" si="28"/>
        <v>0.79467114692691043</v>
      </c>
      <c r="G158" s="189">
        <f t="shared" si="35"/>
        <v>2706.5773009301606</v>
      </c>
      <c r="H158" s="189">
        <f t="shared" si="29"/>
        <v>22058.605002580811</v>
      </c>
      <c r="I158" s="189">
        <f t="shared" si="30"/>
        <v>784.01956774449911</v>
      </c>
      <c r="J158" s="88">
        <f t="shared" si="31"/>
        <v>6389.7594771176682</v>
      </c>
      <c r="K158" s="189">
        <f t="shared" si="36"/>
        <v>540.76717740496861</v>
      </c>
      <c r="L158" s="88">
        <f t="shared" si="32"/>
        <v>4407.2524958504937</v>
      </c>
      <c r="M158" s="89">
        <f t="shared" si="37"/>
        <v>26465.857498431305</v>
      </c>
      <c r="N158" s="89">
        <f t="shared" si="38"/>
        <v>164106.85749843132</v>
      </c>
      <c r="O158" s="89">
        <f t="shared" si="39"/>
        <v>20135.810736003845</v>
      </c>
      <c r="P158" s="90">
        <f t="shared" si="33"/>
        <v>0.94747193544691988</v>
      </c>
      <c r="Q158" s="227">
        <v>1676.9263608548463</v>
      </c>
      <c r="R158" s="90">
        <f t="shared" si="40"/>
        <v>0.10032696197168461</v>
      </c>
      <c r="S158" s="90">
        <f t="shared" si="40"/>
        <v>9.5196603130589738E-2</v>
      </c>
      <c r="T158" s="92">
        <v>8150</v>
      </c>
      <c r="U158" s="1">
        <v>125091</v>
      </c>
      <c r="V158" s="1">
        <v>15420.488165680472</v>
      </c>
      <c r="W158" s="196"/>
      <c r="X158" s="89">
        <v>0</v>
      </c>
      <c r="Y158" s="89">
        <f t="shared" si="41"/>
        <v>0</v>
      </c>
    </row>
    <row r="159" spans="2:25">
      <c r="B159" s="200">
        <v>3416</v>
      </c>
      <c r="C159" t="s">
        <v>186</v>
      </c>
      <c r="D159" s="1">
        <v>88312</v>
      </c>
      <c r="E159" s="86">
        <f t="shared" si="34"/>
        <v>14575.342465753425</v>
      </c>
      <c r="F159" s="87">
        <f t="shared" si="28"/>
        <v>0.68582924804396317</v>
      </c>
      <c r="G159" s="189">
        <f t="shared" si="35"/>
        <v>4140.7140519176382</v>
      </c>
      <c r="H159" s="189">
        <f t="shared" si="29"/>
        <v>25088.586440568968</v>
      </c>
      <c r="I159" s="189">
        <f t="shared" si="30"/>
        <v>1593.6128949148492</v>
      </c>
      <c r="J159" s="88">
        <f t="shared" si="31"/>
        <v>9655.7005302890702</v>
      </c>
      <c r="K159" s="189">
        <f t="shared" si="36"/>
        <v>1350.3605045753186</v>
      </c>
      <c r="L159" s="88">
        <f t="shared" si="32"/>
        <v>8181.8342972218552</v>
      </c>
      <c r="M159" s="89">
        <f t="shared" si="37"/>
        <v>33270.420737790824</v>
      </c>
      <c r="N159" s="89">
        <f t="shared" si="38"/>
        <v>121582.42073779082</v>
      </c>
      <c r="O159" s="89">
        <f t="shared" si="39"/>
        <v>20066.41702224638</v>
      </c>
      <c r="P159" s="90">
        <f t="shared" si="33"/>
        <v>0.94420667848043116</v>
      </c>
      <c r="Q159" s="227">
        <v>2299.5626933029998</v>
      </c>
      <c r="R159" s="90">
        <f t="shared" si="40"/>
        <v>0.11099649008038848</v>
      </c>
      <c r="S159" s="90">
        <f t="shared" si="40"/>
        <v>0.10751259285122083</v>
      </c>
      <c r="T159" s="92">
        <v>6059</v>
      </c>
      <c r="U159" s="1">
        <v>79489</v>
      </c>
      <c r="V159" s="1">
        <v>13160.430463576158</v>
      </c>
      <c r="W159" s="196"/>
      <c r="X159" s="89">
        <v>0</v>
      </c>
      <c r="Y159" s="89">
        <f t="shared" si="41"/>
        <v>0</v>
      </c>
    </row>
    <row r="160" spans="2:25">
      <c r="B160" s="200">
        <v>3417</v>
      </c>
      <c r="C160" t="s">
        <v>187</v>
      </c>
      <c r="D160" s="1">
        <v>73696</v>
      </c>
      <c r="E160" s="86">
        <f t="shared" si="34"/>
        <v>16329.714159095945</v>
      </c>
      <c r="F160" s="87">
        <f t="shared" si="28"/>
        <v>0.76837958413807428</v>
      </c>
      <c r="G160" s="189">
        <f t="shared" si="35"/>
        <v>3053.0036020452753</v>
      </c>
      <c r="H160" s="189">
        <f t="shared" si="29"/>
        <v>13778.205256030327</v>
      </c>
      <c r="I160" s="189">
        <f t="shared" si="30"/>
        <v>979.58280224496718</v>
      </c>
      <c r="J160" s="88">
        <f t="shared" si="31"/>
        <v>4420.8571865315371</v>
      </c>
      <c r="K160" s="189">
        <f t="shared" si="36"/>
        <v>736.33041190543668</v>
      </c>
      <c r="L160" s="88">
        <f t="shared" si="32"/>
        <v>3323.0591489292356</v>
      </c>
      <c r="M160" s="89">
        <f t="shared" si="37"/>
        <v>17101.264404959562</v>
      </c>
      <c r="N160" s="89">
        <f t="shared" si="38"/>
        <v>90797.264404959569</v>
      </c>
      <c r="O160" s="89">
        <f t="shared" si="39"/>
        <v>20119.048173046656</v>
      </c>
      <c r="P160" s="90">
        <f t="shared" si="33"/>
        <v>0.94668318856325462</v>
      </c>
      <c r="Q160" s="227">
        <v>-299.69042005670053</v>
      </c>
      <c r="R160" s="90">
        <f t="shared" si="40"/>
        <v>8.093519903781278E-2</v>
      </c>
      <c r="S160" s="90">
        <f t="shared" si="40"/>
        <v>8.5486000895051512E-2</v>
      </c>
      <c r="T160" s="92">
        <v>4513</v>
      </c>
      <c r="U160" s="1">
        <v>68178</v>
      </c>
      <c r="V160" s="1">
        <v>15043.68932038835</v>
      </c>
      <c r="W160" s="196"/>
      <c r="X160" s="89">
        <v>0</v>
      </c>
      <c r="Y160" s="89">
        <f t="shared" si="41"/>
        <v>0</v>
      </c>
    </row>
    <row r="161" spans="2:25">
      <c r="B161" s="200">
        <v>3418</v>
      </c>
      <c r="C161" t="s">
        <v>188</v>
      </c>
      <c r="D161" s="1">
        <v>111799</v>
      </c>
      <c r="E161" s="86">
        <f t="shared" si="34"/>
        <v>15426.935283565614</v>
      </c>
      <c r="F161" s="87">
        <f t="shared" si="28"/>
        <v>0.72590015980827094</v>
      </c>
      <c r="G161" s="189">
        <f t="shared" si="35"/>
        <v>3612.726504874081</v>
      </c>
      <c r="H161" s="189">
        <f t="shared" si="29"/>
        <v>26181.428980822468</v>
      </c>
      <c r="I161" s="189">
        <f t="shared" si="30"/>
        <v>1295.5554086805832</v>
      </c>
      <c r="J161" s="88">
        <f t="shared" si="31"/>
        <v>9388.8900467081876</v>
      </c>
      <c r="K161" s="189">
        <f t="shared" si="36"/>
        <v>1052.3030183410526</v>
      </c>
      <c r="L161" s="88">
        <f t="shared" si="32"/>
        <v>7626.0399739176082</v>
      </c>
      <c r="M161" s="89">
        <f t="shared" si="37"/>
        <v>33807.468954740078</v>
      </c>
      <c r="N161" s="89">
        <f t="shared" si="38"/>
        <v>145606.46895474009</v>
      </c>
      <c r="O161" s="89">
        <f t="shared" si="39"/>
        <v>20091.964806780747</v>
      </c>
      <c r="P161" s="90">
        <f t="shared" si="33"/>
        <v>0.94540880583336051</v>
      </c>
      <c r="Q161" s="227">
        <v>-221.01734636624315</v>
      </c>
      <c r="R161" s="90">
        <f t="shared" si="40"/>
        <v>0.1536731092697122</v>
      </c>
      <c r="S161" s="90">
        <f t="shared" si="40"/>
        <v>0.16831888352841426</v>
      </c>
      <c r="T161" s="92">
        <v>7247</v>
      </c>
      <c r="U161" s="1">
        <v>96907</v>
      </c>
      <c r="V161" s="1">
        <v>13204.387518735522</v>
      </c>
      <c r="W161" s="196"/>
      <c r="X161" s="89">
        <v>0</v>
      </c>
      <c r="Y161" s="89">
        <f t="shared" si="41"/>
        <v>0</v>
      </c>
    </row>
    <row r="162" spans="2:25">
      <c r="B162" s="200">
        <v>3419</v>
      </c>
      <c r="C162" t="s">
        <v>189</v>
      </c>
      <c r="D162" s="1">
        <v>53821</v>
      </c>
      <c r="E162" s="86">
        <f t="shared" si="34"/>
        <v>15122.506322000563</v>
      </c>
      <c r="F162" s="87">
        <f t="shared" si="28"/>
        <v>0.71157553681683638</v>
      </c>
      <c r="G162" s="189">
        <f t="shared" si="35"/>
        <v>3801.4724610444123</v>
      </c>
      <c r="H162" s="189">
        <f t="shared" si="29"/>
        <v>13529.440488857063</v>
      </c>
      <c r="I162" s="189">
        <f t="shared" si="30"/>
        <v>1402.105545228351</v>
      </c>
      <c r="J162" s="88">
        <f t="shared" si="31"/>
        <v>4990.0936354677015</v>
      </c>
      <c r="K162" s="189">
        <f t="shared" si="36"/>
        <v>1158.8531548888204</v>
      </c>
      <c r="L162" s="88">
        <f t="shared" si="32"/>
        <v>4124.3583782493115</v>
      </c>
      <c r="M162" s="89">
        <f t="shared" si="37"/>
        <v>17653.798867106372</v>
      </c>
      <c r="N162" s="89">
        <f t="shared" si="38"/>
        <v>71474.798867106379</v>
      </c>
      <c r="O162" s="89">
        <f t="shared" si="39"/>
        <v>20082.831937933795</v>
      </c>
      <c r="P162" s="90">
        <f t="shared" si="33"/>
        <v>0.94497906714361746</v>
      </c>
      <c r="Q162" s="227">
        <v>383.10749058679357</v>
      </c>
      <c r="R162" s="90">
        <f t="shared" si="40"/>
        <v>0.13976832341542958</v>
      </c>
      <c r="S162" s="90">
        <f t="shared" si="40"/>
        <v>0.15770230096846827</v>
      </c>
      <c r="T162" s="92">
        <v>3559</v>
      </c>
      <c r="U162" s="1">
        <v>47221</v>
      </c>
      <c r="V162" s="1">
        <v>13062.517289073305</v>
      </c>
      <c r="W162" s="196"/>
      <c r="X162" s="89">
        <v>0</v>
      </c>
      <c r="Y162" s="89">
        <f t="shared" si="41"/>
        <v>0</v>
      </c>
    </row>
    <row r="163" spans="2:25">
      <c r="B163" s="200">
        <v>3420</v>
      </c>
      <c r="C163" t="s">
        <v>190</v>
      </c>
      <c r="D163" s="1">
        <v>367435</v>
      </c>
      <c r="E163" s="86">
        <f t="shared" si="34"/>
        <v>16778.620028311794</v>
      </c>
      <c r="F163" s="87">
        <f t="shared" si="28"/>
        <v>0.78950243428380584</v>
      </c>
      <c r="G163" s="189">
        <f t="shared" si="35"/>
        <v>2774.6819631314493</v>
      </c>
      <c r="H163" s="189">
        <f t="shared" si="29"/>
        <v>60762.760310615609</v>
      </c>
      <c r="I163" s="189">
        <f t="shared" si="30"/>
        <v>822.46574801942018</v>
      </c>
      <c r="J163" s="88">
        <f t="shared" si="31"/>
        <v>18011.177415877282</v>
      </c>
      <c r="K163" s="189">
        <f t="shared" si="36"/>
        <v>579.21335767988967</v>
      </c>
      <c r="L163" s="88">
        <f t="shared" si="32"/>
        <v>12684.193319831904</v>
      </c>
      <c r="M163" s="89">
        <f t="shared" si="37"/>
        <v>73446.953630447519</v>
      </c>
      <c r="N163" s="89">
        <f t="shared" si="38"/>
        <v>440881.9536304475</v>
      </c>
      <c r="O163" s="89">
        <f t="shared" si="39"/>
        <v>20132.515349123132</v>
      </c>
      <c r="P163" s="90">
        <f t="shared" si="33"/>
        <v>0.94731687406762655</v>
      </c>
      <c r="Q163" s="227">
        <v>5165.4454977129499</v>
      </c>
      <c r="R163" s="90">
        <f t="shared" si="40"/>
        <v>0.12458298901233435</v>
      </c>
      <c r="S163" s="90">
        <f t="shared" si="40"/>
        <v>0.11749625206161959</v>
      </c>
      <c r="T163" s="92">
        <v>21899</v>
      </c>
      <c r="U163" s="1">
        <v>326730</v>
      </c>
      <c r="V163" s="1">
        <v>15014.475437709663</v>
      </c>
      <c r="W163" s="196"/>
      <c r="X163" s="89">
        <v>0</v>
      </c>
      <c r="Y163" s="89">
        <f t="shared" si="41"/>
        <v>0</v>
      </c>
    </row>
    <row r="164" spans="2:25">
      <c r="B164" s="200">
        <v>3421</v>
      </c>
      <c r="C164" t="s">
        <v>191</v>
      </c>
      <c r="D164" s="1">
        <v>116265</v>
      </c>
      <c r="E164" s="86">
        <f t="shared" si="34"/>
        <v>17772.088046468969</v>
      </c>
      <c r="F164" s="87">
        <f t="shared" si="28"/>
        <v>0.8362491522734089</v>
      </c>
      <c r="G164" s="189">
        <f t="shared" si="35"/>
        <v>2158.7317918740009</v>
      </c>
      <c r="H164" s="189">
        <f t="shared" si="29"/>
        <v>14122.423382439714</v>
      </c>
      <c r="I164" s="189">
        <f t="shared" si="30"/>
        <v>474.751941664409</v>
      </c>
      <c r="J164" s="88">
        <f t="shared" si="31"/>
        <v>3105.8272023685636</v>
      </c>
      <c r="K164" s="189">
        <f t="shared" si="36"/>
        <v>231.49955132487847</v>
      </c>
      <c r="L164" s="88">
        <f t="shared" si="32"/>
        <v>1514.4700647673549</v>
      </c>
      <c r="M164" s="89">
        <f t="shared" si="37"/>
        <v>15636.893447207069</v>
      </c>
      <c r="N164" s="89">
        <f t="shared" si="38"/>
        <v>131901.89344720705</v>
      </c>
      <c r="O164" s="89">
        <f t="shared" si="39"/>
        <v>20162.319389667846</v>
      </c>
      <c r="P164" s="90">
        <f t="shared" si="33"/>
        <v>0.94871927560731462</v>
      </c>
      <c r="Q164" s="227">
        <v>-113.73439353221147</v>
      </c>
      <c r="R164" s="90">
        <f t="shared" si="40"/>
        <v>0.11875024056040953</v>
      </c>
      <c r="S164" s="90">
        <f t="shared" si="40"/>
        <v>0.12285449090792555</v>
      </c>
      <c r="T164" s="92">
        <v>6542</v>
      </c>
      <c r="U164" s="1">
        <v>103924</v>
      </c>
      <c r="V164" s="1">
        <v>15827.596710325921</v>
      </c>
      <c r="W164" s="196"/>
      <c r="X164" s="89">
        <v>0</v>
      </c>
      <c r="Y164" s="89">
        <f t="shared" si="41"/>
        <v>0</v>
      </c>
    </row>
    <row r="165" spans="2:25">
      <c r="B165" s="200">
        <v>3422</v>
      </c>
      <c r="C165" t="s">
        <v>192</v>
      </c>
      <c r="D165" s="1">
        <v>76524</v>
      </c>
      <c r="E165" s="86">
        <f t="shared" si="34"/>
        <v>18198.335315101071</v>
      </c>
      <c r="F165" s="87">
        <f t="shared" si="28"/>
        <v>0.85630582294263125</v>
      </c>
      <c r="G165" s="189">
        <f t="shared" si="35"/>
        <v>1894.4584853220977</v>
      </c>
      <c r="H165" s="189">
        <f t="shared" si="29"/>
        <v>7966.1979307794209</v>
      </c>
      <c r="I165" s="189">
        <f t="shared" si="30"/>
        <v>325.56539764317347</v>
      </c>
      <c r="J165" s="88">
        <f t="shared" si="31"/>
        <v>1369.0024970895445</v>
      </c>
      <c r="K165" s="189">
        <f t="shared" si="36"/>
        <v>82.313007303642934</v>
      </c>
      <c r="L165" s="88">
        <f t="shared" si="32"/>
        <v>346.12619571181853</v>
      </c>
      <c r="M165" s="89">
        <f t="shared" si="37"/>
        <v>8312.3241264912394</v>
      </c>
      <c r="N165" s="89">
        <f t="shared" si="38"/>
        <v>84836.324126491236</v>
      </c>
      <c r="O165" s="89">
        <f t="shared" si="39"/>
        <v>20175.10680772681</v>
      </c>
      <c r="P165" s="90">
        <f t="shared" si="33"/>
        <v>0.94932097572739127</v>
      </c>
      <c r="Q165" s="227">
        <v>-926.13966903134497</v>
      </c>
      <c r="R165" s="90">
        <f t="shared" si="40"/>
        <v>-8.595317725752509E-2</v>
      </c>
      <c r="S165" s="90">
        <f t="shared" si="40"/>
        <v>-6.7693977944714753E-2</v>
      </c>
      <c r="T165" s="92">
        <v>4205</v>
      </c>
      <c r="U165" s="1">
        <v>83720</v>
      </c>
      <c r="V165" s="1">
        <v>19519.701562135699</v>
      </c>
      <c r="W165" s="196"/>
      <c r="X165" s="89">
        <v>0</v>
      </c>
      <c r="Y165" s="89">
        <f t="shared" si="41"/>
        <v>0</v>
      </c>
    </row>
    <row r="166" spans="2:25">
      <c r="B166" s="200">
        <v>3423</v>
      </c>
      <c r="C166" t="s">
        <v>193</v>
      </c>
      <c r="D166" s="1">
        <v>35307</v>
      </c>
      <c r="E166" s="86">
        <f t="shared" si="34"/>
        <v>15692</v>
      </c>
      <c r="F166" s="87">
        <f t="shared" si="28"/>
        <v>0.73837253468263953</v>
      </c>
      <c r="G166" s="189">
        <f t="shared" si="35"/>
        <v>3448.3863806847617</v>
      </c>
      <c r="H166" s="189">
        <f t="shared" si="29"/>
        <v>7758.8693565407139</v>
      </c>
      <c r="I166" s="189">
        <f t="shared" si="30"/>
        <v>1202.7827579285481</v>
      </c>
      <c r="J166" s="88">
        <f t="shared" si="31"/>
        <v>2706.2612053392336</v>
      </c>
      <c r="K166" s="189">
        <f t="shared" si="36"/>
        <v>959.5303675890176</v>
      </c>
      <c r="L166" s="88">
        <f t="shared" si="32"/>
        <v>2158.9433270752897</v>
      </c>
      <c r="M166" s="89">
        <f t="shared" si="37"/>
        <v>9917.8126836160045</v>
      </c>
      <c r="N166" s="89">
        <f t="shared" si="38"/>
        <v>45224.812683616008</v>
      </c>
      <c r="O166" s="89">
        <f t="shared" si="39"/>
        <v>20099.916748273779</v>
      </c>
      <c r="P166" s="90">
        <f t="shared" si="33"/>
        <v>0.94578297707959158</v>
      </c>
      <c r="Q166" s="227">
        <v>1048.525682444586</v>
      </c>
      <c r="R166" s="90">
        <f t="shared" si="40"/>
        <v>0.13065616293592083</v>
      </c>
      <c r="S166" s="90">
        <f t="shared" si="40"/>
        <v>0.1437215230409582</v>
      </c>
      <c r="T166" s="92">
        <v>2250</v>
      </c>
      <c r="U166" s="1">
        <v>31227</v>
      </c>
      <c r="V166" s="1">
        <v>13720.123022847099</v>
      </c>
      <c r="W166" s="196"/>
      <c r="X166" s="89">
        <v>0</v>
      </c>
      <c r="Y166" s="89">
        <f t="shared" si="41"/>
        <v>0</v>
      </c>
    </row>
    <row r="167" spans="2:25">
      <c r="B167" s="200">
        <v>3424</v>
      </c>
      <c r="C167" t="s">
        <v>194</v>
      </c>
      <c r="D167" s="1">
        <v>32405</v>
      </c>
      <c r="E167" s="86">
        <f t="shared" si="34"/>
        <v>17554.171180931742</v>
      </c>
      <c r="F167" s="87">
        <f t="shared" si="28"/>
        <v>0.82599527588054511</v>
      </c>
      <c r="G167" s="189">
        <f t="shared" si="35"/>
        <v>2293.8402485070815</v>
      </c>
      <c r="H167" s="189">
        <f t="shared" si="29"/>
        <v>4234.4290987440718</v>
      </c>
      <c r="I167" s="189">
        <f t="shared" si="30"/>
        <v>551.02284460243845</v>
      </c>
      <c r="J167" s="88">
        <f t="shared" si="31"/>
        <v>1017.1881711361013</v>
      </c>
      <c r="K167" s="189">
        <f t="shared" si="36"/>
        <v>307.77045426290795</v>
      </c>
      <c r="L167" s="88">
        <f t="shared" si="32"/>
        <v>568.14425856932814</v>
      </c>
      <c r="M167" s="89">
        <f t="shared" si="37"/>
        <v>4802.5733573134003</v>
      </c>
      <c r="N167" s="89">
        <f t="shared" si="38"/>
        <v>37207.573357313398</v>
      </c>
      <c r="O167" s="89">
        <f t="shared" si="39"/>
        <v>20155.781883701733</v>
      </c>
      <c r="P167" s="90">
        <f t="shared" si="33"/>
        <v>0.94841165931552884</v>
      </c>
      <c r="Q167" s="227">
        <v>123.93653768564764</v>
      </c>
      <c r="R167" s="90">
        <f t="shared" si="40"/>
        <v>0.17759284831746494</v>
      </c>
      <c r="S167" s="90">
        <f t="shared" si="40"/>
        <v>0.17185160474495281</v>
      </c>
      <c r="T167" s="92">
        <v>1846</v>
      </c>
      <c r="U167" s="1">
        <v>27518</v>
      </c>
      <c r="V167" s="1">
        <v>14979.858464888404</v>
      </c>
      <c r="W167" s="196"/>
      <c r="X167" s="89">
        <v>0</v>
      </c>
      <c r="Y167" s="89">
        <f t="shared" si="41"/>
        <v>0</v>
      </c>
    </row>
    <row r="168" spans="2:25">
      <c r="B168" s="200">
        <v>3425</v>
      </c>
      <c r="C168" t="s">
        <v>195</v>
      </c>
      <c r="D168" s="1">
        <v>20312</v>
      </c>
      <c r="E168" s="86">
        <f t="shared" si="34"/>
        <v>15318.250377073908</v>
      </c>
      <c r="F168" s="87">
        <f t="shared" si="28"/>
        <v>0.72078609213760902</v>
      </c>
      <c r="G168" s="189">
        <f t="shared" si="35"/>
        <v>3680.1111468989388</v>
      </c>
      <c r="H168" s="189">
        <f t="shared" si="29"/>
        <v>4879.8273807879932</v>
      </c>
      <c r="I168" s="189">
        <f t="shared" si="30"/>
        <v>1333.5951259526805</v>
      </c>
      <c r="J168" s="88">
        <f t="shared" si="31"/>
        <v>1768.3471370132545</v>
      </c>
      <c r="K168" s="189">
        <f t="shared" si="36"/>
        <v>1090.3427356131499</v>
      </c>
      <c r="L168" s="88">
        <f t="shared" si="32"/>
        <v>1445.7944674230366</v>
      </c>
      <c r="M168" s="89">
        <f t="shared" si="37"/>
        <v>6325.6218482110298</v>
      </c>
      <c r="N168" s="89">
        <f t="shared" si="38"/>
        <v>26637.621848211031</v>
      </c>
      <c r="O168" s="89">
        <f t="shared" si="39"/>
        <v>20088.704259585997</v>
      </c>
      <c r="P168" s="90">
        <f t="shared" si="33"/>
        <v>0.9452553838032407</v>
      </c>
      <c r="Q168" s="227">
        <v>229.38793552067636</v>
      </c>
      <c r="R168" s="90">
        <f t="shared" si="40"/>
        <v>0.20033093015010045</v>
      </c>
      <c r="S168" s="90">
        <f t="shared" si="40"/>
        <v>0.23201387325360998</v>
      </c>
      <c r="T168" s="92">
        <v>1326</v>
      </c>
      <c r="U168" s="1">
        <v>16922</v>
      </c>
      <c r="V168" s="1">
        <v>12433.504775900074</v>
      </c>
      <c r="W168" s="196"/>
      <c r="X168" s="89">
        <v>0</v>
      </c>
      <c r="Y168" s="89">
        <f t="shared" si="41"/>
        <v>0</v>
      </c>
    </row>
    <row r="169" spans="2:25">
      <c r="B169" s="200">
        <v>3426</v>
      </c>
      <c r="C169" t="s">
        <v>196</v>
      </c>
      <c r="D169" s="1">
        <v>25163</v>
      </c>
      <c r="E169" s="86">
        <f t="shared" si="34"/>
        <v>15668.119551681195</v>
      </c>
      <c r="F169" s="87">
        <f t="shared" si="28"/>
        <v>0.73724886229196185</v>
      </c>
      <c r="G169" s="189">
        <f t="shared" si="35"/>
        <v>3463.1922586424207</v>
      </c>
      <c r="H169" s="189">
        <f t="shared" si="29"/>
        <v>5561.8867673797276</v>
      </c>
      <c r="I169" s="189">
        <f t="shared" si="30"/>
        <v>1211.1409148401299</v>
      </c>
      <c r="J169" s="88">
        <f t="shared" si="31"/>
        <v>1945.0923092332487</v>
      </c>
      <c r="K169" s="189">
        <f t="shared" si="36"/>
        <v>967.88852450059937</v>
      </c>
      <c r="L169" s="88">
        <f t="shared" si="32"/>
        <v>1554.4289703479626</v>
      </c>
      <c r="M169" s="89">
        <f t="shared" si="37"/>
        <v>7116.3157377276902</v>
      </c>
      <c r="N169" s="89">
        <f t="shared" si="38"/>
        <v>32279.315737727691</v>
      </c>
      <c r="O169" s="89">
        <f t="shared" si="39"/>
        <v>20099.200334824218</v>
      </c>
      <c r="P169" s="90">
        <f t="shared" si="33"/>
        <v>0.94574926690787142</v>
      </c>
      <c r="Q169" s="227">
        <v>-377.45820177510723</v>
      </c>
      <c r="R169" s="90">
        <f t="shared" si="40"/>
        <v>0.20952701403576235</v>
      </c>
      <c r="S169" s="90">
        <f t="shared" si="40"/>
        <v>0.20802075374431053</v>
      </c>
      <c r="T169" s="92">
        <v>1606</v>
      </c>
      <c r="U169" s="1">
        <v>20804</v>
      </c>
      <c r="V169" s="1">
        <v>12970.074812967581</v>
      </c>
      <c r="W169" s="196"/>
      <c r="X169" s="89">
        <v>0</v>
      </c>
      <c r="Y169" s="89">
        <f t="shared" si="41"/>
        <v>0</v>
      </c>
    </row>
    <row r="170" spans="2:25">
      <c r="B170" s="200">
        <v>3427</v>
      </c>
      <c r="C170" t="s">
        <v>197</v>
      </c>
      <c r="D170" s="1">
        <v>96993</v>
      </c>
      <c r="E170" s="86">
        <f t="shared" si="34"/>
        <v>16950.891296749389</v>
      </c>
      <c r="F170" s="87">
        <f t="shared" si="28"/>
        <v>0.79760849935704448</v>
      </c>
      <c r="G170" s="189">
        <f t="shared" si="35"/>
        <v>2667.8737767001403</v>
      </c>
      <c r="H170" s="189">
        <f t="shared" si="29"/>
        <v>15265.573750278203</v>
      </c>
      <c r="I170" s="189">
        <f t="shared" si="30"/>
        <v>762.17080406626201</v>
      </c>
      <c r="J170" s="88">
        <f t="shared" si="31"/>
        <v>4361.1413408671515</v>
      </c>
      <c r="K170" s="189">
        <f t="shared" si="36"/>
        <v>518.9184137267315</v>
      </c>
      <c r="L170" s="88">
        <f t="shared" si="32"/>
        <v>2969.2511633443578</v>
      </c>
      <c r="M170" s="89">
        <f t="shared" si="37"/>
        <v>18234.82491362256</v>
      </c>
      <c r="N170" s="89">
        <f t="shared" si="38"/>
        <v>115227.82491362256</v>
      </c>
      <c r="O170" s="89">
        <f t="shared" si="39"/>
        <v>20137.683487176262</v>
      </c>
      <c r="P170" s="90">
        <f t="shared" si="33"/>
        <v>0.94756005601982385</v>
      </c>
      <c r="Q170" s="227">
        <v>996.51357997685045</v>
      </c>
      <c r="R170" s="90">
        <f t="shared" si="40"/>
        <v>0.13778784004129177</v>
      </c>
      <c r="S170" s="90">
        <f t="shared" si="40"/>
        <v>0.13182250708057203</v>
      </c>
      <c r="T170" s="92">
        <v>5722</v>
      </c>
      <c r="U170" s="1">
        <v>85247</v>
      </c>
      <c r="V170" s="1">
        <v>14976.633872101194</v>
      </c>
      <c r="W170" s="196"/>
      <c r="X170" s="89">
        <v>0</v>
      </c>
      <c r="Y170" s="89">
        <f t="shared" si="41"/>
        <v>0</v>
      </c>
    </row>
    <row r="171" spans="2:25">
      <c r="B171" s="200">
        <v>3428</v>
      </c>
      <c r="C171" t="s">
        <v>198</v>
      </c>
      <c r="D171" s="1">
        <v>47265</v>
      </c>
      <c r="E171" s="86">
        <f t="shared" si="34"/>
        <v>18838.182542845752</v>
      </c>
      <c r="F171" s="87">
        <f t="shared" si="28"/>
        <v>0.88641324196885485</v>
      </c>
      <c r="G171" s="189">
        <f t="shared" si="35"/>
        <v>1497.7532041203951</v>
      </c>
      <c r="H171" s="189">
        <f t="shared" si="29"/>
        <v>3757.8627891380711</v>
      </c>
      <c r="I171" s="189">
        <f t="shared" si="30"/>
        <v>101.61886793253488</v>
      </c>
      <c r="J171" s="88">
        <f t="shared" si="31"/>
        <v>254.96173964273001</v>
      </c>
      <c r="K171" s="189">
        <f t="shared" si="36"/>
        <v>-141.63352240699567</v>
      </c>
      <c r="L171" s="88">
        <f t="shared" si="32"/>
        <v>-355.35850771915216</v>
      </c>
      <c r="M171" s="89">
        <f t="shared" si="37"/>
        <v>3402.5042814189192</v>
      </c>
      <c r="N171" s="89">
        <f t="shared" si="38"/>
        <v>50667.504281418922</v>
      </c>
      <c r="O171" s="89">
        <f t="shared" si="39"/>
        <v>20194.302224559156</v>
      </c>
      <c r="P171" s="90">
        <f t="shared" si="33"/>
        <v>0.95022419829817828</v>
      </c>
      <c r="Q171" s="227">
        <v>62.575505445989165</v>
      </c>
      <c r="R171" s="90">
        <f t="shared" si="40"/>
        <v>0.21788760339096602</v>
      </c>
      <c r="S171" s="90">
        <f t="shared" si="40"/>
        <v>0.22613953215049018</v>
      </c>
      <c r="T171" s="92">
        <v>2509</v>
      </c>
      <c r="U171" s="1">
        <v>38809</v>
      </c>
      <c r="V171" s="1">
        <v>15363.816310372129</v>
      </c>
      <c r="W171" s="196"/>
      <c r="X171" s="89">
        <v>0</v>
      </c>
      <c r="Y171" s="89">
        <f t="shared" si="41"/>
        <v>0</v>
      </c>
    </row>
    <row r="172" spans="2:25">
      <c r="B172" s="200">
        <v>3429</v>
      </c>
      <c r="C172" t="s">
        <v>199</v>
      </c>
      <c r="D172" s="1">
        <v>25055</v>
      </c>
      <c r="E172" s="86">
        <f t="shared" si="34"/>
        <v>16269.480519480521</v>
      </c>
      <c r="F172" s="87">
        <f t="shared" si="28"/>
        <v>0.76554534598130641</v>
      </c>
      <c r="G172" s="189">
        <f t="shared" si="35"/>
        <v>3090.3484586068384</v>
      </c>
      <c r="H172" s="189">
        <f t="shared" si="29"/>
        <v>4759.1366262545316</v>
      </c>
      <c r="I172" s="189">
        <f t="shared" si="30"/>
        <v>1000.6645761103657</v>
      </c>
      <c r="J172" s="88">
        <f t="shared" si="31"/>
        <v>1541.023447209963</v>
      </c>
      <c r="K172" s="189">
        <f t="shared" si="36"/>
        <v>757.41218577083521</v>
      </c>
      <c r="L172" s="88">
        <f t="shared" si="32"/>
        <v>1166.4147660870863</v>
      </c>
      <c r="M172" s="89">
        <f t="shared" si="37"/>
        <v>5925.5513923416183</v>
      </c>
      <c r="N172" s="89">
        <f t="shared" si="38"/>
        <v>30980.551392341618</v>
      </c>
      <c r="O172" s="89">
        <f t="shared" si="39"/>
        <v>20117.241163858194</v>
      </c>
      <c r="P172" s="90">
        <f t="shared" si="33"/>
        <v>0.94659816141855158</v>
      </c>
      <c r="Q172" s="227">
        <v>-462.57375512681574</v>
      </c>
      <c r="R172" s="90">
        <f t="shared" si="40"/>
        <v>0.15615338470767384</v>
      </c>
      <c r="S172" s="90">
        <f t="shared" si="40"/>
        <v>0.1501473930988029</v>
      </c>
      <c r="T172" s="92">
        <v>1540</v>
      </c>
      <c r="U172" s="1">
        <v>21671</v>
      </c>
      <c r="V172" s="1">
        <v>14145.561357702351</v>
      </c>
      <c r="W172" s="196"/>
      <c r="X172" s="89">
        <v>0</v>
      </c>
      <c r="Y172" s="89">
        <f t="shared" si="41"/>
        <v>0</v>
      </c>
    </row>
    <row r="173" spans="2:25">
      <c r="B173" s="200">
        <v>3430</v>
      </c>
      <c r="C173" t="s">
        <v>200</v>
      </c>
      <c r="D173" s="1">
        <v>32013</v>
      </c>
      <c r="E173" s="86">
        <f t="shared" si="34"/>
        <v>16893.403693931396</v>
      </c>
      <c r="F173" s="87">
        <f t="shared" si="28"/>
        <v>0.79490347341990764</v>
      </c>
      <c r="G173" s="189">
        <f t="shared" si="35"/>
        <v>2703.5160904472964</v>
      </c>
      <c r="H173" s="189">
        <f t="shared" si="29"/>
        <v>5123.1629913976267</v>
      </c>
      <c r="I173" s="189">
        <f t="shared" si="30"/>
        <v>782.29146505255972</v>
      </c>
      <c r="J173" s="88">
        <f t="shared" si="31"/>
        <v>1482.4423262746006</v>
      </c>
      <c r="K173" s="189">
        <f t="shared" si="36"/>
        <v>539.03907471302921</v>
      </c>
      <c r="L173" s="88">
        <f t="shared" si="32"/>
        <v>1021.4790465811903</v>
      </c>
      <c r="M173" s="89">
        <f t="shared" si="37"/>
        <v>6144.6420379788169</v>
      </c>
      <c r="N173" s="89">
        <f t="shared" si="38"/>
        <v>38157.642037978818</v>
      </c>
      <c r="O173" s="89">
        <f t="shared" si="39"/>
        <v>20135.958859091723</v>
      </c>
      <c r="P173" s="90">
        <f t="shared" si="33"/>
        <v>0.94747890524170975</v>
      </c>
      <c r="Q173" s="227">
        <v>-264.7740363411076</v>
      </c>
      <c r="R173" s="90">
        <f t="shared" si="40"/>
        <v>0.21293524798241958</v>
      </c>
      <c r="S173" s="90">
        <f t="shared" si="40"/>
        <v>0.2103749624985515</v>
      </c>
      <c r="T173" s="92">
        <v>1895</v>
      </c>
      <c r="U173" s="1">
        <v>26393</v>
      </c>
      <c r="V173" s="1">
        <v>13957.165520888419</v>
      </c>
      <c r="W173" s="196"/>
      <c r="X173" s="89">
        <v>0</v>
      </c>
      <c r="Y173" s="89">
        <f t="shared" si="41"/>
        <v>0</v>
      </c>
    </row>
    <row r="174" spans="2:25">
      <c r="B174" s="200">
        <v>3431</v>
      </c>
      <c r="C174" t="s">
        <v>201</v>
      </c>
      <c r="D174" s="1">
        <v>41914</v>
      </c>
      <c r="E174" s="86">
        <f t="shared" si="34"/>
        <v>16658.982511923688</v>
      </c>
      <c r="F174" s="87">
        <f t="shared" si="28"/>
        <v>0.78387300169276442</v>
      </c>
      <c r="G174" s="189">
        <f t="shared" si="35"/>
        <v>2848.8572232920747</v>
      </c>
      <c r="H174" s="189">
        <f t="shared" si="29"/>
        <v>7167.72477380286</v>
      </c>
      <c r="I174" s="189">
        <f t="shared" si="30"/>
        <v>864.33887875525716</v>
      </c>
      <c r="J174" s="88">
        <f t="shared" si="31"/>
        <v>2174.6766189482269</v>
      </c>
      <c r="K174" s="189">
        <f t="shared" si="36"/>
        <v>621.08648841572665</v>
      </c>
      <c r="L174" s="88">
        <f t="shared" si="32"/>
        <v>1562.6536048539681</v>
      </c>
      <c r="M174" s="89">
        <f t="shared" si="37"/>
        <v>8730.3783786568274</v>
      </c>
      <c r="N174" s="89">
        <f t="shared" si="38"/>
        <v>50644.378378656824</v>
      </c>
      <c r="O174" s="89">
        <f t="shared" si="39"/>
        <v>20128.92622363149</v>
      </c>
      <c r="P174" s="90">
        <f t="shared" si="33"/>
        <v>0.94714799108989534</v>
      </c>
      <c r="Q174" s="227">
        <v>61.226852013594907</v>
      </c>
      <c r="R174" s="90">
        <f t="shared" si="40"/>
        <v>0.22907747346196705</v>
      </c>
      <c r="S174" s="90">
        <f t="shared" si="40"/>
        <v>0.22272691417937343</v>
      </c>
      <c r="T174" s="92">
        <v>2516</v>
      </c>
      <c r="U174" s="1">
        <v>34102</v>
      </c>
      <c r="V174" s="1">
        <v>13624.450659208949</v>
      </c>
      <c r="W174" s="196"/>
      <c r="X174" s="89">
        <v>0</v>
      </c>
      <c r="Y174" s="89">
        <f t="shared" si="41"/>
        <v>0</v>
      </c>
    </row>
    <row r="175" spans="2:25">
      <c r="B175" s="200">
        <v>3432</v>
      </c>
      <c r="C175" t="s">
        <v>202</v>
      </c>
      <c r="D175" s="1">
        <v>35593</v>
      </c>
      <c r="E175" s="86">
        <f t="shared" si="34"/>
        <v>17743.270189431703</v>
      </c>
      <c r="F175" s="87">
        <f t="shared" si="28"/>
        <v>0.83489315468580205</v>
      </c>
      <c r="G175" s="189">
        <f t="shared" si="35"/>
        <v>2176.5988632371054</v>
      </c>
      <c r="H175" s="189">
        <f t="shared" si="29"/>
        <v>4366.2573196536332</v>
      </c>
      <c r="I175" s="189">
        <f t="shared" si="30"/>
        <v>484.83819162745198</v>
      </c>
      <c r="J175" s="88">
        <f t="shared" si="31"/>
        <v>972.58541240466866</v>
      </c>
      <c r="K175" s="189">
        <f t="shared" si="36"/>
        <v>241.58580128792144</v>
      </c>
      <c r="L175" s="88">
        <f t="shared" si="32"/>
        <v>484.62111738357044</v>
      </c>
      <c r="M175" s="89">
        <f t="shared" si="37"/>
        <v>4850.8784370372032</v>
      </c>
      <c r="N175" s="89">
        <f t="shared" si="38"/>
        <v>40443.878437037201</v>
      </c>
      <c r="O175" s="89">
        <f t="shared" si="39"/>
        <v>20161.454853956729</v>
      </c>
      <c r="P175" s="90">
        <f t="shared" si="33"/>
        <v>0.94867859567968638</v>
      </c>
      <c r="Q175" s="227">
        <v>-366.94696934051353</v>
      </c>
      <c r="R175" s="90">
        <f t="shared" si="40"/>
        <v>0.15968330509579043</v>
      </c>
      <c r="S175" s="90">
        <f t="shared" si="40"/>
        <v>0.14638683649299716</v>
      </c>
      <c r="T175" s="92">
        <v>2006</v>
      </c>
      <c r="U175" s="1">
        <v>30692</v>
      </c>
      <c r="V175" s="1">
        <v>15477.559253656076</v>
      </c>
      <c r="W175" s="196"/>
      <c r="X175" s="89">
        <v>0</v>
      </c>
      <c r="Y175" s="89">
        <f t="shared" si="41"/>
        <v>0</v>
      </c>
    </row>
    <row r="176" spans="2:25">
      <c r="B176" s="200">
        <v>3433</v>
      </c>
      <c r="C176" t="s">
        <v>203</v>
      </c>
      <c r="D176" s="1">
        <v>47877</v>
      </c>
      <c r="E176" s="86">
        <f t="shared" si="34"/>
        <v>21972.005507113354</v>
      </c>
      <c r="F176" s="87">
        <f t="shared" si="28"/>
        <v>1.0338723807257331</v>
      </c>
      <c r="G176" s="189">
        <f t="shared" si="35"/>
        <v>-445.21703372551781</v>
      </c>
      <c r="H176" s="189">
        <f t="shared" si="29"/>
        <v>-970.12791648790335</v>
      </c>
      <c r="I176" s="189">
        <f t="shared" si="30"/>
        <v>0</v>
      </c>
      <c r="J176" s="88">
        <f t="shared" si="31"/>
        <v>0</v>
      </c>
      <c r="K176" s="189">
        <f t="shared" si="36"/>
        <v>-243.25239033953054</v>
      </c>
      <c r="L176" s="88">
        <f t="shared" si="32"/>
        <v>-530.04695854983697</v>
      </c>
      <c r="M176" s="89">
        <f t="shared" si="37"/>
        <v>-1500.1748750377403</v>
      </c>
      <c r="N176" s="89">
        <f t="shared" si="38"/>
        <v>46376.825124962263</v>
      </c>
      <c r="O176" s="89">
        <f t="shared" si="39"/>
        <v>21283.536083048308</v>
      </c>
      <c r="P176" s="90">
        <f t="shared" si="33"/>
        <v>1.0014770892588452</v>
      </c>
      <c r="Q176" s="227">
        <v>55.819158256205128</v>
      </c>
      <c r="R176" s="90">
        <f t="shared" si="40"/>
        <v>6.9064844587352625E-2</v>
      </c>
      <c r="S176" s="90">
        <f t="shared" si="40"/>
        <v>5.0421217192070669E-2</v>
      </c>
      <c r="T176" s="92">
        <v>2179</v>
      </c>
      <c r="U176" s="1">
        <v>44784</v>
      </c>
      <c r="V176" s="1">
        <v>20917.328351237738</v>
      </c>
      <c r="W176" s="196"/>
      <c r="X176" s="89">
        <v>0</v>
      </c>
      <c r="Y176" s="89">
        <f t="shared" si="41"/>
        <v>0</v>
      </c>
    </row>
    <row r="177" spans="2:25">
      <c r="B177" s="200">
        <v>3434</v>
      </c>
      <c r="C177" t="s">
        <v>204</v>
      </c>
      <c r="D177" s="1">
        <v>39345</v>
      </c>
      <c r="E177" s="86">
        <f t="shared" si="34"/>
        <v>17762.979683972913</v>
      </c>
      <c r="F177" s="87">
        <f t="shared" si="28"/>
        <v>0.83582056670732296</v>
      </c>
      <c r="G177" s="189">
        <f t="shared" si="35"/>
        <v>2164.3789766215555</v>
      </c>
      <c r="H177" s="189">
        <f t="shared" si="29"/>
        <v>4794.0994332167447</v>
      </c>
      <c r="I177" s="189">
        <f t="shared" si="30"/>
        <v>477.93986853802852</v>
      </c>
      <c r="J177" s="88">
        <f t="shared" si="31"/>
        <v>1058.6368088117333</v>
      </c>
      <c r="K177" s="189">
        <f t="shared" si="36"/>
        <v>234.68747819849798</v>
      </c>
      <c r="L177" s="88">
        <f t="shared" si="32"/>
        <v>519.83276420967309</v>
      </c>
      <c r="M177" s="89">
        <f t="shared" si="37"/>
        <v>5313.9321974264176</v>
      </c>
      <c r="N177" s="89">
        <f t="shared" si="38"/>
        <v>44658.932197426417</v>
      </c>
      <c r="O177" s="89">
        <f t="shared" si="39"/>
        <v>20162.046138792964</v>
      </c>
      <c r="P177" s="90">
        <f t="shared" si="33"/>
        <v>0.94870641804033196</v>
      </c>
      <c r="Q177" s="227">
        <v>122.12894960656104</v>
      </c>
      <c r="R177" s="90">
        <f t="shared" si="40"/>
        <v>0.16934644990638095</v>
      </c>
      <c r="S177" s="90">
        <f t="shared" si="40"/>
        <v>0.16776268496294128</v>
      </c>
      <c r="T177" s="92">
        <v>2215</v>
      </c>
      <c r="U177" s="1">
        <v>33647</v>
      </c>
      <c r="V177" s="1">
        <v>15211.121157323689</v>
      </c>
      <c r="W177" s="196"/>
      <c r="X177" s="89">
        <v>0</v>
      </c>
      <c r="Y177" s="89">
        <f t="shared" si="41"/>
        <v>0</v>
      </c>
    </row>
    <row r="178" spans="2:25">
      <c r="B178" s="200">
        <v>3435</v>
      </c>
      <c r="C178" t="s">
        <v>205</v>
      </c>
      <c r="D178" s="1">
        <v>58534</v>
      </c>
      <c r="E178" s="86">
        <f t="shared" si="34"/>
        <v>16586.568432983848</v>
      </c>
      <c r="F178" s="87">
        <f t="shared" si="28"/>
        <v>0.78046562423842347</v>
      </c>
      <c r="G178" s="189">
        <f t="shared" si="35"/>
        <v>2893.7539522347761</v>
      </c>
      <c r="H178" s="189">
        <f t="shared" si="29"/>
        <v>10212.057697436525</v>
      </c>
      <c r="I178" s="189">
        <f t="shared" si="30"/>
        <v>889.68380638420149</v>
      </c>
      <c r="J178" s="88">
        <f t="shared" si="31"/>
        <v>3139.6941527298468</v>
      </c>
      <c r="K178" s="189">
        <f t="shared" si="36"/>
        <v>646.43141604467098</v>
      </c>
      <c r="L178" s="88">
        <f t="shared" si="32"/>
        <v>2281.2564672216436</v>
      </c>
      <c r="M178" s="89">
        <f t="shared" si="37"/>
        <v>12493.314164658168</v>
      </c>
      <c r="N178" s="89">
        <f t="shared" si="38"/>
        <v>71027.314164658164</v>
      </c>
      <c r="O178" s="89">
        <f t="shared" si="39"/>
        <v>20126.753801263294</v>
      </c>
      <c r="P178" s="90">
        <f t="shared" si="33"/>
        <v>0.94704576976626509</v>
      </c>
      <c r="Q178" s="227">
        <v>1029.503148154201</v>
      </c>
      <c r="R178" s="90">
        <f t="shared" si="40"/>
        <v>0.1604218706633361</v>
      </c>
      <c r="S178" s="90">
        <f t="shared" si="40"/>
        <v>0.16107951978244262</v>
      </c>
      <c r="T178" s="92">
        <v>3529</v>
      </c>
      <c r="U178" s="1">
        <v>50442</v>
      </c>
      <c r="V178" s="1">
        <v>14285.471537807985</v>
      </c>
      <c r="W178" s="196"/>
      <c r="X178" s="89">
        <v>0</v>
      </c>
      <c r="Y178" s="89">
        <f t="shared" si="41"/>
        <v>0</v>
      </c>
    </row>
    <row r="179" spans="2:25">
      <c r="B179" s="200">
        <v>3436</v>
      </c>
      <c r="C179" t="s">
        <v>206</v>
      </c>
      <c r="D179" s="1">
        <v>112486</v>
      </c>
      <c r="E179" s="86">
        <f t="shared" si="34"/>
        <v>20256.798127138485</v>
      </c>
      <c r="F179" s="87">
        <f t="shared" si="28"/>
        <v>0.95316488514464626</v>
      </c>
      <c r="G179" s="189">
        <f t="shared" si="35"/>
        <v>618.21154185890077</v>
      </c>
      <c r="H179" s="189">
        <f t="shared" si="29"/>
        <v>3432.9286919424762</v>
      </c>
      <c r="I179" s="189">
        <f t="shared" si="30"/>
        <v>0</v>
      </c>
      <c r="J179" s="88">
        <f t="shared" si="31"/>
        <v>0</v>
      </c>
      <c r="K179" s="189">
        <f t="shared" si="36"/>
        <v>-243.25239033953054</v>
      </c>
      <c r="L179" s="88">
        <f t="shared" si="32"/>
        <v>-1350.7805235554131</v>
      </c>
      <c r="M179" s="89">
        <f t="shared" si="37"/>
        <v>2082.1481683870634</v>
      </c>
      <c r="N179" s="89">
        <f t="shared" si="38"/>
        <v>114568.14816838707</v>
      </c>
      <c r="O179" s="89">
        <f t="shared" si="39"/>
        <v>20631.757278657853</v>
      </c>
      <c r="P179" s="90">
        <f t="shared" si="33"/>
        <v>0.97080824093803209</v>
      </c>
      <c r="Q179" s="227">
        <v>790.59321055377336</v>
      </c>
      <c r="R179" s="90">
        <f t="shared" si="40"/>
        <v>0.12623400548669378</v>
      </c>
      <c r="S179" s="90">
        <f t="shared" si="40"/>
        <v>0.13292691421730096</v>
      </c>
      <c r="T179" s="92">
        <v>5553</v>
      </c>
      <c r="U179" s="1">
        <v>99878</v>
      </c>
      <c r="V179" s="1">
        <v>17880.057286072322</v>
      </c>
      <c r="W179" s="196"/>
      <c r="X179" s="89">
        <v>0</v>
      </c>
      <c r="Y179" s="89">
        <f t="shared" si="41"/>
        <v>0</v>
      </c>
    </row>
    <row r="180" spans="2:25">
      <c r="B180" s="200">
        <v>3437</v>
      </c>
      <c r="C180" t="s">
        <v>207</v>
      </c>
      <c r="D180" s="1">
        <v>85530</v>
      </c>
      <c r="E180" s="86">
        <f t="shared" si="34"/>
        <v>15210.741597012271</v>
      </c>
      <c r="F180" s="87">
        <f t="shared" si="28"/>
        <v>0.71572736600743125</v>
      </c>
      <c r="G180" s="189">
        <f t="shared" si="35"/>
        <v>3746.7665905371537</v>
      </c>
      <c r="H180" s="189">
        <f t="shared" si="29"/>
        <v>21068.068538590418</v>
      </c>
      <c r="I180" s="189">
        <f t="shared" si="30"/>
        <v>1371.2231989742531</v>
      </c>
      <c r="J180" s="88">
        <f t="shared" si="31"/>
        <v>7710.3880478322253</v>
      </c>
      <c r="K180" s="189">
        <f t="shared" si="36"/>
        <v>1127.9708086347225</v>
      </c>
      <c r="L180" s="88">
        <f t="shared" si="32"/>
        <v>6342.5798569530443</v>
      </c>
      <c r="M180" s="89">
        <f t="shared" si="37"/>
        <v>27410.648395543463</v>
      </c>
      <c r="N180" s="89">
        <f t="shared" si="38"/>
        <v>112940.64839554347</v>
      </c>
      <c r="O180" s="89">
        <f t="shared" si="39"/>
        <v>20085.478996184145</v>
      </c>
      <c r="P180" s="90">
        <f t="shared" si="33"/>
        <v>0.94510362201933529</v>
      </c>
      <c r="Q180" s="227">
        <v>2771.0102499493041</v>
      </c>
      <c r="R180" s="90">
        <f t="shared" si="40"/>
        <v>0.17764498540507792</v>
      </c>
      <c r="S180" s="90">
        <f t="shared" si="40"/>
        <v>0.20549965071876733</v>
      </c>
      <c r="T180" s="92">
        <v>5623</v>
      </c>
      <c r="U180" s="1">
        <v>72628</v>
      </c>
      <c r="V180" s="1">
        <v>12617.790132036136</v>
      </c>
      <c r="W180" s="196"/>
      <c r="X180" s="89">
        <v>0</v>
      </c>
      <c r="Y180" s="89">
        <f t="shared" si="41"/>
        <v>0</v>
      </c>
    </row>
    <row r="181" spans="2:25">
      <c r="B181" s="200">
        <v>3438</v>
      </c>
      <c r="C181" t="s">
        <v>208</v>
      </c>
      <c r="D181" s="1">
        <v>58795</v>
      </c>
      <c r="E181" s="86">
        <f t="shared" si="34"/>
        <v>18796.355498721226</v>
      </c>
      <c r="F181" s="87">
        <f t="shared" si="28"/>
        <v>0.88444510912482543</v>
      </c>
      <c r="G181" s="189">
        <f t="shared" si="35"/>
        <v>1523.685971477601</v>
      </c>
      <c r="H181" s="189">
        <f t="shared" si="29"/>
        <v>4766.0897187819364</v>
      </c>
      <c r="I181" s="189">
        <f t="shared" si="30"/>
        <v>116.25833337611893</v>
      </c>
      <c r="J181" s="88">
        <f t="shared" si="31"/>
        <v>363.65606680049996</v>
      </c>
      <c r="K181" s="189">
        <f t="shared" si="36"/>
        <v>-126.99405696341161</v>
      </c>
      <c r="L181" s="88">
        <f t="shared" si="32"/>
        <v>-397.23741018155152</v>
      </c>
      <c r="M181" s="89">
        <f t="shared" si="37"/>
        <v>4368.8523086003852</v>
      </c>
      <c r="N181" s="89">
        <f t="shared" si="38"/>
        <v>63163.852308600384</v>
      </c>
      <c r="O181" s="89">
        <f t="shared" si="39"/>
        <v>20193.047413235414</v>
      </c>
      <c r="P181" s="90">
        <f t="shared" si="33"/>
        <v>0.95016515431285709</v>
      </c>
      <c r="Q181" s="227">
        <v>-453.5525623614767</v>
      </c>
      <c r="R181" s="90">
        <f t="shared" si="40"/>
        <v>8.3898680038345261E-2</v>
      </c>
      <c r="S181" s="90">
        <f t="shared" si="40"/>
        <v>8.0780045728771926E-2</v>
      </c>
      <c r="T181" s="92">
        <v>3128</v>
      </c>
      <c r="U181" s="1">
        <v>54244</v>
      </c>
      <c r="V181" s="1">
        <v>17391.471625521001</v>
      </c>
      <c r="W181" s="196"/>
      <c r="X181" s="89">
        <v>0</v>
      </c>
      <c r="Y181" s="89">
        <f t="shared" si="41"/>
        <v>0</v>
      </c>
    </row>
    <row r="182" spans="2:25">
      <c r="B182" s="200">
        <v>3439</v>
      </c>
      <c r="C182" t="s">
        <v>209</v>
      </c>
      <c r="D182" s="1">
        <v>77487</v>
      </c>
      <c r="E182" s="86">
        <f t="shared" si="34"/>
        <v>17424.555880368789</v>
      </c>
      <c r="F182" s="87">
        <f t="shared" si="28"/>
        <v>0.81989634789110344</v>
      </c>
      <c r="G182" s="189">
        <f t="shared" si="35"/>
        <v>2374.2017348561121</v>
      </c>
      <c r="H182" s="189">
        <f t="shared" si="29"/>
        <v>10558.07511490513</v>
      </c>
      <c r="I182" s="189">
        <f t="shared" si="30"/>
        <v>596.38819979947198</v>
      </c>
      <c r="J182" s="88">
        <f t="shared" si="31"/>
        <v>2652.138324508252</v>
      </c>
      <c r="K182" s="189">
        <f t="shared" si="36"/>
        <v>353.13580945994147</v>
      </c>
      <c r="L182" s="88">
        <f t="shared" si="32"/>
        <v>1570.3949446683598</v>
      </c>
      <c r="M182" s="89">
        <f t="shared" si="37"/>
        <v>12128.47005957349</v>
      </c>
      <c r="N182" s="89">
        <f t="shared" si="38"/>
        <v>89615.47005957349</v>
      </c>
      <c r="O182" s="89">
        <f t="shared" si="39"/>
        <v>20151.893424684844</v>
      </c>
      <c r="P182" s="90">
        <f t="shared" si="33"/>
        <v>0.94822869147584554</v>
      </c>
      <c r="Q182" s="227">
        <v>-1843.6859734084155</v>
      </c>
      <c r="R182" s="90">
        <f t="shared" si="40"/>
        <v>0.11778367617783676</v>
      </c>
      <c r="S182" s="90">
        <f t="shared" si="40"/>
        <v>0.10923754508045733</v>
      </c>
      <c r="T182" s="92">
        <v>4447</v>
      </c>
      <c r="U182" s="1">
        <v>69322</v>
      </c>
      <c r="V182" s="1">
        <v>15708.58826195332</v>
      </c>
      <c r="W182" s="196"/>
      <c r="X182" s="89">
        <v>0</v>
      </c>
      <c r="Y182" s="89">
        <f t="shared" si="41"/>
        <v>0</v>
      </c>
    </row>
    <row r="183" spans="2:25">
      <c r="B183" s="200">
        <v>3440</v>
      </c>
      <c r="C183" t="s">
        <v>210</v>
      </c>
      <c r="D183" s="1">
        <v>96760</v>
      </c>
      <c r="E183" s="86">
        <f t="shared" si="34"/>
        <v>18846.90299961044</v>
      </c>
      <c r="F183" s="87">
        <f t="shared" si="28"/>
        <v>0.88682357498981668</v>
      </c>
      <c r="G183" s="189">
        <f t="shared" si="35"/>
        <v>1492.3465209262888</v>
      </c>
      <c r="H183" s="189">
        <f t="shared" si="29"/>
        <v>7661.7070384355675</v>
      </c>
      <c r="I183" s="189">
        <f t="shared" si="30"/>
        <v>98.566708064894186</v>
      </c>
      <c r="J183" s="88">
        <f t="shared" si="31"/>
        <v>506.04147920516675</v>
      </c>
      <c r="K183" s="189">
        <f t="shared" si="36"/>
        <v>-144.68568227463635</v>
      </c>
      <c r="L183" s="88">
        <f t="shared" si="32"/>
        <v>-742.81629279798301</v>
      </c>
      <c r="M183" s="89">
        <f t="shared" si="37"/>
        <v>6918.8907456375846</v>
      </c>
      <c r="N183" s="89">
        <f t="shared" si="38"/>
        <v>103678.89074563759</v>
      </c>
      <c r="O183" s="89">
        <f t="shared" si="39"/>
        <v>20194.563838262096</v>
      </c>
      <c r="P183" s="90">
        <f t="shared" si="33"/>
        <v>0.95023650828880712</v>
      </c>
      <c r="Q183" s="227">
        <v>590.85046829801286</v>
      </c>
      <c r="R183" s="90">
        <f t="shared" si="40"/>
        <v>6.224613020090021E-2</v>
      </c>
      <c r="S183" s="90">
        <f t="shared" si="40"/>
        <v>6.0177088264396557E-2</v>
      </c>
      <c r="T183" s="92">
        <v>5134</v>
      </c>
      <c r="U183" s="1">
        <v>91090</v>
      </c>
      <c r="V183" s="1">
        <v>17777.127244340361</v>
      </c>
      <c r="W183" s="196"/>
      <c r="X183" s="89">
        <v>0</v>
      </c>
      <c r="Y183" s="89">
        <f t="shared" si="41"/>
        <v>0</v>
      </c>
    </row>
    <row r="184" spans="2:25">
      <c r="B184" s="200">
        <v>3441</v>
      </c>
      <c r="C184" t="s">
        <v>211</v>
      </c>
      <c r="D184" s="1">
        <v>110828</v>
      </c>
      <c r="E184" s="86">
        <f t="shared" si="34"/>
        <v>17950.761256883707</v>
      </c>
      <c r="F184" s="87">
        <f t="shared" si="28"/>
        <v>0.84465645480041718</v>
      </c>
      <c r="G184" s="189">
        <f t="shared" si="35"/>
        <v>2047.9544014168634</v>
      </c>
      <c r="H184" s="189">
        <f t="shared" si="29"/>
        <v>12644.070474347714</v>
      </c>
      <c r="I184" s="189">
        <f t="shared" si="30"/>
        <v>412.21631801925082</v>
      </c>
      <c r="J184" s="88">
        <f t="shared" si="31"/>
        <v>2545.0235474508545</v>
      </c>
      <c r="K184" s="189">
        <f t="shared" si="36"/>
        <v>168.96392767972029</v>
      </c>
      <c r="L184" s="88">
        <f t="shared" si="32"/>
        <v>1043.1832894945931</v>
      </c>
      <c r="M184" s="89">
        <f t="shared" si="37"/>
        <v>13687.253763842307</v>
      </c>
      <c r="N184" s="89">
        <f t="shared" si="38"/>
        <v>124515.25376384231</v>
      </c>
      <c r="O184" s="89">
        <f t="shared" si="39"/>
        <v>20167.679585980291</v>
      </c>
      <c r="P184" s="90">
        <f t="shared" si="33"/>
        <v>0.94897149468312503</v>
      </c>
      <c r="Q184" s="227">
        <v>-501.78232737207509</v>
      </c>
      <c r="R184" s="90">
        <f t="shared" si="40"/>
        <v>0.10318329318548307</v>
      </c>
      <c r="S184" s="90">
        <f t="shared" si="40"/>
        <v>0.10371933948926614</v>
      </c>
      <c r="T184" s="92">
        <v>6174</v>
      </c>
      <c r="U184" s="1">
        <v>100462</v>
      </c>
      <c r="V184" s="1">
        <v>16263.882143435325</v>
      </c>
      <c r="W184" s="196"/>
      <c r="X184" s="89">
        <v>0</v>
      </c>
      <c r="Y184" s="89">
        <f t="shared" si="41"/>
        <v>0</v>
      </c>
    </row>
    <row r="185" spans="2:25">
      <c r="B185" s="200">
        <v>3442</v>
      </c>
      <c r="C185" t="s">
        <v>212</v>
      </c>
      <c r="D185" s="1">
        <v>251533</v>
      </c>
      <c r="E185" s="86">
        <f t="shared" si="34"/>
        <v>16964.524178862885</v>
      </c>
      <c r="F185" s="87">
        <f t="shared" si="28"/>
        <v>0.79824998200560238</v>
      </c>
      <c r="G185" s="189">
        <f t="shared" si="35"/>
        <v>2659.421389789773</v>
      </c>
      <c r="H185" s="189">
        <f t="shared" si="29"/>
        <v>39431.240946412967</v>
      </c>
      <c r="I185" s="189">
        <f t="shared" si="30"/>
        <v>757.39929532653855</v>
      </c>
      <c r="J185" s="88">
        <f t="shared" si="31"/>
        <v>11229.959351806587</v>
      </c>
      <c r="K185" s="189">
        <f t="shared" si="36"/>
        <v>514.14690498700804</v>
      </c>
      <c r="L185" s="88">
        <f t="shared" si="32"/>
        <v>7623.2561602423684</v>
      </c>
      <c r="M185" s="89">
        <f t="shared" si="37"/>
        <v>47054.497106655333</v>
      </c>
      <c r="N185" s="89">
        <f t="shared" si="38"/>
        <v>298587.49710665533</v>
      </c>
      <c r="O185" s="89">
        <f t="shared" si="39"/>
        <v>20138.092473639666</v>
      </c>
      <c r="P185" s="90">
        <f t="shared" si="33"/>
        <v>0.94757930049928052</v>
      </c>
      <c r="Q185" s="227">
        <v>2890.8865082692646</v>
      </c>
      <c r="R185" s="90">
        <f t="shared" si="40"/>
        <v>0.11663411169315457</v>
      </c>
      <c r="S185" s="90">
        <f t="shared" si="40"/>
        <v>0.11761315286480155</v>
      </c>
      <c r="T185" s="92">
        <v>14827</v>
      </c>
      <c r="U185" s="1">
        <v>225260</v>
      </c>
      <c r="V185" s="1">
        <v>15179.245283018869</v>
      </c>
      <c r="W185" s="196"/>
      <c r="X185" s="89">
        <v>0</v>
      </c>
      <c r="Y185" s="89">
        <f t="shared" si="41"/>
        <v>0</v>
      </c>
    </row>
    <row r="186" spans="2:25">
      <c r="B186" s="200">
        <v>3443</v>
      </c>
      <c r="C186" t="s">
        <v>213</v>
      </c>
      <c r="D186" s="1">
        <v>224467</v>
      </c>
      <c r="E186" s="86">
        <f t="shared" si="34"/>
        <v>16445.673675727161</v>
      </c>
      <c r="F186" s="87">
        <f t="shared" si="28"/>
        <v>0.77383595185509979</v>
      </c>
      <c r="G186" s="189">
        <f t="shared" si="35"/>
        <v>2981.1087017339219</v>
      </c>
      <c r="H186" s="189">
        <f t="shared" si="29"/>
        <v>40689.152669966301</v>
      </c>
      <c r="I186" s="189">
        <f t="shared" si="30"/>
        <v>938.99697142404182</v>
      </c>
      <c r="J186" s="88">
        <f t="shared" si="31"/>
        <v>12816.369662966747</v>
      </c>
      <c r="K186" s="189">
        <f t="shared" si="36"/>
        <v>695.74458108451131</v>
      </c>
      <c r="L186" s="88">
        <f t="shared" si="32"/>
        <v>9496.2177872224947</v>
      </c>
      <c r="M186" s="89">
        <f t="shared" si="37"/>
        <v>50185.370457188794</v>
      </c>
      <c r="N186" s="89">
        <f t="shared" si="38"/>
        <v>274652.37045718881</v>
      </c>
      <c r="O186" s="89">
        <f t="shared" si="39"/>
        <v>20122.526958545594</v>
      </c>
      <c r="P186" s="90">
        <f t="shared" si="33"/>
        <v>0.94684687959476532</v>
      </c>
      <c r="Q186" s="227">
        <v>7819.851328749377</v>
      </c>
      <c r="R186" s="90">
        <f t="shared" si="40"/>
        <v>0.1628245508609793</v>
      </c>
      <c r="S186" s="90">
        <f t="shared" si="40"/>
        <v>0.16640273469394595</v>
      </c>
      <c r="T186" s="92">
        <v>13649</v>
      </c>
      <c r="U186" s="1">
        <v>193036</v>
      </c>
      <c r="V186" s="1">
        <v>14099.481411146009</v>
      </c>
      <c r="W186" s="196"/>
      <c r="X186" s="89">
        <v>0</v>
      </c>
      <c r="Y186" s="89">
        <f t="shared" si="41"/>
        <v>0</v>
      </c>
    </row>
    <row r="187" spans="2:25">
      <c r="B187" s="200">
        <v>3446</v>
      </c>
      <c r="C187" t="s">
        <v>214</v>
      </c>
      <c r="D187" s="1">
        <v>248783</v>
      </c>
      <c r="E187" s="86">
        <f t="shared" si="34"/>
        <v>18212.51830161054</v>
      </c>
      <c r="F187" s="87">
        <f t="shared" si="28"/>
        <v>0.85697319024433705</v>
      </c>
      <c r="G187" s="189">
        <f t="shared" si="35"/>
        <v>1885.6650336862265</v>
      </c>
      <c r="H187" s="189">
        <f t="shared" si="29"/>
        <v>25758.184360153853</v>
      </c>
      <c r="I187" s="189">
        <f t="shared" si="30"/>
        <v>320.60135236485911</v>
      </c>
      <c r="J187" s="88">
        <f t="shared" si="31"/>
        <v>4379.4144733039757</v>
      </c>
      <c r="K187" s="189">
        <f t="shared" si="36"/>
        <v>77.348962025328575</v>
      </c>
      <c r="L187" s="88">
        <f t="shared" si="32"/>
        <v>1056.5868212659882</v>
      </c>
      <c r="M187" s="89">
        <f t="shared" si="37"/>
        <v>26814.771181419841</v>
      </c>
      <c r="N187" s="89">
        <f t="shared" si="38"/>
        <v>275597.77118141984</v>
      </c>
      <c r="O187" s="89">
        <f t="shared" si="39"/>
        <v>20175.532297322097</v>
      </c>
      <c r="P187" s="90">
        <f t="shared" si="33"/>
        <v>0.94934099674644257</v>
      </c>
      <c r="Q187" s="227">
        <v>-1052.77941235861</v>
      </c>
      <c r="R187" s="90">
        <f t="shared" si="40"/>
        <v>0.12896901929997323</v>
      </c>
      <c r="S187" s="90">
        <f t="shared" si="40"/>
        <v>0.12343161635025886</v>
      </c>
      <c r="T187" s="92">
        <v>13660</v>
      </c>
      <c r="U187" s="1">
        <v>220363</v>
      </c>
      <c r="V187" s="1">
        <v>16211.505922165819</v>
      </c>
      <c r="W187" s="196"/>
      <c r="X187" s="89">
        <v>0</v>
      </c>
      <c r="Y187" s="89">
        <f t="shared" si="41"/>
        <v>0</v>
      </c>
    </row>
    <row r="188" spans="2:25">
      <c r="B188" s="200">
        <v>3447</v>
      </c>
      <c r="C188" t="s">
        <v>215</v>
      </c>
      <c r="D188" s="1">
        <v>81845</v>
      </c>
      <c r="E188" s="86">
        <f t="shared" si="34"/>
        <v>14623.012328032875</v>
      </c>
      <c r="F188" s="87">
        <f t="shared" si="28"/>
        <v>0.68807230928786134</v>
      </c>
      <c r="G188" s="189">
        <f t="shared" si="35"/>
        <v>4111.1587373043785</v>
      </c>
      <c r="H188" s="189">
        <f t="shared" si="29"/>
        <v>23010.155452692605</v>
      </c>
      <c r="I188" s="189">
        <f t="shared" si="30"/>
        <v>1576.9284431170418</v>
      </c>
      <c r="J188" s="88">
        <f t="shared" si="31"/>
        <v>8826.0684961260813</v>
      </c>
      <c r="K188" s="189">
        <f t="shared" si="36"/>
        <v>1333.6760527775111</v>
      </c>
      <c r="L188" s="88">
        <f t="shared" si="32"/>
        <v>7464.5848673957298</v>
      </c>
      <c r="M188" s="89">
        <f t="shared" si="37"/>
        <v>30474.740320088335</v>
      </c>
      <c r="N188" s="89">
        <f t="shared" si="38"/>
        <v>112319.74032008834</v>
      </c>
      <c r="O188" s="89">
        <f t="shared" si="39"/>
        <v>20067.847118114765</v>
      </c>
      <c r="P188" s="90">
        <f t="shared" si="33"/>
        <v>0.94427397031774829</v>
      </c>
      <c r="Q188" s="227">
        <v>3215.9838198410507</v>
      </c>
      <c r="R188" s="90">
        <f t="shared" si="40"/>
        <v>0.15789994906909627</v>
      </c>
      <c r="S188" s="90">
        <f t="shared" si="40"/>
        <v>0.1558311623099948</v>
      </c>
      <c r="T188" s="92">
        <v>5597</v>
      </c>
      <c r="U188" s="1">
        <v>70684</v>
      </c>
      <c r="V188" s="1">
        <v>12651.51243959191</v>
      </c>
      <c r="W188" s="196"/>
      <c r="X188" s="89">
        <v>0</v>
      </c>
      <c r="Y188" s="89">
        <f t="shared" si="41"/>
        <v>0</v>
      </c>
    </row>
    <row r="189" spans="2:25">
      <c r="B189" s="200">
        <v>3448</v>
      </c>
      <c r="C189" t="s">
        <v>216</v>
      </c>
      <c r="D189" s="1">
        <v>106313</v>
      </c>
      <c r="E189" s="86">
        <f t="shared" si="34"/>
        <v>16245.874083129585</v>
      </c>
      <c r="F189" s="87">
        <f t="shared" si="28"/>
        <v>0.76443456697013734</v>
      </c>
      <c r="G189" s="189">
        <f t="shared" si="35"/>
        <v>3104.9844491444187</v>
      </c>
      <c r="H189" s="189">
        <f t="shared" si="29"/>
        <v>20319.018235201074</v>
      </c>
      <c r="I189" s="189">
        <f t="shared" si="30"/>
        <v>1008.9268288331932</v>
      </c>
      <c r="J189" s="88">
        <f t="shared" si="31"/>
        <v>6602.4171678844159</v>
      </c>
      <c r="K189" s="189">
        <f t="shared" si="36"/>
        <v>765.67443849366271</v>
      </c>
      <c r="L189" s="88">
        <f t="shared" si="32"/>
        <v>5010.5735255025293</v>
      </c>
      <c r="M189" s="89">
        <f t="shared" si="37"/>
        <v>25329.591760703603</v>
      </c>
      <c r="N189" s="89">
        <f t="shared" si="38"/>
        <v>131642.5917607036</v>
      </c>
      <c r="O189" s="89">
        <f t="shared" si="39"/>
        <v>20116.532970767665</v>
      </c>
      <c r="P189" s="90">
        <f t="shared" si="33"/>
        <v>0.94656483804821645</v>
      </c>
      <c r="Q189" s="227">
        <v>191.01456262994179</v>
      </c>
      <c r="R189" s="90">
        <f t="shared" si="40"/>
        <v>0.17883240006652992</v>
      </c>
      <c r="S189" s="90">
        <f t="shared" si="40"/>
        <v>0.17270765960163664</v>
      </c>
      <c r="T189" s="92">
        <v>6544</v>
      </c>
      <c r="U189" s="1">
        <v>90185</v>
      </c>
      <c r="V189" s="1">
        <v>13853.302611367128</v>
      </c>
      <c r="W189" s="196"/>
      <c r="X189" s="89">
        <v>0</v>
      </c>
      <c r="Y189" s="89">
        <f t="shared" si="41"/>
        <v>0</v>
      </c>
    </row>
    <row r="190" spans="2:25">
      <c r="B190" s="200">
        <v>3449</v>
      </c>
      <c r="C190" t="s">
        <v>217</v>
      </c>
      <c r="D190" s="1">
        <v>51253</v>
      </c>
      <c r="E190" s="86">
        <f t="shared" si="34"/>
        <v>18161.941885187811</v>
      </c>
      <c r="F190" s="87">
        <f t="shared" si="28"/>
        <v>0.85459336378568196</v>
      </c>
      <c r="G190" s="189">
        <f t="shared" si="35"/>
        <v>1917.0224118683188</v>
      </c>
      <c r="H190" s="189">
        <f t="shared" si="29"/>
        <v>5409.8372462923953</v>
      </c>
      <c r="I190" s="189">
        <f t="shared" si="30"/>
        <v>338.30309811281438</v>
      </c>
      <c r="J190" s="88">
        <f t="shared" si="31"/>
        <v>954.69134287436214</v>
      </c>
      <c r="K190" s="189">
        <f t="shared" si="36"/>
        <v>95.050707773283847</v>
      </c>
      <c r="L190" s="88">
        <f t="shared" si="32"/>
        <v>268.23309733620698</v>
      </c>
      <c r="M190" s="89">
        <f t="shared" si="37"/>
        <v>5678.0703436286021</v>
      </c>
      <c r="N190" s="89">
        <f t="shared" si="38"/>
        <v>56931.070343628598</v>
      </c>
      <c r="O190" s="89">
        <f t="shared" si="39"/>
        <v>20174.015004829409</v>
      </c>
      <c r="P190" s="90">
        <f t="shared" si="33"/>
        <v>0.94926960195268262</v>
      </c>
      <c r="Q190" s="227">
        <v>-2.1628551739504474</v>
      </c>
      <c r="R190" s="90">
        <f t="shared" si="40"/>
        <v>0.10304530291617346</v>
      </c>
      <c r="S190" s="90">
        <f t="shared" si="40"/>
        <v>0.10851753333460951</v>
      </c>
      <c r="T190" s="92">
        <v>2822</v>
      </c>
      <c r="U190" s="1">
        <v>46465</v>
      </c>
      <c r="V190" s="1">
        <v>16383.991537376587</v>
      </c>
      <c r="W190" s="196"/>
      <c r="X190" s="89">
        <v>0</v>
      </c>
      <c r="Y190" s="89">
        <f t="shared" si="41"/>
        <v>0</v>
      </c>
    </row>
    <row r="191" spans="2:25">
      <c r="B191" s="200">
        <v>3450</v>
      </c>
      <c r="C191" t="s">
        <v>218</v>
      </c>
      <c r="D191" s="1">
        <v>19783</v>
      </c>
      <c r="E191" s="86">
        <f t="shared" si="34"/>
        <v>15775.917065390749</v>
      </c>
      <c r="F191" s="87">
        <f t="shared" si="28"/>
        <v>0.74232117451667579</v>
      </c>
      <c r="G191" s="189">
        <f t="shared" si="35"/>
        <v>3396.3578001424967</v>
      </c>
      <c r="H191" s="189">
        <f t="shared" si="29"/>
        <v>4259.0326813786905</v>
      </c>
      <c r="I191" s="189">
        <f t="shared" si="30"/>
        <v>1173.4117850417858</v>
      </c>
      <c r="J191" s="88">
        <f t="shared" si="31"/>
        <v>1471.4583784423994</v>
      </c>
      <c r="K191" s="189">
        <f t="shared" si="36"/>
        <v>930.15939470225533</v>
      </c>
      <c r="L191" s="88">
        <f t="shared" si="32"/>
        <v>1166.419880956628</v>
      </c>
      <c r="M191" s="89">
        <f t="shared" si="37"/>
        <v>5425.4525623353184</v>
      </c>
      <c r="N191" s="89">
        <f t="shared" si="38"/>
        <v>25208.452562335318</v>
      </c>
      <c r="O191" s="89">
        <f t="shared" si="39"/>
        <v>20102.434260235503</v>
      </c>
      <c r="P191" s="90">
        <f t="shared" si="33"/>
        <v>0.94590143627461276</v>
      </c>
      <c r="Q191" s="227">
        <v>128.2455136824492</v>
      </c>
      <c r="R191" s="90">
        <f t="shared" si="40"/>
        <v>9.8201398911957366E-2</v>
      </c>
      <c r="S191" s="90">
        <f t="shared" si="40"/>
        <v>0.19628637233950058</v>
      </c>
      <c r="T191" s="92">
        <v>1254</v>
      </c>
      <c r="U191" s="1">
        <v>18014</v>
      </c>
      <c r="V191" s="1">
        <v>13187.408491947292</v>
      </c>
      <c r="W191" s="196"/>
      <c r="X191" s="89">
        <v>0</v>
      </c>
      <c r="Y191" s="89">
        <f t="shared" si="41"/>
        <v>0</v>
      </c>
    </row>
    <row r="192" spans="2:25">
      <c r="B192" s="200">
        <v>3451</v>
      </c>
      <c r="C192" t="s">
        <v>219</v>
      </c>
      <c r="D192" s="1">
        <v>117522</v>
      </c>
      <c r="E192" s="86">
        <f t="shared" si="34"/>
        <v>18206.351665375678</v>
      </c>
      <c r="F192" s="87">
        <f t="shared" si="28"/>
        <v>0.85668302488445924</v>
      </c>
      <c r="G192" s="189">
        <f t="shared" si="35"/>
        <v>1889.4883481518414</v>
      </c>
      <c r="H192" s="189">
        <f t="shared" si="29"/>
        <v>12196.647287320135</v>
      </c>
      <c r="I192" s="189">
        <f t="shared" si="30"/>
        <v>322.75967504706091</v>
      </c>
      <c r="J192" s="88">
        <f t="shared" si="31"/>
        <v>2083.4137024287784</v>
      </c>
      <c r="K192" s="189">
        <f t="shared" si="36"/>
        <v>79.507284707530374</v>
      </c>
      <c r="L192" s="88">
        <f t="shared" si="32"/>
        <v>513.21952278710853</v>
      </c>
      <c r="M192" s="89">
        <f t="shared" si="37"/>
        <v>12709.866810107244</v>
      </c>
      <c r="N192" s="89">
        <f t="shared" si="38"/>
        <v>130231.86681010724</v>
      </c>
      <c r="O192" s="89">
        <f t="shared" si="39"/>
        <v>20175.34729823505</v>
      </c>
      <c r="P192" s="90">
        <f t="shared" si="33"/>
        <v>0.94933229178564627</v>
      </c>
      <c r="Q192" s="227">
        <v>838.24601341325797</v>
      </c>
      <c r="R192" s="90">
        <f t="shared" si="40"/>
        <v>9.9024622894709771E-2</v>
      </c>
      <c r="S192" s="90">
        <f t="shared" si="40"/>
        <v>0.11724238194191863</v>
      </c>
      <c r="T192" s="92">
        <v>6455</v>
      </c>
      <c r="U192" s="1">
        <v>106933</v>
      </c>
      <c r="V192" s="1">
        <v>16295.793965254497</v>
      </c>
      <c r="W192" s="196"/>
      <c r="X192" s="89">
        <v>0</v>
      </c>
      <c r="Y192" s="89">
        <f t="shared" si="41"/>
        <v>0</v>
      </c>
    </row>
    <row r="193" spans="2:28">
      <c r="B193" s="200">
        <v>3452</v>
      </c>
      <c r="C193" t="s">
        <v>220</v>
      </c>
      <c r="D193" s="1">
        <v>40830</v>
      </c>
      <c r="E193" s="86">
        <f t="shared" si="34"/>
        <v>19061.624649859943</v>
      </c>
      <c r="F193" s="87">
        <f t="shared" si="28"/>
        <v>0.89692710348497118</v>
      </c>
      <c r="G193" s="189">
        <f t="shared" si="35"/>
        <v>1359.2190977715968</v>
      </c>
      <c r="H193" s="189">
        <f t="shared" si="29"/>
        <v>2911.4473074267603</v>
      </c>
      <c r="I193" s="189">
        <f t="shared" si="30"/>
        <v>23.41413047756814</v>
      </c>
      <c r="J193" s="88">
        <f t="shared" si="31"/>
        <v>50.153067482950959</v>
      </c>
      <c r="K193" s="189">
        <f t="shared" si="36"/>
        <v>-219.8382598619624</v>
      </c>
      <c r="L193" s="88">
        <f t="shared" si="32"/>
        <v>-470.89355262432349</v>
      </c>
      <c r="M193" s="89">
        <f t="shared" si="37"/>
        <v>2440.5537548024367</v>
      </c>
      <c r="N193" s="89">
        <f t="shared" si="38"/>
        <v>43270.553754802437</v>
      </c>
      <c r="O193" s="89">
        <f t="shared" si="39"/>
        <v>20201.005487769577</v>
      </c>
      <c r="P193" s="90">
        <f t="shared" si="33"/>
        <v>0.9505396141436615</v>
      </c>
      <c r="Q193" s="227">
        <v>-380.67795031275045</v>
      </c>
      <c r="R193" s="90">
        <f t="shared" si="40"/>
        <v>9.5431009041397258E-2</v>
      </c>
      <c r="S193" s="90">
        <f t="shared" si="40"/>
        <v>8.0088838046419739E-2</v>
      </c>
      <c r="T193" s="92">
        <v>2142</v>
      </c>
      <c r="U193" s="1">
        <v>37273</v>
      </c>
      <c r="V193" s="1">
        <v>17648.200757575756</v>
      </c>
      <c r="W193" s="196"/>
      <c r="X193" s="89">
        <v>0</v>
      </c>
      <c r="Y193" s="89">
        <f t="shared" si="41"/>
        <v>0</v>
      </c>
    </row>
    <row r="194" spans="2:28">
      <c r="B194" s="200">
        <v>3453</v>
      </c>
      <c r="C194" t="s">
        <v>221</v>
      </c>
      <c r="D194" s="1">
        <v>65479</v>
      </c>
      <c r="E194" s="86">
        <f t="shared" si="34"/>
        <v>19776.200543642404</v>
      </c>
      <c r="F194" s="87">
        <f t="shared" si="28"/>
        <v>0.9305508107189292</v>
      </c>
      <c r="G194" s="189">
        <f t="shared" si="35"/>
        <v>916.18204362647089</v>
      </c>
      <c r="H194" s="189">
        <f t="shared" si="29"/>
        <v>3033.4787464472452</v>
      </c>
      <c r="I194" s="189">
        <f t="shared" si="30"/>
        <v>0</v>
      </c>
      <c r="J194" s="88">
        <f t="shared" si="31"/>
        <v>0</v>
      </c>
      <c r="K194" s="189">
        <f t="shared" si="36"/>
        <v>-243.25239033953054</v>
      </c>
      <c r="L194" s="88">
        <f t="shared" si="32"/>
        <v>-805.40866441418552</v>
      </c>
      <c r="M194" s="89">
        <f t="shared" si="37"/>
        <v>2228.0700820330594</v>
      </c>
      <c r="N194" s="89">
        <f t="shared" si="38"/>
        <v>67707.070082033053</v>
      </c>
      <c r="O194" s="89">
        <f t="shared" si="39"/>
        <v>20449.130196929342</v>
      </c>
      <c r="P194" s="90">
        <f t="shared" si="33"/>
        <v>0.96221489265625959</v>
      </c>
      <c r="Q194" s="227">
        <v>-564.07073291129291</v>
      </c>
      <c r="R194" s="90">
        <f t="shared" si="40"/>
        <v>6.9167088483581801E-2</v>
      </c>
      <c r="S194" s="90">
        <f t="shared" si="40"/>
        <v>6.4969211059756185E-2</v>
      </c>
      <c r="T194" s="92">
        <v>3311</v>
      </c>
      <c r="U194" s="1">
        <v>61243</v>
      </c>
      <c r="V194" s="1">
        <v>18569.739235900546</v>
      </c>
      <c r="W194" s="196"/>
      <c r="X194" s="89">
        <v>0</v>
      </c>
      <c r="Y194" s="89">
        <f t="shared" si="41"/>
        <v>0</v>
      </c>
    </row>
    <row r="195" spans="2:28" ht="32.1" customHeight="1">
      <c r="B195" s="200">
        <v>3454</v>
      </c>
      <c r="C195" t="s">
        <v>222</v>
      </c>
      <c r="D195" s="1">
        <v>35602</v>
      </c>
      <c r="E195" s="86">
        <f t="shared" si="34"/>
        <v>21603.155339805824</v>
      </c>
      <c r="F195" s="87">
        <f t="shared" si="28"/>
        <v>1.0165164775296474</v>
      </c>
      <c r="G195" s="189">
        <f t="shared" si="35"/>
        <v>-216.52992999484937</v>
      </c>
      <c r="H195" s="189">
        <f t="shared" si="29"/>
        <v>-356.84132463151178</v>
      </c>
      <c r="I195" s="189">
        <f t="shared" si="30"/>
        <v>0</v>
      </c>
      <c r="J195" s="88">
        <f t="shared" si="31"/>
        <v>0</v>
      </c>
      <c r="K195" s="189">
        <f t="shared" si="36"/>
        <v>-243.25239033953054</v>
      </c>
      <c r="L195" s="88">
        <f t="shared" si="32"/>
        <v>-400.87993927954631</v>
      </c>
      <c r="M195" s="89">
        <f t="shared" si="37"/>
        <v>-757.72126391105803</v>
      </c>
      <c r="N195" s="89">
        <f t="shared" si="38"/>
        <v>34844.278736088942</v>
      </c>
      <c r="O195" s="89">
        <f t="shared" si="39"/>
        <v>21143.373019471444</v>
      </c>
      <c r="P195" s="90">
        <f t="shared" si="33"/>
        <v>0.99488184604433261</v>
      </c>
      <c r="Q195" s="227">
        <v>-640.59545993289282</v>
      </c>
      <c r="R195" s="93">
        <f t="shared" si="40"/>
        <v>9.161709695222911E-2</v>
      </c>
      <c r="S195" s="93">
        <f t="shared" si="40"/>
        <v>8.9629929906806238E-2</v>
      </c>
      <c r="T195" s="92">
        <v>1648</v>
      </c>
      <c r="U195" s="1">
        <v>32614</v>
      </c>
      <c r="V195" s="1">
        <v>19826.13981762918</v>
      </c>
      <c r="W195" s="196"/>
      <c r="X195" s="89">
        <v>0</v>
      </c>
      <c r="Y195" s="89">
        <f t="shared" si="41"/>
        <v>0</v>
      </c>
      <c r="Z195" s="190"/>
      <c r="AB195" s="46"/>
    </row>
    <row r="196" spans="2:28">
      <c r="B196" s="200">
        <v>3901</v>
      </c>
      <c r="C196" t="s">
        <v>223</v>
      </c>
      <c r="D196" s="1">
        <v>495787</v>
      </c>
      <c r="E196" s="86">
        <f t="shared" si="34"/>
        <v>17682.050001783231</v>
      </c>
      <c r="F196" s="87">
        <f t="shared" si="28"/>
        <v>0.83201249542453837</v>
      </c>
      <c r="G196" s="189">
        <f t="shared" si="35"/>
        <v>2214.5553795791584</v>
      </c>
      <c r="H196" s="189">
        <f t="shared" si="29"/>
        <v>62093.918288020024</v>
      </c>
      <c r="I196" s="189">
        <f t="shared" si="30"/>
        <v>506.26525730441733</v>
      </c>
      <c r="J196" s="88">
        <f t="shared" si="31"/>
        <v>14195.171549558558</v>
      </c>
      <c r="K196" s="189">
        <f t="shared" si="36"/>
        <v>263.01286696488683</v>
      </c>
      <c r="L196" s="88">
        <f t="shared" si="32"/>
        <v>7374.6177768284615</v>
      </c>
      <c r="M196" s="89">
        <f t="shared" si="37"/>
        <v>69468.536064848478</v>
      </c>
      <c r="N196" s="89">
        <f t="shared" si="38"/>
        <v>565255.53606484854</v>
      </c>
      <c r="O196" s="89">
        <f t="shared" si="39"/>
        <v>20159.618248327279</v>
      </c>
      <c r="P196" s="90">
        <f t="shared" si="33"/>
        <v>0.94859217590184863</v>
      </c>
      <c r="Q196" s="227">
        <v>11089.950915583868</v>
      </c>
      <c r="R196" s="93">
        <f t="shared" si="40"/>
        <v>0.14478517974614566</v>
      </c>
      <c r="S196" s="94">
        <f t="shared" si="40"/>
        <v>0.14070234804834575</v>
      </c>
      <c r="T196" s="92">
        <v>28039</v>
      </c>
      <c r="U196" s="1">
        <v>433083</v>
      </c>
      <c r="V196" s="1">
        <v>15501.02007945882</v>
      </c>
      <c r="W196" s="196"/>
      <c r="X196" s="89">
        <v>0</v>
      </c>
      <c r="Y196" s="89">
        <f t="shared" si="41"/>
        <v>0</v>
      </c>
      <c r="Z196" s="1"/>
      <c r="AA196" s="1"/>
    </row>
    <row r="197" spans="2:28">
      <c r="B197" s="200">
        <v>3903</v>
      </c>
      <c r="C197" t="s">
        <v>224</v>
      </c>
      <c r="D197" s="1">
        <v>495817</v>
      </c>
      <c r="E197" s="86">
        <f t="shared" si="34"/>
        <v>18360.1925569339</v>
      </c>
      <c r="F197" s="87">
        <f t="shared" si="28"/>
        <v>0.86392186563373796</v>
      </c>
      <c r="G197" s="189">
        <f t="shared" si="35"/>
        <v>1794.1069953857434</v>
      </c>
      <c r="H197" s="189">
        <f t="shared" si="29"/>
        <v>48449.859410392004</v>
      </c>
      <c r="I197" s="189">
        <f t="shared" si="30"/>
        <v>268.91536300168315</v>
      </c>
      <c r="J197" s="88">
        <f t="shared" si="31"/>
        <v>7262.0593778604534</v>
      </c>
      <c r="K197" s="189">
        <f t="shared" si="36"/>
        <v>25.662972662152612</v>
      </c>
      <c r="L197" s="88">
        <f t="shared" si="32"/>
        <v>693.02857674143127</v>
      </c>
      <c r="M197" s="89">
        <f t="shared" si="37"/>
        <v>49142.887987133436</v>
      </c>
      <c r="N197" s="89">
        <f t="shared" si="38"/>
        <v>544959.88798713346</v>
      </c>
      <c r="O197" s="89">
        <f t="shared" si="39"/>
        <v>20179.962524981798</v>
      </c>
      <c r="P197" s="90">
        <f t="shared" si="33"/>
        <v>0.94954945700812465</v>
      </c>
      <c r="Q197" s="227">
        <v>7697.8105797404278</v>
      </c>
      <c r="R197" s="93">
        <f t="shared" si="40"/>
        <v>9.6860184986494346E-2</v>
      </c>
      <c r="S197" s="93">
        <f t="shared" si="40"/>
        <v>9.1458133344087283E-2</v>
      </c>
      <c r="T197" s="92">
        <v>27005</v>
      </c>
      <c r="U197" s="1">
        <v>452033</v>
      </c>
      <c r="V197" s="1">
        <v>16821.710330455491</v>
      </c>
      <c r="W197" s="196"/>
      <c r="X197" s="89">
        <v>0</v>
      </c>
      <c r="Y197" s="89">
        <f t="shared" si="41"/>
        <v>0</v>
      </c>
      <c r="Z197" s="1"/>
      <c r="AA197" s="1"/>
    </row>
    <row r="198" spans="2:28">
      <c r="B198" s="200">
        <v>3905</v>
      </c>
      <c r="C198" t="s">
        <v>225</v>
      </c>
      <c r="D198" s="1">
        <v>1172799</v>
      </c>
      <c r="E198" s="86">
        <f t="shared" si="34"/>
        <v>19602.189537021561</v>
      </c>
      <c r="F198" s="87">
        <f t="shared" si="28"/>
        <v>0.9223628838758684</v>
      </c>
      <c r="G198" s="189">
        <f t="shared" si="35"/>
        <v>1024.068867731394</v>
      </c>
      <c r="H198" s="189">
        <f t="shared" si="29"/>
        <v>61270.040356369303</v>
      </c>
      <c r="I198" s="189">
        <f t="shared" si="30"/>
        <v>0</v>
      </c>
      <c r="J198" s="88">
        <f t="shared" si="31"/>
        <v>0</v>
      </c>
      <c r="K198" s="189">
        <f t="shared" si="36"/>
        <v>-243.25239033953054</v>
      </c>
      <c r="L198" s="88">
        <f t="shared" si="32"/>
        <v>-14553.790514014112</v>
      </c>
      <c r="M198" s="89">
        <f t="shared" si="37"/>
        <v>46716.249842355188</v>
      </c>
      <c r="N198" s="89">
        <f t="shared" si="38"/>
        <v>1219515.2498423553</v>
      </c>
      <c r="O198" s="89">
        <f t="shared" si="39"/>
        <v>20383.006014413426</v>
      </c>
      <c r="P198" s="90">
        <f t="shared" si="33"/>
        <v>0.95910348045589666</v>
      </c>
      <c r="Q198" s="227">
        <v>3410.1256991593837</v>
      </c>
      <c r="R198" s="93">
        <f t="shared" si="40"/>
        <v>7.7623309320788009E-2</v>
      </c>
      <c r="S198" s="93">
        <f t="shared" si="40"/>
        <v>6.5807817244664904E-2</v>
      </c>
      <c r="T198" s="92">
        <v>59830</v>
      </c>
      <c r="U198" s="1">
        <v>1088320</v>
      </c>
      <c r="V198" s="1">
        <v>18391.861290431611</v>
      </c>
      <c r="W198" s="196"/>
      <c r="X198" s="89">
        <v>0</v>
      </c>
      <c r="Y198" s="89">
        <f t="shared" si="41"/>
        <v>0</v>
      </c>
    </row>
    <row r="199" spans="2:28">
      <c r="B199" s="200">
        <v>3907</v>
      </c>
      <c r="C199" t="s">
        <v>226</v>
      </c>
      <c r="D199" s="1">
        <v>1228361</v>
      </c>
      <c r="E199" s="86">
        <f t="shared" si="34"/>
        <v>18400.206716797984</v>
      </c>
      <c r="F199" s="87">
        <f t="shared" ref="F199:F262" si="42">E199/E$365</f>
        <v>0.86580469488699063</v>
      </c>
      <c r="G199" s="189">
        <f t="shared" si="35"/>
        <v>1769.2982162700114</v>
      </c>
      <c r="H199" s="189">
        <f t="shared" ref="H199:H262" si="43">G199*T199/1000</f>
        <v>118114.81032175341</v>
      </c>
      <c r="I199" s="189">
        <f t="shared" ref="I199:I262" si="44">IF(E199+Y199&lt;(E$365+Y$365)*0.9,((E$365+Y$365)*0.9-E199-Y199)*0.35,0)</f>
        <v>254.91040704925379</v>
      </c>
      <c r="J199" s="88">
        <f t="shared" ref="J199:J262" si="45">I199*T199/1000</f>
        <v>17017.308953794083</v>
      </c>
      <c r="K199" s="189">
        <f t="shared" si="36"/>
        <v>11.658016709723256</v>
      </c>
      <c r="L199" s="88">
        <f t="shared" ref="L199:L262" si="46">K199*T199/1000</f>
        <v>778.26587950770511</v>
      </c>
      <c r="M199" s="89">
        <f t="shared" si="37"/>
        <v>118893.07620126111</v>
      </c>
      <c r="N199" s="89">
        <f t="shared" si="38"/>
        <v>1347254.076201261</v>
      </c>
      <c r="O199" s="89">
        <f t="shared" si="39"/>
        <v>20181.162949777718</v>
      </c>
      <c r="P199" s="90">
        <f t="shared" ref="P199:P262" si="47">O199/O$365</f>
        <v>0.94960594188572212</v>
      </c>
      <c r="Q199" s="227">
        <v>6601.8277371714357</v>
      </c>
      <c r="R199" s="93">
        <f t="shared" si="40"/>
        <v>7.8611914807676264E-2</v>
      </c>
      <c r="S199" s="93">
        <f t="shared" si="40"/>
        <v>7.0097152845010141E-2</v>
      </c>
      <c r="T199" s="92">
        <v>66758</v>
      </c>
      <c r="U199" s="1">
        <v>1138835</v>
      </c>
      <c r="V199" s="1">
        <v>17194.893629871211</v>
      </c>
      <c r="W199" s="196"/>
      <c r="X199" s="89">
        <v>0</v>
      </c>
      <c r="Y199" s="89">
        <f t="shared" si="41"/>
        <v>0</v>
      </c>
    </row>
    <row r="200" spans="2:28">
      <c r="B200" s="200">
        <v>3909</v>
      </c>
      <c r="C200" t="s">
        <v>227</v>
      </c>
      <c r="D200" s="1">
        <v>876330</v>
      </c>
      <c r="E200" s="86">
        <f t="shared" ref="E200:E263" si="48">D200/T200*1000</f>
        <v>17931.860036832411</v>
      </c>
      <c r="F200" s="87">
        <f t="shared" si="42"/>
        <v>0.84376707538683904</v>
      </c>
      <c r="G200" s="189">
        <f t="shared" ref="G200:G263" si="49">($E$365+$Y$365-E200-Y200)*0.62</f>
        <v>2059.6731578486665</v>
      </c>
      <c r="H200" s="189">
        <f t="shared" si="43"/>
        <v>100656.22722406434</v>
      </c>
      <c r="I200" s="189">
        <f t="shared" si="44"/>
        <v>418.8317450372042</v>
      </c>
      <c r="J200" s="88">
        <f t="shared" si="45"/>
        <v>20468.30737996817</v>
      </c>
      <c r="K200" s="189">
        <f t="shared" ref="K200:K263" si="50">I200+J$367</f>
        <v>175.57935469767366</v>
      </c>
      <c r="L200" s="88">
        <f t="shared" si="46"/>
        <v>8580.5630640753116</v>
      </c>
      <c r="M200" s="89">
        <f t="shared" ref="M200:M263" si="51">+H200+L200</f>
        <v>109236.79028813964</v>
      </c>
      <c r="N200" s="89">
        <f t="shared" ref="N200:N263" si="52">D200+M200</f>
        <v>985566.7902881396</v>
      </c>
      <c r="O200" s="89">
        <f t="shared" ref="O200:O263" si="53">N200/T200*1000</f>
        <v>20167.112549378755</v>
      </c>
      <c r="P200" s="90">
        <f t="shared" si="47"/>
        <v>0.94894481330071778</v>
      </c>
      <c r="Q200" s="227">
        <v>8348.9138226965879</v>
      </c>
      <c r="R200" s="93">
        <f t="shared" ref="R200:S263" si="54">(D200-U200)/U200</f>
        <v>6.4282244352683995E-2</v>
      </c>
      <c r="S200" s="93">
        <f t="shared" si="54"/>
        <v>6.0906681678759796E-2</v>
      </c>
      <c r="T200" s="92">
        <v>48870</v>
      </c>
      <c r="U200" s="1">
        <v>823400</v>
      </c>
      <c r="V200" s="1">
        <v>16902.391460535771</v>
      </c>
      <c r="W200" s="196"/>
      <c r="X200" s="89">
        <v>0</v>
      </c>
      <c r="Y200" s="89">
        <f t="shared" ref="Y200:Y263" si="55">X200*1000/T200</f>
        <v>0</v>
      </c>
    </row>
    <row r="201" spans="2:28">
      <c r="B201" s="200">
        <v>3911</v>
      </c>
      <c r="C201" t="s">
        <v>228</v>
      </c>
      <c r="D201" s="1">
        <v>564109</v>
      </c>
      <c r="E201" s="86">
        <f t="shared" si="48"/>
        <v>20461.714244259856</v>
      </c>
      <c r="F201" s="87">
        <f t="shared" si="42"/>
        <v>0.96280702335495927</v>
      </c>
      <c r="G201" s="189">
        <f t="shared" si="49"/>
        <v>491.16354924365078</v>
      </c>
      <c r="H201" s="189">
        <f t="shared" si="43"/>
        <v>13540.887889098209</v>
      </c>
      <c r="I201" s="189">
        <f t="shared" si="44"/>
        <v>0</v>
      </c>
      <c r="J201" s="88">
        <f t="shared" si="45"/>
        <v>0</v>
      </c>
      <c r="K201" s="189">
        <f t="shared" si="50"/>
        <v>-243.25239033953054</v>
      </c>
      <c r="L201" s="88">
        <f t="shared" si="46"/>
        <v>-6706.2251492705182</v>
      </c>
      <c r="M201" s="89">
        <f t="shared" si="51"/>
        <v>6834.6627398276905</v>
      </c>
      <c r="N201" s="89">
        <f t="shared" si="52"/>
        <v>570943.66273982765</v>
      </c>
      <c r="O201" s="89">
        <f t="shared" si="53"/>
        <v>20709.625403163976</v>
      </c>
      <c r="P201" s="90">
        <f t="shared" si="47"/>
        <v>0.97447225345795108</v>
      </c>
      <c r="Q201" s="227">
        <v>-5336.1843901031607</v>
      </c>
      <c r="R201" s="93">
        <f t="shared" si="54"/>
        <v>5.6358178546215165E-2</v>
      </c>
      <c r="S201" s="93">
        <f t="shared" si="54"/>
        <v>5.3752630425458296E-2</v>
      </c>
      <c r="T201" s="92">
        <v>27569</v>
      </c>
      <c r="U201" s="1">
        <v>534013</v>
      </c>
      <c r="V201" s="1">
        <v>19417.948438238611</v>
      </c>
      <c r="W201" s="196"/>
      <c r="X201" s="89">
        <v>0</v>
      </c>
      <c r="Y201" s="89">
        <f t="shared" si="55"/>
        <v>0</v>
      </c>
    </row>
    <row r="202" spans="2:28">
      <c r="B202" s="200">
        <v>4001</v>
      </c>
      <c r="C202" t="s">
        <v>229</v>
      </c>
      <c r="D202" s="1">
        <v>703621</v>
      </c>
      <c r="E202" s="86">
        <f t="shared" si="48"/>
        <v>18869.398482126096</v>
      </c>
      <c r="F202" s="87">
        <f t="shared" si="42"/>
        <v>0.88788207909662231</v>
      </c>
      <c r="G202" s="189">
        <f t="shared" si="49"/>
        <v>1478.3993217665818</v>
      </c>
      <c r="H202" s="189">
        <f t="shared" si="43"/>
        <v>55128.032309354065</v>
      </c>
      <c r="I202" s="189">
        <f t="shared" si="44"/>
        <v>90.693289184414425</v>
      </c>
      <c r="J202" s="88">
        <f t="shared" si="45"/>
        <v>3381.8620603976296</v>
      </c>
      <c r="K202" s="189">
        <f t="shared" si="50"/>
        <v>-152.55910115511611</v>
      </c>
      <c r="L202" s="88">
        <f t="shared" si="46"/>
        <v>-5688.7763229731245</v>
      </c>
      <c r="M202" s="89">
        <f t="shared" si="51"/>
        <v>49439.255986380944</v>
      </c>
      <c r="N202" s="89">
        <f t="shared" si="52"/>
        <v>753060.25598638097</v>
      </c>
      <c r="O202" s="89">
        <f t="shared" si="53"/>
        <v>20195.238702737563</v>
      </c>
      <c r="P202" s="90">
        <f t="shared" si="47"/>
        <v>0.95026826341201109</v>
      </c>
      <c r="Q202" s="227">
        <v>12661.718816806715</v>
      </c>
      <c r="R202" s="93">
        <f t="shared" si="54"/>
        <v>0.11354108473642813</v>
      </c>
      <c r="S202" s="94">
        <f t="shared" si="54"/>
        <v>0.11067428905580654</v>
      </c>
      <c r="T202" s="92">
        <v>37289</v>
      </c>
      <c r="U202" s="1">
        <v>631877</v>
      </c>
      <c r="V202" s="1">
        <v>16989.137740972765</v>
      </c>
      <c r="W202" s="196"/>
      <c r="X202" s="89">
        <v>0</v>
      </c>
      <c r="Y202" s="89">
        <f t="shared" si="55"/>
        <v>0</v>
      </c>
      <c r="Z202" s="1"/>
    </row>
    <row r="203" spans="2:28">
      <c r="B203" s="200">
        <v>4003</v>
      </c>
      <c r="C203" t="s">
        <v>230</v>
      </c>
      <c r="D203" s="1">
        <v>985371</v>
      </c>
      <c r="E203" s="86">
        <f t="shared" si="48"/>
        <v>17327.946400309502</v>
      </c>
      <c r="F203" s="87">
        <f t="shared" si="42"/>
        <v>0.81535047823358697</v>
      </c>
      <c r="G203" s="189">
        <f t="shared" si="49"/>
        <v>2434.0996124928706</v>
      </c>
      <c r="H203" s="189">
        <f t="shared" si="43"/>
        <v>138417.5085640196</v>
      </c>
      <c r="I203" s="189">
        <f t="shared" si="44"/>
        <v>630.20151782022253</v>
      </c>
      <c r="J203" s="88">
        <f t="shared" si="45"/>
        <v>35837.039512364776</v>
      </c>
      <c r="K203" s="189">
        <f t="shared" si="50"/>
        <v>386.94912748069203</v>
      </c>
      <c r="L203" s="88">
        <f t="shared" si="46"/>
        <v>22004.249083317034</v>
      </c>
      <c r="M203" s="89">
        <f t="shared" si="51"/>
        <v>160421.75764733664</v>
      </c>
      <c r="N203" s="89">
        <f t="shared" si="52"/>
        <v>1145792.7576473367</v>
      </c>
      <c r="O203" s="89">
        <f t="shared" si="53"/>
        <v>20148.995140283063</v>
      </c>
      <c r="P203" s="90">
        <f t="shared" si="47"/>
        <v>0.94809231538611993</v>
      </c>
      <c r="Q203" s="227">
        <v>23321.230559063901</v>
      </c>
      <c r="R203" s="93">
        <f t="shared" si="54"/>
        <v>0.11748195123942762</v>
      </c>
      <c r="S203" s="93">
        <f t="shared" si="54"/>
        <v>0.11262811868647631</v>
      </c>
      <c r="T203" s="92">
        <v>56866</v>
      </c>
      <c r="U203" s="1">
        <v>881778</v>
      </c>
      <c r="V203" s="1">
        <v>15573.888623960154</v>
      </c>
      <c r="W203" s="196"/>
      <c r="X203" s="89">
        <v>0</v>
      </c>
      <c r="Y203" s="89">
        <f t="shared" si="55"/>
        <v>0</v>
      </c>
    </row>
    <row r="204" spans="2:28">
      <c r="B204" s="200">
        <v>4005</v>
      </c>
      <c r="C204" t="s">
        <v>231</v>
      </c>
      <c r="D204" s="1">
        <v>236727</v>
      </c>
      <c r="E204" s="86">
        <f t="shared" si="48"/>
        <v>17754.968874221857</v>
      </c>
      <c r="F204" s="87">
        <f t="shared" si="42"/>
        <v>0.83544362546970197</v>
      </c>
      <c r="G204" s="189">
        <f t="shared" si="49"/>
        <v>2169.3456786672104</v>
      </c>
      <c r="H204" s="189">
        <f t="shared" si="43"/>
        <v>28923.885933669917</v>
      </c>
      <c r="I204" s="189">
        <f t="shared" si="44"/>
        <v>480.74365195089825</v>
      </c>
      <c r="J204" s="88">
        <f t="shared" si="45"/>
        <v>6409.7551114613261</v>
      </c>
      <c r="K204" s="189">
        <f t="shared" si="50"/>
        <v>237.49126161136772</v>
      </c>
      <c r="L204" s="88">
        <f t="shared" si="46"/>
        <v>3166.470991064366</v>
      </c>
      <c r="M204" s="89">
        <f t="shared" si="51"/>
        <v>32090.356924734282</v>
      </c>
      <c r="N204" s="89">
        <f t="shared" si="52"/>
        <v>268817.35692473431</v>
      </c>
      <c r="O204" s="89">
        <f t="shared" si="53"/>
        <v>20161.805814500436</v>
      </c>
      <c r="P204" s="90">
        <f t="shared" si="47"/>
        <v>0.94869510980320348</v>
      </c>
      <c r="Q204" s="227">
        <v>5869.6462551260811</v>
      </c>
      <c r="R204" s="93">
        <f t="shared" si="54"/>
        <v>0.12082932857339009</v>
      </c>
      <c r="S204" s="93">
        <f t="shared" si="54"/>
        <v>0.11519702038960421</v>
      </c>
      <c r="T204" s="92">
        <v>13333</v>
      </c>
      <c r="U204" s="1">
        <v>211207</v>
      </c>
      <c r="V204" s="1">
        <v>15920.925674657019</v>
      </c>
      <c r="W204" s="196"/>
      <c r="X204" s="89">
        <v>0</v>
      </c>
      <c r="Y204" s="89">
        <f t="shared" si="55"/>
        <v>0</v>
      </c>
    </row>
    <row r="205" spans="2:28">
      <c r="B205" s="200">
        <v>4010</v>
      </c>
      <c r="C205" t="s">
        <v>232</v>
      </c>
      <c r="D205" s="1">
        <v>41699</v>
      </c>
      <c r="E205" s="86">
        <f t="shared" si="48"/>
        <v>17454.583507743828</v>
      </c>
      <c r="F205" s="87">
        <f t="shared" si="42"/>
        <v>0.82130927010212895</v>
      </c>
      <c r="G205" s="189">
        <f t="shared" si="49"/>
        <v>2355.5846058835882</v>
      </c>
      <c r="H205" s="189">
        <f t="shared" si="43"/>
        <v>5627.4916234558923</v>
      </c>
      <c r="I205" s="189">
        <f t="shared" si="44"/>
        <v>585.87853021820843</v>
      </c>
      <c r="J205" s="88">
        <f t="shared" si="45"/>
        <v>1399.6638086912999</v>
      </c>
      <c r="K205" s="189">
        <f t="shared" si="50"/>
        <v>342.62613987867792</v>
      </c>
      <c r="L205" s="88">
        <f t="shared" si="46"/>
        <v>818.5338481701616</v>
      </c>
      <c r="M205" s="89">
        <f t="shared" si="51"/>
        <v>6446.0254716260542</v>
      </c>
      <c r="N205" s="89">
        <f t="shared" si="52"/>
        <v>48145.025471626053</v>
      </c>
      <c r="O205" s="89">
        <f t="shared" si="53"/>
        <v>20152.79425350609</v>
      </c>
      <c r="P205" s="90">
        <f t="shared" si="47"/>
        <v>0.94827107914217612</v>
      </c>
      <c r="Q205" s="227">
        <v>932.22813571560073</v>
      </c>
      <c r="R205" s="93">
        <f t="shared" si="54"/>
        <v>0.16260071932416986</v>
      </c>
      <c r="S205" s="93">
        <f t="shared" si="54"/>
        <v>0.15919418728764032</v>
      </c>
      <c r="T205" s="92">
        <v>2389</v>
      </c>
      <c r="U205" s="1">
        <v>35867</v>
      </c>
      <c r="V205" s="1">
        <v>15057.514693534846</v>
      </c>
      <c r="W205" s="196"/>
      <c r="X205" s="89">
        <v>0</v>
      </c>
      <c r="Y205" s="89">
        <f t="shared" si="55"/>
        <v>0</v>
      </c>
    </row>
    <row r="206" spans="2:28">
      <c r="B206" s="200">
        <v>4012</v>
      </c>
      <c r="C206" t="s">
        <v>233</v>
      </c>
      <c r="D206" s="1">
        <v>266547</v>
      </c>
      <c r="E206" s="86">
        <f t="shared" si="48"/>
        <v>18626.624737945491</v>
      </c>
      <c r="F206" s="87">
        <f t="shared" si="42"/>
        <v>0.87645858528799192</v>
      </c>
      <c r="G206" s="189">
        <f t="shared" si="49"/>
        <v>1628.9190431585573</v>
      </c>
      <c r="H206" s="189">
        <f t="shared" si="43"/>
        <v>23309.831507598956</v>
      </c>
      <c r="I206" s="189">
        <f t="shared" si="44"/>
        <v>175.66409964762641</v>
      </c>
      <c r="J206" s="88">
        <f t="shared" si="45"/>
        <v>2513.753265957534</v>
      </c>
      <c r="K206" s="189">
        <f t="shared" si="50"/>
        <v>-67.58829069190412</v>
      </c>
      <c r="L206" s="88">
        <f t="shared" si="46"/>
        <v>-967.18843980114787</v>
      </c>
      <c r="M206" s="89">
        <f t="shared" si="51"/>
        <v>22342.64306779781</v>
      </c>
      <c r="N206" s="89">
        <f t="shared" si="52"/>
        <v>288889.64306779782</v>
      </c>
      <c r="O206" s="89">
        <f t="shared" si="53"/>
        <v>20187.955490412147</v>
      </c>
      <c r="P206" s="90">
        <f t="shared" si="47"/>
        <v>0.9499255585977523</v>
      </c>
      <c r="Q206" s="227">
        <v>5279.0013403476005</v>
      </c>
      <c r="R206" s="93">
        <f t="shared" si="54"/>
        <v>8.8769070522639548E-2</v>
      </c>
      <c r="S206" s="93">
        <f t="shared" si="54"/>
        <v>8.5649606379283177E-2</v>
      </c>
      <c r="T206" s="92">
        <v>14310</v>
      </c>
      <c r="U206" s="1">
        <v>244815</v>
      </c>
      <c r="V206" s="1">
        <v>17157.123834886817</v>
      </c>
      <c r="W206" s="196"/>
      <c r="X206" s="89">
        <v>0</v>
      </c>
      <c r="Y206" s="89">
        <f t="shared" si="55"/>
        <v>0</v>
      </c>
    </row>
    <row r="207" spans="2:28">
      <c r="B207" s="200">
        <v>4014</v>
      </c>
      <c r="C207" t="s">
        <v>234</v>
      </c>
      <c r="D207" s="1">
        <v>179759</v>
      </c>
      <c r="E207" s="86">
        <f t="shared" si="48"/>
        <v>17208.405131150681</v>
      </c>
      <c r="F207" s="87">
        <f t="shared" si="42"/>
        <v>0.80972557446682825</v>
      </c>
      <c r="G207" s="189">
        <f t="shared" si="49"/>
        <v>2508.2151993713392</v>
      </c>
      <c r="H207" s="189">
        <f t="shared" si="43"/>
        <v>26200.815972633009</v>
      </c>
      <c r="I207" s="189">
        <f t="shared" si="44"/>
        <v>672.04096202580979</v>
      </c>
      <c r="J207" s="88">
        <f t="shared" si="45"/>
        <v>7020.1398893216092</v>
      </c>
      <c r="K207" s="189">
        <f t="shared" si="50"/>
        <v>428.78857168627928</v>
      </c>
      <c r="L207" s="88">
        <f t="shared" si="46"/>
        <v>4479.1254198348734</v>
      </c>
      <c r="M207" s="89">
        <f t="shared" si="51"/>
        <v>30679.941392467881</v>
      </c>
      <c r="N207" s="89">
        <f t="shared" si="52"/>
        <v>210438.94139246788</v>
      </c>
      <c r="O207" s="89">
        <f t="shared" si="53"/>
        <v>20145.408902208299</v>
      </c>
      <c r="P207" s="90">
        <f t="shared" si="47"/>
        <v>0.94792356827311719</v>
      </c>
      <c r="Q207" s="227">
        <v>403.27803502940878</v>
      </c>
      <c r="R207" s="93">
        <f t="shared" si="54"/>
        <v>6.2487070519602568E-2</v>
      </c>
      <c r="S207" s="93">
        <f t="shared" si="54"/>
        <v>6.2385358182773298E-2</v>
      </c>
      <c r="T207" s="92">
        <v>10446</v>
      </c>
      <c r="U207" s="1">
        <v>169187</v>
      </c>
      <c r="V207" s="1">
        <v>16197.893729056965</v>
      </c>
      <c r="W207" s="196"/>
      <c r="X207" s="89">
        <v>0</v>
      </c>
      <c r="Y207" s="89">
        <f t="shared" si="55"/>
        <v>0</v>
      </c>
    </row>
    <row r="208" spans="2:28">
      <c r="B208" s="200">
        <v>4016</v>
      </c>
      <c r="C208" t="s">
        <v>235</v>
      </c>
      <c r="D208" s="1">
        <v>63946</v>
      </c>
      <c r="E208" s="86">
        <f t="shared" si="48"/>
        <v>15723.137447750185</v>
      </c>
      <c r="F208" s="87">
        <f t="shared" si="42"/>
        <v>0.73983767846411119</v>
      </c>
      <c r="G208" s="189">
        <f t="shared" si="49"/>
        <v>3429.081163079647</v>
      </c>
      <c r="H208" s="189">
        <f t="shared" si="43"/>
        <v>13946.073090244925</v>
      </c>
      <c r="I208" s="189">
        <f t="shared" si="44"/>
        <v>1191.8846512159835</v>
      </c>
      <c r="J208" s="88">
        <f t="shared" si="45"/>
        <v>4847.3948764954048</v>
      </c>
      <c r="K208" s="189">
        <f t="shared" si="50"/>
        <v>948.63226087645296</v>
      </c>
      <c r="L208" s="88">
        <f t="shared" si="46"/>
        <v>3858.0874049845343</v>
      </c>
      <c r="M208" s="89">
        <f t="shared" si="51"/>
        <v>17804.160495229458</v>
      </c>
      <c r="N208" s="89">
        <f t="shared" si="52"/>
        <v>81750.160495229458</v>
      </c>
      <c r="O208" s="89">
        <f t="shared" si="53"/>
        <v>20100.850871706287</v>
      </c>
      <c r="P208" s="90">
        <f t="shared" si="47"/>
        <v>0.94582693139303586</v>
      </c>
      <c r="Q208" s="227">
        <v>1672.4723557787293</v>
      </c>
      <c r="R208" s="93">
        <f t="shared" si="54"/>
        <v>0.14988041934149718</v>
      </c>
      <c r="S208" s="93">
        <f t="shared" si="54"/>
        <v>0.15525237114073204</v>
      </c>
      <c r="T208" s="92">
        <v>4067</v>
      </c>
      <c r="U208" s="1">
        <v>55611</v>
      </c>
      <c r="V208" s="1">
        <v>13610.13215859031</v>
      </c>
      <c r="W208" s="196"/>
      <c r="X208" s="89">
        <v>0</v>
      </c>
      <c r="Y208" s="89">
        <f t="shared" si="55"/>
        <v>0</v>
      </c>
    </row>
    <row r="209" spans="2:27">
      <c r="B209" s="200">
        <v>4018</v>
      </c>
      <c r="C209" t="s">
        <v>236</v>
      </c>
      <c r="D209" s="1">
        <v>112946</v>
      </c>
      <c r="E209" s="86">
        <f t="shared" si="48"/>
        <v>17222.628850259225</v>
      </c>
      <c r="F209" s="87">
        <f t="shared" si="42"/>
        <v>0.81039485840327929</v>
      </c>
      <c r="G209" s="189">
        <f t="shared" si="49"/>
        <v>2499.3964935240419</v>
      </c>
      <c r="H209" s="189">
        <f t="shared" si="43"/>
        <v>16391.042204530666</v>
      </c>
      <c r="I209" s="189">
        <f t="shared" si="44"/>
        <v>667.06266033781935</v>
      </c>
      <c r="J209" s="88">
        <f t="shared" si="45"/>
        <v>4374.5969264954192</v>
      </c>
      <c r="K209" s="189">
        <f t="shared" si="50"/>
        <v>423.81026999828885</v>
      </c>
      <c r="L209" s="88">
        <f t="shared" si="46"/>
        <v>2779.3477506487784</v>
      </c>
      <c r="M209" s="89">
        <f t="shared" si="51"/>
        <v>19170.389955179446</v>
      </c>
      <c r="N209" s="89">
        <f t="shared" si="52"/>
        <v>132116.38995517945</v>
      </c>
      <c r="O209" s="89">
        <f t="shared" si="53"/>
        <v>20145.835613781557</v>
      </c>
      <c r="P209" s="90">
        <f t="shared" si="47"/>
        <v>0.94794364679121079</v>
      </c>
      <c r="Q209" s="227">
        <v>1028.3372557651601</v>
      </c>
      <c r="R209" s="93">
        <f t="shared" si="54"/>
        <v>0.10815027030209079</v>
      </c>
      <c r="S209" s="94">
        <f t="shared" si="54"/>
        <v>0.1049397098971289</v>
      </c>
      <c r="T209" s="92">
        <v>6558</v>
      </c>
      <c r="U209" s="1">
        <v>101923</v>
      </c>
      <c r="V209" s="1">
        <v>15586.939899067136</v>
      </c>
      <c r="W209" s="196"/>
      <c r="X209" s="89">
        <v>0</v>
      </c>
      <c r="Y209" s="89">
        <f t="shared" si="55"/>
        <v>0</v>
      </c>
      <c r="Z209" s="1"/>
      <c r="AA209" s="1"/>
    </row>
    <row r="210" spans="2:27">
      <c r="B210" s="200">
        <v>4020</v>
      </c>
      <c r="C210" t="s">
        <v>237</v>
      </c>
      <c r="D210" s="1">
        <v>175849</v>
      </c>
      <c r="E210" s="86">
        <f t="shared" si="48"/>
        <v>15792.456219128873</v>
      </c>
      <c r="F210" s="87">
        <f t="shared" si="42"/>
        <v>0.74309940908633698</v>
      </c>
      <c r="G210" s="189">
        <f t="shared" si="49"/>
        <v>3386.10352482486</v>
      </c>
      <c r="H210" s="189">
        <f t="shared" si="43"/>
        <v>37704.262748924812</v>
      </c>
      <c r="I210" s="189">
        <f t="shared" si="44"/>
        <v>1167.6230812334425</v>
      </c>
      <c r="J210" s="88">
        <f t="shared" si="45"/>
        <v>13001.48300953438</v>
      </c>
      <c r="K210" s="189">
        <f t="shared" si="50"/>
        <v>924.37069089391196</v>
      </c>
      <c r="L210" s="88">
        <f t="shared" si="46"/>
        <v>10292.867643103709</v>
      </c>
      <c r="M210" s="89">
        <f t="shared" si="51"/>
        <v>47997.130392028521</v>
      </c>
      <c r="N210" s="89">
        <f t="shared" si="52"/>
        <v>223846.13039202851</v>
      </c>
      <c r="O210" s="89">
        <f t="shared" si="53"/>
        <v>20102.930434847643</v>
      </c>
      <c r="P210" s="90">
        <f t="shared" si="47"/>
        <v>0.94592478331170238</v>
      </c>
      <c r="Q210" s="227">
        <v>2383.0534328979847</v>
      </c>
      <c r="R210" s="90">
        <f t="shared" si="54"/>
        <v>0.1395678884338224</v>
      </c>
      <c r="S210" s="90">
        <f t="shared" si="54"/>
        <v>0.11592709972899871</v>
      </c>
      <c r="T210" s="92">
        <v>11135</v>
      </c>
      <c r="U210" s="1">
        <v>154312</v>
      </c>
      <c r="V210" s="1">
        <v>14151.8708730741</v>
      </c>
      <c r="W210" s="196"/>
      <c r="X210" s="89">
        <v>0</v>
      </c>
      <c r="Y210" s="89">
        <f t="shared" si="55"/>
        <v>0</v>
      </c>
    </row>
    <row r="211" spans="2:27">
      <c r="B211" s="200">
        <v>4022</v>
      </c>
      <c r="C211" t="s">
        <v>238</v>
      </c>
      <c r="D211" s="1">
        <v>54945</v>
      </c>
      <c r="E211" s="86">
        <f t="shared" si="48"/>
        <v>18431.734317343173</v>
      </c>
      <c r="F211" s="87">
        <f t="shared" si="42"/>
        <v>0.8672881969470857</v>
      </c>
      <c r="G211" s="189">
        <f t="shared" si="49"/>
        <v>1749.7511039319945</v>
      </c>
      <c r="H211" s="189">
        <f t="shared" si="43"/>
        <v>5216.0080408212752</v>
      </c>
      <c r="I211" s="189">
        <f t="shared" si="44"/>
        <v>243.87574685843774</v>
      </c>
      <c r="J211" s="88">
        <f t="shared" si="45"/>
        <v>726.99360138500288</v>
      </c>
      <c r="K211" s="189">
        <f t="shared" si="50"/>
        <v>0.62335651890720101</v>
      </c>
      <c r="L211" s="88">
        <f t="shared" si="46"/>
        <v>1.8582257828623663</v>
      </c>
      <c r="M211" s="89">
        <f t="shared" si="51"/>
        <v>5217.8662666041373</v>
      </c>
      <c r="N211" s="89">
        <f t="shared" si="52"/>
        <v>60162.866266604135</v>
      </c>
      <c r="O211" s="89">
        <f t="shared" si="53"/>
        <v>20182.108777794074</v>
      </c>
      <c r="P211" s="90">
        <f t="shared" si="47"/>
        <v>0.94965044694752498</v>
      </c>
      <c r="Q211" s="227">
        <v>-173.03084028119156</v>
      </c>
      <c r="R211" s="90">
        <f t="shared" si="54"/>
        <v>7.5434029476815878E-2</v>
      </c>
      <c r="S211" s="90">
        <f t="shared" si="54"/>
        <v>7.4712503794509985E-2</v>
      </c>
      <c r="T211" s="92">
        <v>2981</v>
      </c>
      <c r="U211" s="1">
        <v>51091</v>
      </c>
      <c r="V211" s="1">
        <v>17150.386035582411</v>
      </c>
      <c r="W211" s="196"/>
      <c r="X211" s="89">
        <v>0</v>
      </c>
      <c r="Y211" s="89">
        <f t="shared" si="55"/>
        <v>0</v>
      </c>
    </row>
    <row r="212" spans="2:27">
      <c r="B212" s="200">
        <v>4024</v>
      </c>
      <c r="C212" t="s">
        <v>239</v>
      </c>
      <c r="D212" s="1">
        <v>34717</v>
      </c>
      <c r="E212" s="86">
        <f t="shared" si="48"/>
        <v>21091.737545565007</v>
      </c>
      <c r="F212" s="87">
        <f t="shared" si="42"/>
        <v>0.99245218661609924</v>
      </c>
      <c r="G212" s="189">
        <f t="shared" si="49"/>
        <v>100.54910243445708</v>
      </c>
      <c r="H212" s="189">
        <f t="shared" si="43"/>
        <v>165.50382260711638</v>
      </c>
      <c r="I212" s="189">
        <f t="shared" si="44"/>
        <v>0</v>
      </c>
      <c r="J212" s="88">
        <f t="shared" si="45"/>
        <v>0</v>
      </c>
      <c r="K212" s="189">
        <f t="shared" si="50"/>
        <v>-243.25239033953054</v>
      </c>
      <c r="L212" s="88">
        <f t="shared" si="46"/>
        <v>-400.39343449886724</v>
      </c>
      <c r="M212" s="89">
        <f t="shared" si="51"/>
        <v>-234.88961189175086</v>
      </c>
      <c r="N212" s="89">
        <f t="shared" si="52"/>
        <v>34482.110388108253</v>
      </c>
      <c r="O212" s="89">
        <f t="shared" si="53"/>
        <v>20949.034257659936</v>
      </c>
      <c r="P212" s="90">
        <f t="shared" si="47"/>
        <v>0.98573741549718441</v>
      </c>
      <c r="Q212" s="227">
        <v>-30.651484860161418</v>
      </c>
      <c r="R212" s="90">
        <f t="shared" si="54"/>
        <v>6.5919557875345411E-2</v>
      </c>
      <c r="S212" s="90">
        <f t="shared" si="54"/>
        <v>5.5558249900858434E-2</v>
      </c>
      <c r="T212" s="92">
        <v>1646</v>
      </c>
      <c r="U212" s="1">
        <v>32570</v>
      </c>
      <c r="V212" s="1">
        <v>19981.595092024541</v>
      </c>
      <c r="W212" s="196"/>
      <c r="X212" s="89">
        <v>0</v>
      </c>
      <c r="Y212" s="89">
        <f t="shared" si="55"/>
        <v>0</v>
      </c>
    </row>
    <row r="213" spans="2:27">
      <c r="B213" s="200">
        <v>4026</v>
      </c>
      <c r="C213" t="s">
        <v>240</v>
      </c>
      <c r="D213" s="1">
        <v>149677</v>
      </c>
      <c r="E213" s="86">
        <f t="shared" si="48"/>
        <v>27071.260625791281</v>
      </c>
      <c r="F213" s="87">
        <f t="shared" si="42"/>
        <v>1.2738131102039159</v>
      </c>
      <c r="G213" s="189">
        <f t="shared" si="49"/>
        <v>-3606.7552073058328</v>
      </c>
      <c r="H213" s="189">
        <f t="shared" si="43"/>
        <v>-19941.749541193953</v>
      </c>
      <c r="I213" s="189">
        <f t="shared" si="44"/>
        <v>0</v>
      </c>
      <c r="J213" s="88">
        <f t="shared" si="45"/>
        <v>0</v>
      </c>
      <c r="K213" s="189">
        <f t="shared" si="50"/>
        <v>-243.25239033953054</v>
      </c>
      <c r="L213" s="88">
        <f t="shared" si="46"/>
        <v>-1344.9424661872642</v>
      </c>
      <c r="M213" s="89">
        <f t="shared" si="51"/>
        <v>-21286.692007381218</v>
      </c>
      <c r="N213" s="89">
        <f t="shared" si="52"/>
        <v>128390.30799261878</v>
      </c>
      <c r="O213" s="89">
        <f t="shared" si="53"/>
        <v>23221.253028145915</v>
      </c>
      <c r="P213" s="90">
        <f t="shared" si="47"/>
        <v>1.0926545664605545</v>
      </c>
      <c r="Q213" s="227">
        <v>1291.7809114265801</v>
      </c>
      <c r="R213" s="90">
        <f t="shared" si="54"/>
        <v>7.0857747919841452E-2</v>
      </c>
      <c r="S213" s="90">
        <f t="shared" si="54"/>
        <v>7.1632468663498289E-2</v>
      </c>
      <c r="T213" s="92">
        <v>5529</v>
      </c>
      <c r="U213" s="1">
        <v>139773</v>
      </c>
      <c r="V213" s="1">
        <v>25261.702512199532</v>
      </c>
      <c r="W213" s="196"/>
      <c r="X213" s="89">
        <v>0</v>
      </c>
      <c r="Y213" s="89">
        <f t="shared" si="55"/>
        <v>0</v>
      </c>
    </row>
    <row r="214" spans="2:27">
      <c r="B214" s="200">
        <v>4028</v>
      </c>
      <c r="C214" t="s">
        <v>241</v>
      </c>
      <c r="D214" s="1">
        <v>47899</v>
      </c>
      <c r="E214" s="86">
        <f t="shared" si="48"/>
        <v>19368.782854832185</v>
      </c>
      <c r="F214" s="87">
        <f t="shared" si="42"/>
        <v>0.91138014849860383</v>
      </c>
      <c r="G214" s="189">
        <f t="shared" si="49"/>
        <v>1168.7810106888069</v>
      </c>
      <c r="H214" s="189">
        <f t="shared" si="43"/>
        <v>2890.3954394334196</v>
      </c>
      <c r="I214" s="189">
        <f t="shared" si="44"/>
        <v>0</v>
      </c>
      <c r="J214" s="88">
        <f t="shared" si="45"/>
        <v>0</v>
      </c>
      <c r="K214" s="189">
        <f t="shared" si="50"/>
        <v>-243.25239033953054</v>
      </c>
      <c r="L214" s="88">
        <f t="shared" si="46"/>
        <v>-601.56316130965899</v>
      </c>
      <c r="M214" s="89">
        <f t="shared" si="51"/>
        <v>2288.8322781237607</v>
      </c>
      <c r="N214" s="89">
        <f t="shared" si="52"/>
        <v>50187.832278123758</v>
      </c>
      <c r="O214" s="89">
        <f t="shared" si="53"/>
        <v>20294.311475181461</v>
      </c>
      <c r="P214" s="90">
        <f t="shared" si="47"/>
        <v>0.95493004101253609</v>
      </c>
      <c r="Q214" s="227">
        <v>454.63482256429666</v>
      </c>
      <c r="R214" s="90">
        <f t="shared" si="54"/>
        <v>0.11882182565635803</v>
      </c>
      <c r="S214" s="90">
        <f t="shared" si="54"/>
        <v>0.11203560350316531</v>
      </c>
      <c r="T214" s="92">
        <v>2473</v>
      </c>
      <c r="U214" s="1">
        <v>42812</v>
      </c>
      <c r="V214" s="1">
        <v>17417.412530512611</v>
      </c>
      <c r="W214" s="196"/>
      <c r="X214" s="89">
        <v>0</v>
      </c>
      <c r="Y214" s="89">
        <f t="shared" si="55"/>
        <v>0</v>
      </c>
    </row>
    <row r="215" spans="2:27">
      <c r="B215" s="200">
        <v>4030</v>
      </c>
      <c r="C215" t="s">
        <v>242</v>
      </c>
      <c r="D215" s="1">
        <v>31338</v>
      </c>
      <c r="E215" s="86">
        <f t="shared" si="48"/>
        <v>21088.829071332439</v>
      </c>
      <c r="F215" s="87">
        <f t="shared" si="42"/>
        <v>0.99231533105331815</v>
      </c>
      <c r="G215" s="189">
        <f t="shared" si="49"/>
        <v>102.3523564586496</v>
      </c>
      <c r="H215" s="189">
        <f t="shared" si="43"/>
        <v>152.09560169755329</v>
      </c>
      <c r="I215" s="189">
        <f t="shared" si="44"/>
        <v>0</v>
      </c>
      <c r="J215" s="88">
        <f t="shared" si="45"/>
        <v>0</v>
      </c>
      <c r="K215" s="189">
        <f t="shared" si="50"/>
        <v>-243.25239033953054</v>
      </c>
      <c r="L215" s="88">
        <f t="shared" si="46"/>
        <v>-361.47305204454238</v>
      </c>
      <c r="M215" s="89">
        <f t="shared" si="51"/>
        <v>-209.37745034698909</v>
      </c>
      <c r="N215" s="89">
        <f t="shared" si="52"/>
        <v>31128.62254965301</v>
      </c>
      <c r="O215" s="89">
        <f t="shared" si="53"/>
        <v>20947.929037451555</v>
      </c>
      <c r="P215" s="90">
        <f t="shared" si="47"/>
        <v>0.98568541038332735</v>
      </c>
      <c r="Q215" s="227">
        <v>39.066520958563927</v>
      </c>
      <c r="R215" s="90">
        <f t="shared" si="54"/>
        <v>0.12358825427557277</v>
      </c>
      <c r="S215" s="90">
        <f t="shared" si="54"/>
        <v>0.11224651550428508</v>
      </c>
      <c r="T215" s="92">
        <v>1486</v>
      </c>
      <c r="U215" s="1">
        <v>27891</v>
      </c>
      <c r="V215" s="1">
        <v>18960.571040108771</v>
      </c>
      <c r="W215" s="196"/>
      <c r="X215" s="89">
        <v>0</v>
      </c>
      <c r="Y215" s="89">
        <f t="shared" si="55"/>
        <v>0</v>
      </c>
    </row>
    <row r="216" spans="2:27">
      <c r="B216" s="200">
        <v>4032</v>
      </c>
      <c r="C216" t="s">
        <v>243</v>
      </c>
      <c r="D216" s="1">
        <v>25750</v>
      </c>
      <c r="E216" s="86">
        <f t="shared" si="48"/>
        <v>20501.592356687899</v>
      </c>
      <c r="F216" s="87">
        <f t="shared" si="42"/>
        <v>0.96468345102204145</v>
      </c>
      <c r="G216" s="189">
        <f t="shared" si="49"/>
        <v>466.43911953826404</v>
      </c>
      <c r="H216" s="189">
        <f t="shared" si="43"/>
        <v>585.84753414005957</v>
      </c>
      <c r="I216" s="189">
        <f t="shared" si="44"/>
        <v>0</v>
      </c>
      <c r="J216" s="88">
        <f t="shared" si="45"/>
        <v>0</v>
      </c>
      <c r="K216" s="189">
        <f t="shared" si="50"/>
        <v>-243.25239033953054</v>
      </c>
      <c r="L216" s="88">
        <f t="shared" si="46"/>
        <v>-305.52500226645037</v>
      </c>
      <c r="M216" s="89">
        <f t="shared" si="51"/>
        <v>280.32253187360919</v>
      </c>
      <c r="N216" s="89">
        <f t="shared" si="52"/>
        <v>26030.322531873608</v>
      </c>
      <c r="O216" s="89">
        <f t="shared" si="53"/>
        <v>20724.779085886632</v>
      </c>
      <c r="P216" s="90">
        <f t="shared" si="47"/>
        <v>0.97518529597144232</v>
      </c>
      <c r="Q216" s="227">
        <v>229.88365432298747</v>
      </c>
      <c r="R216" s="90">
        <f t="shared" si="54"/>
        <v>0.13686534216335541</v>
      </c>
      <c r="S216" s="90">
        <f t="shared" si="54"/>
        <v>0.13686534216335544</v>
      </c>
      <c r="T216" s="92">
        <v>1256</v>
      </c>
      <c r="U216" s="1">
        <v>22650</v>
      </c>
      <c r="V216" s="1">
        <v>18033.43949044586</v>
      </c>
      <c r="W216" s="196"/>
      <c r="X216" s="89">
        <v>0</v>
      </c>
      <c r="Y216" s="89">
        <f t="shared" si="55"/>
        <v>0</v>
      </c>
    </row>
    <row r="217" spans="2:27">
      <c r="B217" s="200">
        <v>4034</v>
      </c>
      <c r="C217" t="s">
        <v>244</v>
      </c>
      <c r="D217" s="1">
        <v>63544</v>
      </c>
      <c r="E217" s="86">
        <f t="shared" si="48"/>
        <v>28393.208221626453</v>
      </c>
      <c r="F217" s="87">
        <f t="shared" si="42"/>
        <v>1.3360161306636684</v>
      </c>
      <c r="G217" s="189">
        <f t="shared" si="49"/>
        <v>-4426.36271672364</v>
      </c>
      <c r="H217" s="189">
        <f t="shared" si="43"/>
        <v>-9906.1997600275063</v>
      </c>
      <c r="I217" s="189">
        <f t="shared" si="44"/>
        <v>0</v>
      </c>
      <c r="J217" s="88">
        <f t="shared" si="45"/>
        <v>0</v>
      </c>
      <c r="K217" s="189">
        <f t="shared" si="50"/>
        <v>-243.25239033953054</v>
      </c>
      <c r="L217" s="88">
        <f t="shared" si="46"/>
        <v>-544.39884957986931</v>
      </c>
      <c r="M217" s="89">
        <f t="shared" si="51"/>
        <v>-10450.598609607376</v>
      </c>
      <c r="N217" s="89">
        <f t="shared" si="52"/>
        <v>53093.401390392624</v>
      </c>
      <c r="O217" s="89">
        <f t="shared" si="53"/>
        <v>23723.593114563282</v>
      </c>
      <c r="P217" s="90">
        <f t="shared" si="47"/>
        <v>1.1162917142352606</v>
      </c>
      <c r="Q217" s="227">
        <v>596.75189361054618</v>
      </c>
      <c r="R217" s="90">
        <f t="shared" si="54"/>
        <v>0.10655637788419678</v>
      </c>
      <c r="S217" s="90">
        <f t="shared" si="54"/>
        <v>9.3700941858732567E-2</v>
      </c>
      <c r="T217" s="92">
        <v>2238</v>
      </c>
      <c r="U217" s="1">
        <v>57425</v>
      </c>
      <c r="V217" s="1">
        <v>25960.669077757684</v>
      </c>
      <c r="W217" s="196"/>
      <c r="X217" s="89">
        <v>0</v>
      </c>
      <c r="Y217" s="89">
        <f t="shared" si="55"/>
        <v>0</v>
      </c>
    </row>
    <row r="218" spans="2:27" ht="28.5" customHeight="1">
      <c r="B218" s="200">
        <v>4036</v>
      </c>
      <c r="C218" t="s">
        <v>245</v>
      </c>
      <c r="D218" s="1">
        <v>109966</v>
      </c>
      <c r="E218" s="86">
        <f t="shared" si="48"/>
        <v>28481.222481222481</v>
      </c>
      <c r="F218" s="87">
        <f t="shared" si="42"/>
        <v>1.3401575601784617</v>
      </c>
      <c r="G218" s="189">
        <f t="shared" si="49"/>
        <v>-4480.9315576731769</v>
      </c>
      <c r="H218" s="189">
        <f t="shared" si="43"/>
        <v>-17300.876744176134</v>
      </c>
      <c r="I218" s="189">
        <f t="shared" si="44"/>
        <v>0</v>
      </c>
      <c r="J218" s="88">
        <f t="shared" si="45"/>
        <v>0</v>
      </c>
      <c r="K218" s="189">
        <f t="shared" si="50"/>
        <v>-243.25239033953054</v>
      </c>
      <c r="L218" s="88">
        <f t="shared" si="46"/>
        <v>-939.19747910092735</v>
      </c>
      <c r="M218" s="89">
        <f t="shared" si="51"/>
        <v>-18240.074223277061</v>
      </c>
      <c r="N218" s="89">
        <f t="shared" si="52"/>
        <v>91725.925776722943</v>
      </c>
      <c r="O218" s="89">
        <f t="shared" si="53"/>
        <v>23757.038533209776</v>
      </c>
      <c r="P218" s="90">
        <f t="shared" si="47"/>
        <v>1.1178654574508822</v>
      </c>
      <c r="Q218" s="227">
        <v>570.11612208681981</v>
      </c>
      <c r="R218" s="90">
        <f t="shared" si="54"/>
        <v>4.2373655275702729E-3</v>
      </c>
      <c r="S218" s="90">
        <f t="shared" si="54"/>
        <v>1.6363881498764694E-3</v>
      </c>
      <c r="T218" s="92">
        <v>3861</v>
      </c>
      <c r="U218" s="1">
        <v>109502</v>
      </c>
      <c r="V218" s="1">
        <v>28434.692287717477</v>
      </c>
      <c r="W218" s="196"/>
      <c r="X218" s="89">
        <v>0</v>
      </c>
      <c r="Y218" s="89">
        <f t="shared" si="55"/>
        <v>0</v>
      </c>
    </row>
    <row r="219" spans="2:27">
      <c r="B219" s="200">
        <v>4201</v>
      </c>
      <c r="C219" t="s">
        <v>246</v>
      </c>
      <c r="D219" s="1">
        <v>115312</v>
      </c>
      <c r="E219" s="86">
        <f t="shared" si="48"/>
        <v>17244.20517421863</v>
      </c>
      <c r="F219" s="87">
        <f t="shared" si="42"/>
        <v>0.81141011235504068</v>
      </c>
      <c r="G219" s="189">
        <f t="shared" si="49"/>
        <v>2486.0191726692105</v>
      </c>
      <c r="H219" s="189">
        <f t="shared" si="43"/>
        <v>16624.01020763901</v>
      </c>
      <c r="I219" s="189">
        <f t="shared" si="44"/>
        <v>659.51094695202755</v>
      </c>
      <c r="J219" s="88">
        <f t="shared" si="45"/>
        <v>4410.1497022682088</v>
      </c>
      <c r="K219" s="189">
        <f t="shared" si="50"/>
        <v>416.25855661249705</v>
      </c>
      <c r="L219" s="88">
        <f t="shared" si="46"/>
        <v>2783.5209680677676</v>
      </c>
      <c r="M219" s="89">
        <f t="shared" si="51"/>
        <v>19407.531175706779</v>
      </c>
      <c r="N219" s="89">
        <f t="shared" si="52"/>
        <v>134719.53117570677</v>
      </c>
      <c r="O219" s="89">
        <f t="shared" si="53"/>
        <v>20146.482903500339</v>
      </c>
      <c r="P219" s="90">
        <f t="shared" si="47"/>
        <v>0.9479741044097636</v>
      </c>
      <c r="Q219" s="227">
        <v>-350.77507177466396</v>
      </c>
      <c r="R219" s="90">
        <f t="shared" si="54"/>
        <v>9.67576256194181E-2</v>
      </c>
      <c r="S219" s="90">
        <f t="shared" si="54"/>
        <v>0.11939147522843237</v>
      </c>
      <c r="T219" s="92">
        <v>6687</v>
      </c>
      <c r="U219" s="1">
        <v>105139</v>
      </c>
      <c r="V219" s="1">
        <v>15404.981684981685</v>
      </c>
      <c r="W219" s="196"/>
      <c r="X219" s="89">
        <v>0</v>
      </c>
      <c r="Y219" s="89">
        <f t="shared" si="55"/>
        <v>0</v>
      </c>
    </row>
    <row r="220" spans="2:27">
      <c r="B220" s="200">
        <v>4202</v>
      </c>
      <c r="C220" t="s">
        <v>247</v>
      </c>
      <c r="D220" s="1">
        <v>449968</v>
      </c>
      <c r="E220" s="86">
        <f t="shared" si="48"/>
        <v>17702.033911640901</v>
      </c>
      <c r="F220" s="87">
        <f t="shared" si="42"/>
        <v>0.83295281980476255</v>
      </c>
      <c r="G220" s="189">
        <f t="shared" si="49"/>
        <v>2202.1653554674026</v>
      </c>
      <c r="H220" s="189">
        <f t="shared" si="43"/>
        <v>55976.841170625907</v>
      </c>
      <c r="I220" s="189">
        <f t="shared" si="44"/>
        <v>499.27088885423268</v>
      </c>
      <c r="J220" s="88">
        <f t="shared" si="45"/>
        <v>12690.966723785741</v>
      </c>
      <c r="K220" s="189">
        <f t="shared" si="50"/>
        <v>256.01849851470217</v>
      </c>
      <c r="L220" s="88">
        <f t="shared" si="46"/>
        <v>6507.7342137452151</v>
      </c>
      <c r="M220" s="89">
        <f t="shared" si="51"/>
        <v>62484.575384371121</v>
      </c>
      <c r="N220" s="89">
        <f t="shared" si="52"/>
        <v>512452.5753843711</v>
      </c>
      <c r="O220" s="89">
        <f t="shared" si="53"/>
        <v>20160.217765623001</v>
      </c>
      <c r="P220" s="90">
        <f t="shared" si="47"/>
        <v>0.94862038563325501</v>
      </c>
      <c r="Q220" s="227">
        <v>-3702.7216568627409</v>
      </c>
      <c r="R220" s="90">
        <f t="shared" si="54"/>
        <v>8.4790873608054054E-2</v>
      </c>
      <c r="S220" s="90">
        <f t="shared" si="54"/>
        <v>6.5586503132283203E-2</v>
      </c>
      <c r="T220" s="92">
        <v>25419</v>
      </c>
      <c r="U220" s="1">
        <v>414797</v>
      </c>
      <c r="V220" s="1">
        <v>16612.47947454844</v>
      </c>
      <c r="W220" s="196"/>
      <c r="X220" s="89">
        <v>0</v>
      </c>
      <c r="Y220" s="89">
        <f t="shared" si="55"/>
        <v>0</v>
      </c>
    </row>
    <row r="221" spans="2:27">
      <c r="B221" s="200">
        <v>4203</v>
      </c>
      <c r="C221" t="s">
        <v>248</v>
      </c>
      <c r="D221" s="1">
        <v>823938</v>
      </c>
      <c r="E221" s="86">
        <f t="shared" si="48"/>
        <v>17693.222813949495</v>
      </c>
      <c r="F221" s="87">
        <f t="shared" si="42"/>
        <v>0.8325382217588958</v>
      </c>
      <c r="G221" s="189">
        <f t="shared" si="49"/>
        <v>2207.6282360360747</v>
      </c>
      <c r="H221" s="189">
        <f t="shared" si="43"/>
        <v>102804.83169572793</v>
      </c>
      <c r="I221" s="189">
        <f t="shared" si="44"/>
        <v>502.35477304622503</v>
      </c>
      <c r="J221" s="88">
        <f t="shared" si="45"/>
        <v>23393.657071216607</v>
      </c>
      <c r="K221" s="189">
        <f t="shared" si="50"/>
        <v>259.10238270669447</v>
      </c>
      <c r="L221" s="88">
        <f t="shared" si="46"/>
        <v>12065.879757885348</v>
      </c>
      <c r="M221" s="89">
        <f t="shared" si="51"/>
        <v>114870.71145361327</v>
      </c>
      <c r="N221" s="89">
        <f t="shared" si="52"/>
        <v>938808.71145361324</v>
      </c>
      <c r="O221" s="89">
        <f t="shared" si="53"/>
        <v>20159.953432692262</v>
      </c>
      <c r="P221" s="90">
        <f t="shared" si="47"/>
        <v>0.94860794769187917</v>
      </c>
      <c r="Q221" s="227">
        <v>18363.695280035216</v>
      </c>
      <c r="R221" s="90">
        <f t="shared" si="54"/>
        <v>0.10489664281930765</v>
      </c>
      <c r="S221" s="90">
        <f t="shared" si="54"/>
        <v>9.9842893787343401E-2</v>
      </c>
      <c r="T221" s="92">
        <v>46568</v>
      </c>
      <c r="U221" s="1">
        <v>745715</v>
      </c>
      <c r="V221" s="1">
        <v>16087.045626146048</v>
      </c>
      <c r="W221" s="196"/>
      <c r="X221" s="89">
        <v>0</v>
      </c>
      <c r="Y221" s="89">
        <f t="shared" si="55"/>
        <v>0</v>
      </c>
      <c r="Z221" s="1"/>
      <c r="AA221" s="1"/>
    </row>
    <row r="222" spans="2:27">
      <c r="B222" s="200">
        <v>4204</v>
      </c>
      <c r="C222" t="s">
        <v>249</v>
      </c>
      <c r="D222" s="1">
        <v>2065217</v>
      </c>
      <c r="E222" s="86">
        <f t="shared" si="48"/>
        <v>17469.121391292578</v>
      </c>
      <c r="F222" s="87">
        <f t="shared" si="42"/>
        <v>0.82199333675550723</v>
      </c>
      <c r="G222" s="189">
        <f t="shared" si="49"/>
        <v>2346.5711180833632</v>
      </c>
      <c r="H222" s="189">
        <f t="shared" si="43"/>
        <v>277413.98415093328</v>
      </c>
      <c r="I222" s="189">
        <f t="shared" si="44"/>
        <v>580.79027097614596</v>
      </c>
      <c r="J222" s="88">
        <f t="shared" si="45"/>
        <v>68661.606625070941</v>
      </c>
      <c r="K222" s="189">
        <f t="shared" si="50"/>
        <v>337.53788063661545</v>
      </c>
      <c r="L222" s="88">
        <f t="shared" si="46"/>
        <v>39904.065786741317</v>
      </c>
      <c r="M222" s="89">
        <f t="shared" si="51"/>
        <v>317318.0499376746</v>
      </c>
      <c r="N222" s="89">
        <f t="shared" si="52"/>
        <v>2382535.0499376748</v>
      </c>
      <c r="O222" s="89">
        <f t="shared" si="53"/>
        <v>20153.230390012559</v>
      </c>
      <c r="P222" s="90">
        <f t="shared" si="47"/>
        <v>0.94829160114177768</v>
      </c>
      <c r="Q222" s="227">
        <v>18445.483224125346</v>
      </c>
      <c r="R222" s="90">
        <f t="shared" si="54"/>
        <v>6.3024282276640378E-2</v>
      </c>
      <c r="S222" s="90">
        <f t="shared" si="54"/>
        <v>5.1919360235618377E-2</v>
      </c>
      <c r="T222" s="92">
        <v>118221</v>
      </c>
      <c r="U222" s="1">
        <v>1942775</v>
      </c>
      <c r="V222" s="1">
        <v>16606.901680542971</v>
      </c>
      <c r="W222" s="196"/>
      <c r="X222" s="89">
        <v>0</v>
      </c>
      <c r="Y222" s="89">
        <f t="shared" si="55"/>
        <v>0</v>
      </c>
      <c r="Z222" s="1"/>
      <c r="AA222" s="1"/>
    </row>
    <row r="223" spans="2:27">
      <c r="B223" s="200">
        <v>4205</v>
      </c>
      <c r="C223" t="s">
        <v>250</v>
      </c>
      <c r="D223" s="1">
        <v>406275</v>
      </c>
      <c r="E223" s="86">
        <f t="shared" si="48"/>
        <v>17093.360821272297</v>
      </c>
      <c r="F223" s="87">
        <f t="shared" si="42"/>
        <v>0.80431227095639513</v>
      </c>
      <c r="G223" s="189">
        <f t="shared" si="49"/>
        <v>2579.5426714959372</v>
      </c>
      <c r="H223" s="189">
        <f t="shared" si="43"/>
        <v>61310.57021611544</v>
      </c>
      <c r="I223" s="189">
        <f t="shared" si="44"/>
        <v>712.30647048324408</v>
      </c>
      <c r="J223" s="88">
        <f t="shared" si="45"/>
        <v>16930.100190445748</v>
      </c>
      <c r="K223" s="189">
        <f t="shared" si="50"/>
        <v>469.05408014371358</v>
      </c>
      <c r="L223" s="88">
        <f t="shared" si="46"/>
        <v>11148.477376855784</v>
      </c>
      <c r="M223" s="89">
        <f t="shared" si="51"/>
        <v>72459.047592971227</v>
      </c>
      <c r="N223" s="89">
        <f t="shared" si="52"/>
        <v>478734.04759297124</v>
      </c>
      <c r="O223" s="89">
        <f t="shared" si="53"/>
        <v>20141.957572911953</v>
      </c>
      <c r="P223" s="90">
        <f t="shared" si="47"/>
        <v>0.94776116916780451</v>
      </c>
      <c r="Q223" s="227">
        <v>5266.105031263578</v>
      </c>
      <c r="R223" s="90">
        <f t="shared" si="54"/>
        <v>0.13213304426820638</v>
      </c>
      <c r="S223" s="90">
        <f t="shared" si="54"/>
        <v>0.12841769684928511</v>
      </c>
      <c r="T223" s="92">
        <v>23768</v>
      </c>
      <c r="U223" s="1">
        <v>358858</v>
      </c>
      <c r="V223" s="1">
        <v>15148.079358379062</v>
      </c>
      <c r="W223" s="196"/>
      <c r="X223" s="89">
        <v>0</v>
      </c>
      <c r="Y223" s="89">
        <f t="shared" si="55"/>
        <v>0</v>
      </c>
    </row>
    <row r="224" spans="2:27">
      <c r="B224" s="200">
        <v>4206</v>
      </c>
      <c r="C224" t="s">
        <v>251</v>
      </c>
      <c r="D224" s="1">
        <v>172605</v>
      </c>
      <c r="E224" s="86">
        <f t="shared" si="48"/>
        <v>17470.14170040486</v>
      </c>
      <c r="F224" s="87">
        <f t="shared" si="42"/>
        <v>0.82204134645633542</v>
      </c>
      <c r="G224" s="189">
        <f t="shared" si="49"/>
        <v>2345.9385264337484</v>
      </c>
      <c r="H224" s="189">
        <f t="shared" si="43"/>
        <v>23177.872641165435</v>
      </c>
      <c r="I224" s="189">
        <f t="shared" si="44"/>
        <v>580.43316278684722</v>
      </c>
      <c r="J224" s="88">
        <f t="shared" si="45"/>
        <v>5734.6796483340504</v>
      </c>
      <c r="K224" s="189">
        <f t="shared" si="50"/>
        <v>337.18077244731671</v>
      </c>
      <c r="L224" s="88">
        <f t="shared" si="46"/>
        <v>3331.3460317794888</v>
      </c>
      <c r="M224" s="89">
        <f t="shared" si="51"/>
        <v>26509.218672944924</v>
      </c>
      <c r="N224" s="89">
        <f t="shared" si="52"/>
        <v>199114.21867294493</v>
      </c>
      <c r="O224" s="89">
        <f t="shared" si="53"/>
        <v>20153.260999285922</v>
      </c>
      <c r="P224" s="90">
        <f t="shared" si="47"/>
        <v>0.94829304143280235</v>
      </c>
      <c r="Q224" s="227">
        <v>2493.343441134446</v>
      </c>
      <c r="R224" s="90">
        <f t="shared" si="54"/>
        <v>0.13922421474348398</v>
      </c>
      <c r="S224" s="90">
        <f t="shared" si="54"/>
        <v>0.13876299036504547</v>
      </c>
      <c r="T224" s="92">
        <v>9880</v>
      </c>
      <c r="U224" s="1">
        <v>151511</v>
      </c>
      <c r="V224" s="1">
        <v>15341.33252328878</v>
      </c>
      <c r="W224" s="196"/>
      <c r="X224" s="89">
        <v>0</v>
      </c>
      <c r="Y224" s="89">
        <f t="shared" si="55"/>
        <v>0</v>
      </c>
    </row>
    <row r="225" spans="2:27">
      <c r="B225" s="200">
        <v>4207</v>
      </c>
      <c r="C225" t="s">
        <v>252</v>
      </c>
      <c r="D225" s="1">
        <v>171707</v>
      </c>
      <c r="E225" s="86">
        <f t="shared" si="48"/>
        <v>18405.724086182872</v>
      </c>
      <c r="F225" s="87">
        <f t="shared" si="42"/>
        <v>0.86606430959623737</v>
      </c>
      <c r="G225" s="189">
        <f t="shared" si="49"/>
        <v>1765.8774472513808</v>
      </c>
      <c r="H225" s="189">
        <f t="shared" si="43"/>
        <v>16473.870705408131</v>
      </c>
      <c r="I225" s="189">
        <f t="shared" si="44"/>
        <v>252.97932776454289</v>
      </c>
      <c r="J225" s="88">
        <f t="shared" si="45"/>
        <v>2360.0441487154208</v>
      </c>
      <c r="K225" s="189">
        <f t="shared" si="50"/>
        <v>9.7269374250123519</v>
      </c>
      <c r="L225" s="88">
        <f t="shared" si="46"/>
        <v>90.742599237940226</v>
      </c>
      <c r="M225" s="89">
        <f t="shared" si="51"/>
        <v>16564.613304646071</v>
      </c>
      <c r="N225" s="89">
        <f t="shared" si="52"/>
        <v>188271.61330464607</v>
      </c>
      <c r="O225" s="89">
        <f t="shared" si="53"/>
        <v>20181.328470859262</v>
      </c>
      <c r="P225" s="90">
        <f t="shared" si="47"/>
        <v>0.94961373032699936</v>
      </c>
      <c r="Q225" s="227">
        <v>2711.6060184557791</v>
      </c>
      <c r="R225" s="90">
        <f t="shared" si="54"/>
        <v>0.13924495753715499</v>
      </c>
      <c r="S225" s="90">
        <f t="shared" si="54"/>
        <v>0.13313902465293839</v>
      </c>
      <c r="T225" s="92">
        <v>9329</v>
      </c>
      <c r="U225" s="1">
        <v>150720</v>
      </c>
      <c r="V225" s="1">
        <v>16243.129647591335</v>
      </c>
      <c r="W225" s="196"/>
      <c r="X225" s="89">
        <v>0</v>
      </c>
      <c r="Y225" s="89">
        <f t="shared" si="55"/>
        <v>0</v>
      </c>
    </row>
    <row r="226" spans="2:27">
      <c r="B226" s="200">
        <v>4211</v>
      </c>
      <c r="C226" t="s">
        <v>253</v>
      </c>
      <c r="D226" s="1">
        <v>36170</v>
      </c>
      <c r="E226" s="86">
        <f t="shared" si="48"/>
        <v>14514.446227929375</v>
      </c>
      <c r="F226" s="87">
        <f t="shared" si="42"/>
        <v>0.6829638319418232</v>
      </c>
      <c r="G226" s="189">
        <f t="shared" si="49"/>
        <v>4178.4697193685488</v>
      </c>
      <c r="H226" s="189">
        <f t="shared" si="43"/>
        <v>10412.746540666423</v>
      </c>
      <c r="I226" s="189">
        <f t="shared" si="44"/>
        <v>1614.926578153267</v>
      </c>
      <c r="J226" s="88">
        <f t="shared" si="45"/>
        <v>4024.3970327579414</v>
      </c>
      <c r="K226" s="189">
        <f t="shared" si="50"/>
        <v>1371.6741878137364</v>
      </c>
      <c r="L226" s="88">
        <f t="shared" si="46"/>
        <v>3418.2120760318312</v>
      </c>
      <c r="M226" s="89">
        <f t="shared" si="51"/>
        <v>13830.958616698255</v>
      </c>
      <c r="N226" s="89">
        <f t="shared" si="52"/>
        <v>50000.958616698255</v>
      </c>
      <c r="O226" s="89">
        <f t="shared" si="53"/>
        <v>20064.590135111659</v>
      </c>
      <c r="P226" s="90">
        <f t="shared" si="47"/>
        <v>0.94412071599736702</v>
      </c>
      <c r="Q226" s="227">
        <v>1733.4193780675141</v>
      </c>
      <c r="R226" s="90">
        <f t="shared" si="54"/>
        <v>0.18117693161779114</v>
      </c>
      <c r="S226" s="90">
        <f t="shared" si="54"/>
        <v>0.15842553004569881</v>
      </c>
      <c r="T226" s="92">
        <v>2492</v>
      </c>
      <c r="U226" s="1">
        <v>30622</v>
      </c>
      <c r="V226" s="1">
        <v>12529.459901800328</v>
      </c>
      <c r="W226" s="196"/>
      <c r="X226" s="89">
        <v>0</v>
      </c>
      <c r="Y226" s="89">
        <f t="shared" si="55"/>
        <v>0</v>
      </c>
    </row>
    <row r="227" spans="2:27">
      <c r="B227" s="200">
        <v>4212</v>
      </c>
      <c r="C227" t="s">
        <v>254</v>
      </c>
      <c r="D227" s="1">
        <v>34237</v>
      </c>
      <c r="E227" s="86">
        <f t="shared" si="48"/>
        <v>14983.369803063457</v>
      </c>
      <c r="F227" s="87">
        <f t="shared" si="42"/>
        <v>0.7050285967101253</v>
      </c>
      <c r="G227" s="189">
        <f t="shared" si="49"/>
        <v>3887.7371027854183</v>
      </c>
      <c r="H227" s="189">
        <f t="shared" si="43"/>
        <v>8883.4792798646795</v>
      </c>
      <c r="I227" s="189">
        <f t="shared" si="44"/>
        <v>1450.8033268563381</v>
      </c>
      <c r="J227" s="88">
        <f t="shared" si="45"/>
        <v>3315.0856018667328</v>
      </c>
      <c r="K227" s="189">
        <f t="shared" si="50"/>
        <v>1207.5509365168075</v>
      </c>
      <c r="L227" s="88">
        <f t="shared" si="46"/>
        <v>2759.2538899409051</v>
      </c>
      <c r="M227" s="89">
        <f t="shared" si="51"/>
        <v>11642.733169805584</v>
      </c>
      <c r="N227" s="89">
        <f t="shared" si="52"/>
        <v>45879.733169805586</v>
      </c>
      <c r="O227" s="89">
        <f t="shared" si="53"/>
        <v>20078.657842365683</v>
      </c>
      <c r="P227" s="90">
        <f t="shared" si="47"/>
        <v>0.94478265894041613</v>
      </c>
      <c r="Q227" s="227">
        <v>1234.8124152826131</v>
      </c>
      <c r="R227" s="90">
        <f t="shared" si="54"/>
        <v>0.19667948269835722</v>
      </c>
      <c r="S227" s="90">
        <f t="shared" si="54"/>
        <v>0.18777639683145469</v>
      </c>
      <c r="T227" s="92">
        <v>2285</v>
      </c>
      <c r="U227" s="1">
        <v>28610</v>
      </c>
      <c r="V227" s="1">
        <v>12614.638447971782</v>
      </c>
      <c r="W227" s="196"/>
      <c r="X227" s="89">
        <v>0</v>
      </c>
      <c r="Y227" s="89">
        <f t="shared" si="55"/>
        <v>0</v>
      </c>
    </row>
    <row r="228" spans="2:27">
      <c r="B228" s="200">
        <v>4213</v>
      </c>
      <c r="C228" t="s">
        <v>255</v>
      </c>
      <c r="D228" s="1">
        <v>104172</v>
      </c>
      <c r="E228" s="86">
        <f t="shared" si="48"/>
        <v>16115.717821782177</v>
      </c>
      <c r="F228" s="87">
        <f t="shared" si="42"/>
        <v>0.75831018457172394</v>
      </c>
      <c r="G228" s="189">
        <f t="shared" si="49"/>
        <v>3185.6813311798119</v>
      </c>
      <c r="H228" s="189">
        <f t="shared" si="43"/>
        <v>20592.244124746303</v>
      </c>
      <c r="I228" s="189">
        <f t="shared" si="44"/>
        <v>1054.4815203047863</v>
      </c>
      <c r="J228" s="88">
        <f t="shared" si="45"/>
        <v>6816.1685472501385</v>
      </c>
      <c r="K228" s="189">
        <f t="shared" si="50"/>
        <v>811.22912996525577</v>
      </c>
      <c r="L228" s="88">
        <f t="shared" si="46"/>
        <v>5243.7850960954129</v>
      </c>
      <c r="M228" s="89">
        <f t="shared" si="51"/>
        <v>25836.029220841716</v>
      </c>
      <c r="N228" s="89">
        <f t="shared" si="52"/>
        <v>130008.02922084171</v>
      </c>
      <c r="O228" s="89">
        <f t="shared" si="53"/>
        <v>20112.628282927242</v>
      </c>
      <c r="P228" s="90">
        <f t="shared" si="47"/>
        <v>0.94638110657626406</v>
      </c>
      <c r="Q228" s="227">
        <v>3280.4963161430351</v>
      </c>
      <c r="R228" s="90">
        <f t="shared" si="54"/>
        <v>7.8999430317468533E-2</v>
      </c>
      <c r="S228" s="90">
        <f t="shared" si="54"/>
        <v>5.5463087546001329E-2</v>
      </c>
      <c r="T228" s="92">
        <v>6464</v>
      </c>
      <c r="U228" s="1">
        <v>96545</v>
      </c>
      <c r="V228" s="1">
        <v>15268.85971848806</v>
      </c>
      <c r="W228" s="196"/>
      <c r="X228" s="89">
        <v>0</v>
      </c>
      <c r="Y228" s="89">
        <f t="shared" si="55"/>
        <v>0</v>
      </c>
    </row>
    <row r="229" spans="2:27">
      <c r="B229" s="200">
        <v>4214</v>
      </c>
      <c r="C229" t="s">
        <v>256</v>
      </c>
      <c r="D229" s="1">
        <v>106770</v>
      </c>
      <c r="E229" s="86">
        <f t="shared" si="48"/>
        <v>17055.910543130991</v>
      </c>
      <c r="F229" s="87">
        <f t="shared" si="42"/>
        <v>0.80255008278434781</v>
      </c>
      <c r="G229" s="189">
        <f t="shared" si="49"/>
        <v>2602.7618439435473</v>
      </c>
      <c r="H229" s="189">
        <f t="shared" si="43"/>
        <v>16293.289143086608</v>
      </c>
      <c r="I229" s="189">
        <f t="shared" si="44"/>
        <v>725.41406783270133</v>
      </c>
      <c r="J229" s="88">
        <f t="shared" si="45"/>
        <v>4541.0920646327104</v>
      </c>
      <c r="K229" s="189">
        <f t="shared" si="50"/>
        <v>482.16167749317083</v>
      </c>
      <c r="L229" s="88">
        <f t="shared" si="46"/>
        <v>3018.3321011072494</v>
      </c>
      <c r="M229" s="89">
        <f t="shared" si="51"/>
        <v>19311.621244193855</v>
      </c>
      <c r="N229" s="89">
        <f t="shared" si="52"/>
        <v>126081.62124419386</v>
      </c>
      <c r="O229" s="89">
        <f t="shared" si="53"/>
        <v>20140.834064567709</v>
      </c>
      <c r="P229" s="90">
        <f t="shared" si="47"/>
        <v>0.94770830352264279</v>
      </c>
      <c r="Q229" s="227">
        <v>1955.7027876013817</v>
      </c>
      <c r="R229" s="90">
        <f t="shared" si="54"/>
        <v>0.16535690897184022</v>
      </c>
      <c r="S229" s="90">
        <f t="shared" si="54"/>
        <v>0.16088908695661272</v>
      </c>
      <c r="T229" s="92">
        <v>6260</v>
      </c>
      <c r="U229" s="1">
        <v>91620</v>
      </c>
      <c r="V229" s="1">
        <v>14692.110327132777</v>
      </c>
      <c r="W229" s="196"/>
      <c r="X229" s="89">
        <v>0</v>
      </c>
      <c r="Y229" s="89">
        <f t="shared" si="55"/>
        <v>0</v>
      </c>
    </row>
    <row r="230" spans="2:27">
      <c r="B230" s="200">
        <v>4215</v>
      </c>
      <c r="C230" t="s">
        <v>257</v>
      </c>
      <c r="D230" s="1">
        <v>225872</v>
      </c>
      <c r="E230" s="86">
        <f t="shared" si="48"/>
        <v>19249.360831770922</v>
      </c>
      <c r="F230" s="87">
        <f t="shared" si="42"/>
        <v>0.90576085574658549</v>
      </c>
      <c r="G230" s="189">
        <f t="shared" si="49"/>
        <v>1242.8226649867897</v>
      </c>
      <c r="H230" s="189">
        <f t="shared" si="43"/>
        <v>14583.281150954992</v>
      </c>
      <c r="I230" s="189">
        <f t="shared" si="44"/>
        <v>0</v>
      </c>
      <c r="J230" s="88">
        <f t="shared" si="45"/>
        <v>0</v>
      </c>
      <c r="K230" s="189">
        <f t="shared" si="50"/>
        <v>-243.25239033953054</v>
      </c>
      <c r="L230" s="88">
        <f t="shared" si="46"/>
        <v>-2854.3235482440514</v>
      </c>
      <c r="M230" s="89">
        <f t="shared" si="51"/>
        <v>11728.95760271094</v>
      </c>
      <c r="N230" s="89">
        <f t="shared" si="52"/>
        <v>237600.95760271093</v>
      </c>
      <c r="O230" s="89">
        <f t="shared" si="53"/>
        <v>20248.931106418178</v>
      </c>
      <c r="P230" s="90">
        <f t="shared" si="47"/>
        <v>0.95279470976676894</v>
      </c>
      <c r="Q230" s="227">
        <v>-5891.2518780647879</v>
      </c>
      <c r="R230" s="90">
        <f t="shared" si="54"/>
        <v>0.14307113830395596</v>
      </c>
      <c r="S230" s="90">
        <f t="shared" si="54"/>
        <v>0.12251650985823112</v>
      </c>
      <c r="T230" s="92">
        <v>11734</v>
      </c>
      <c r="U230" s="1">
        <v>197601</v>
      </c>
      <c r="V230" s="1">
        <v>17148.398854464984</v>
      </c>
      <c r="W230" s="196"/>
      <c r="X230" s="89">
        <v>0</v>
      </c>
      <c r="Y230" s="89">
        <f t="shared" si="55"/>
        <v>0</v>
      </c>
    </row>
    <row r="231" spans="2:27">
      <c r="B231" s="200">
        <v>4216</v>
      </c>
      <c r="C231" t="s">
        <v>258</v>
      </c>
      <c r="D231" s="1">
        <v>81182</v>
      </c>
      <c r="E231" s="86">
        <f t="shared" si="48"/>
        <v>14997.598374284131</v>
      </c>
      <c r="F231" s="87">
        <f t="shared" si="42"/>
        <v>0.70569810895822127</v>
      </c>
      <c r="G231" s="189">
        <f t="shared" si="49"/>
        <v>3878.9153886286003</v>
      </c>
      <c r="H231" s="189">
        <f t="shared" si="43"/>
        <v>20996.568998646613</v>
      </c>
      <c r="I231" s="189">
        <f t="shared" si="44"/>
        <v>1445.8233269291022</v>
      </c>
      <c r="J231" s="88">
        <f t="shared" si="45"/>
        <v>7826.2416686672304</v>
      </c>
      <c r="K231" s="189">
        <f t="shared" si="50"/>
        <v>1202.5709365895716</v>
      </c>
      <c r="L231" s="88">
        <f t="shared" si="46"/>
        <v>6509.5164797593516</v>
      </c>
      <c r="M231" s="89">
        <f t="shared" si="51"/>
        <v>27506.085478405963</v>
      </c>
      <c r="N231" s="89">
        <f t="shared" si="52"/>
        <v>108688.08547840596</v>
      </c>
      <c r="O231" s="89">
        <f t="shared" si="53"/>
        <v>20079.084699502302</v>
      </c>
      <c r="P231" s="90">
        <f t="shared" si="47"/>
        <v>0.94480274430785904</v>
      </c>
      <c r="Q231" s="227">
        <v>2903.6198529211324</v>
      </c>
      <c r="R231" s="90">
        <f t="shared" si="54"/>
        <v>0.12643263493825446</v>
      </c>
      <c r="S231" s="90">
        <f t="shared" si="54"/>
        <v>0.14037517817506648</v>
      </c>
      <c r="T231" s="92">
        <v>5413</v>
      </c>
      <c r="U231" s="1">
        <v>72070</v>
      </c>
      <c r="V231" s="1">
        <v>13151.459854014598</v>
      </c>
      <c r="W231" s="196"/>
      <c r="X231" s="89">
        <v>0</v>
      </c>
      <c r="Y231" s="89">
        <f t="shared" si="55"/>
        <v>0</v>
      </c>
    </row>
    <row r="232" spans="2:27">
      <c r="B232" s="200">
        <v>4217</v>
      </c>
      <c r="C232" t="s">
        <v>259</v>
      </c>
      <c r="D232" s="1">
        <v>30907</v>
      </c>
      <c r="E232" s="86">
        <f t="shared" si="48"/>
        <v>17383.014623172105</v>
      </c>
      <c r="F232" s="87">
        <f t="shared" si="42"/>
        <v>0.81794166248642464</v>
      </c>
      <c r="G232" s="189">
        <f t="shared" si="49"/>
        <v>2399.9573143180564</v>
      </c>
      <c r="H232" s="189">
        <f t="shared" si="43"/>
        <v>4267.1241048575048</v>
      </c>
      <c r="I232" s="189">
        <f t="shared" si="44"/>
        <v>610.92763981831149</v>
      </c>
      <c r="J232" s="88">
        <f t="shared" si="45"/>
        <v>1086.229343596958</v>
      </c>
      <c r="K232" s="189">
        <f t="shared" si="50"/>
        <v>367.67524947878098</v>
      </c>
      <c r="L232" s="88">
        <f t="shared" si="46"/>
        <v>653.72659357327257</v>
      </c>
      <c r="M232" s="89">
        <f t="shared" si="51"/>
        <v>4920.8506984307769</v>
      </c>
      <c r="N232" s="89">
        <f t="shared" si="52"/>
        <v>35827.850698430775</v>
      </c>
      <c r="O232" s="89">
        <f t="shared" si="53"/>
        <v>20150.647186968938</v>
      </c>
      <c r="P232" s="90">
        <f t="shared" si="47"/>
        <v>0.94817005091370488</v>
      </c>
      <c r="Q232" s="227">
        <v>738.02202817176203</v>
      </c>
      <c r="R232" s="90">
        <f t="shared" si="54"/>
        <v>7.4689662366563506E-2</v>
      </c>
      <c r="S232" s="90">
        <f t="shared" si="54"/>
        <v>8.9196159496370928E-2</v>
      </c>
      <c r="T232" s="92">
        <v>1778</v>
      </c>
      <c r="U232" s="1">
        <v>28759</v>
      </c>
      <c r="V232" s="1">
        <v>15959.489456159823</v>
      </c>
      <c r="W232" s="196"/>
      <c r="X232" s="89">
        <v>0</v>
      </c>
      <c r="Y232" s="89">
        <f t="shared" si="55"/>
        <v>0</v>
      </c>
    </row>
    <row r="233" spans="2:27">
      <c r="B233" s="200">
        <v>4218</v>
      </c>
      <c r="C233" t="s">
        <v>260</v>
      </c>
      <c r="D233" s="1">
        <v>23540</v>
      </c>
      <c r="E233" s="86">
        <f t="shared" si="48"/>
        <v>16826.304503216583</v>
      </c>
      <c r="F233" s="87">
        <f t="shared" si="42"/>
        <v>0.7917461831112631</v>
      </c>
      <c r="G233" s="189">
        <f t="shared" si="49"/>
        <v>2745.1175886904803</v>
      </c>
      <c r="H233" s="189">
        <f t="shared" si="43"/>
        <v>3840.4195065779822</v>
      </c>
      <c r="I233" s="189">
        <f t="shared" si="44"/>
        <v>805.77618180274419</v>
      </c>
      <c r="J233" s="88">
        <f t="shared" si="45"/>
        <v>1127.2808783420392</v>
      </c>
      <c r="K233" s="189">
        <f t="shared" si="50"/>
        <v>562.52379146321368</v>
      </c>
      <c r="L233" s="88">
        <f t="shared" si="46"/>
        <v>786.97078425703592</v>
      </c>
      <c r="M233" s="89">
        <f t="shared" si="51"/>
        <v>4627.3902908350183</v>
      </c>
      <c r="N233" s="89">
        <f t="shared" si="52"/>
        <v>28167.390290835017</v>
      </c>
      <c r="O233" s="89">
        <f t="shared" si="53"/>
        <v>20133.945883370277</v>
      </c>
      <c r="P233" s="90">
        <f t="shared" si="47"/>
        <v>0.94738418653245038</v>
      </c>
      <c r="Q233" s="227">
        <v>1043.5648354399909</v>
      </c>
      <c r="R233" s="90">
        <f t="shared" si="54"/>
        <v>0.10792111827552126</v>
      </c>
      <c r="S233" s="90">
        <f t="shared" si="54"/>
        <v>9.2874298227461891E-2</v>
      </c>
      <c r="T233" s="92">
        <v>1399</v>
      </c>
      <c r="U233" s="1">
        <v>21247</v>
      </c>
      <c r="V233" s="1">
        <v>15396.376811594204</v>
      </c>
      <c r="W233" s="196"/>
      <c r="X233" s="89">
        <v>0</v>
      </c>
      <c r="Y233" s="89">
        <f t="shared" si="55"/>
        <v>0</v>
      </c>
    </row>
    <row r="234" spans="2:27">
      <c r="B234" s="200">
        <v>4219</v>
      </c>
      <c r="C234" t="s">
        <v>261</v>
      </c>
      <c r="D234" s="1">
        <v>60354</v>
      </c>
      <c r="E234" s="86">
        <f t="shared" si="48"/>
        <v>15766.457680250785</v>
      </c>
      <c r="F234" s="87">
        <f t="shared" si="42"/>
        <v>0.74187607190500526</v>
      </c>
      <c r="G234" s="189">
        <f t="shared" si="49"/>
        <v>3402.2226189292746</v>
      </c>
      <c r="H234" s="189">
        <f t="shared" si="43"/>
        <v>13023.708185261263</v>
      </c>
      <c r="I234" s="189">
        <f t="shared" si="44"/>
        <v>1176.7225698407733</v>
      </c>
      <c r="J234" s="88">
        <f t="shared" si="45"/>
        <v>4504.4939973504806</v>
      </c>
      <c r="K234" s="189">
        <f t="shared" si="50"/>
        <v>933.4701795012428</v>
      </c>
      <c r="L234" s="88">
        <f t="shared" si="46"/>
        <v>3573.3238471307573</v>
      </c>
      <c r="M234" s="89">
        <f t="shared" si="51"/>
        <v>16597.03203239202</v>
      </c>
      <c r="N234" s="89">
        <f t="shared" si="52"/>
        <v>76951.032032392017</v>
      </c>
      <c r="O234" s="89">
        <f t="shared" si="53"/>
        <v>20102.150478681298</v>
      </c>
      <c r="P234" s="90">
        <f t="shared" si="47"/>
        <v>0.94588808319626239</v>
      </c>
      <c r="Q234" s="227">
        <v>1524.2420943990583</v>
      </c>
      <c r="R234" s="90">
        <f t="shared" si="54"/>
        <v>0.12516778523489933</v>
      </c>
      <c r="S234" s="90">
        <f t="shared" si="54"/>
        <v>0.16602419122958362</v>
      </c>
      <c r="T234" s="92">
        <v>3828</v>
      </c>
      <c r="U234" s="1">
        <v>53640</v>
      </c>
      <c r="V234" s="1">
        <v>13521.552810688177</v>
      </c>
      <c r="W234" s="196"/>
      <c r="X234" s="89">
        <v>0</v>
      </c>
      <c r="Y234" s="89">
        <f t="shared" si="55"/>
        <v>0</v>
      </c>
    </row>
    <row r="235" spans="2:27">
      <c r="B235" s="200">
        <v>4220</v>
      </c>
      <c r="C235" t="s">
        <v>262</v>
      </c>
      <c r="D235" s="1">
        <v>22694</v>
      </c>
      <c r="E235" s="86">
        <f t="shared" si="48"/>
        <v>19530.120481927712</v>
      </c>
      <c r="F235" s="87">
        <f t="shared" si="42"/>
        <v>0.91897174119922886</v>
      </c>
      <c r="G235" s="189">
        <f t="shared" si="49"/>
        <v>1068.7516818895801</v>
      </c>
      <c r="H235" s="189">
        <f t="shared" si="43"/>
        <v>1241.8894543556921</v>
      </c>
      <c r="I235" s="189">
        <f t="shared" si="44"/>
        <v>0</v>
      </c>
      <c r="J235" s="88">
        <f t="shared" si="45"/>
        <v>0</v>
      </c>
      <c r="K235" s="189">
        <f t="shared" si="50"/>
        <v>-243.25239033953054</v>
      </c>
      <c r="L235" s="88">
        <f t="shared" si="46"/>
        <v>-282.65927757453449</v>
      </c>
      <c r="M235" s="89">
        <f t="shared" si="51"/>
        <v>959.23017678115764</v>
      </c>
      <c r="N235" s="89">
        <f t="shared" si="52"/>
        <v>23653.230176781159</v>
      </c>
      <c r="O235" s="89">
        <f t="shared" si="53"/>
        <v>20355.619773477763</v>
      </c>
      <c r="P235" s="90">
        <f t="shared" si="47"/>
        <v>0.95781484623877367</v>
      </c>
      <c r="Q235" s="227">
        <v>314.01048274149082</v>
      </c>
      <c r="R235" s="90">
        <f t="shared" si="54"/>
        <v>0.10502994595121001</v>
      </c>
      <c r="S235" s="90">
        <f t="shared" si="54"/>
        <v>0.12214744941689135</v>
      </c>
      <c r="T235" s="92">
        <v>1162</v>
      </c>
      <c r="U235" s="1">
        <v>20537</v>
      </c>
      <c r="V235" s="1">
        <v>17404.237288135595</v>
      </c>
      <c r="W235" s="196"/>
      <c r="X235" s="89">
        <v>0</v>
      </c>
      <c r="Y235" s="89">
        <f t="shared" si="55"/>
        <v>0</v>
      </c>
    </row>
    <row r="236" spans="2:27">
      <c r="B236" s="200">
        <v>4221</v>
      </c>
      <c r="C236" t="s">
        <v>263</v>
      </c>
      <c r="D236" s="1">
        <v>38542</v>
      </c>
      <c r="E236" s="86">
        <f t="shared" si="48"/>
        <v>31985.062240663901</v>
      </c>
      <c r="F236" s="87">
        <f t="shared" si="42"/>
        <v>1.5050274967257833</v>
      </c>
      <c r="G236" s="189">
        <f t="shared" si="49"/>
        <v>-6653.3122085268569</v>
      </c>
      <c r="H236" s="189">
        <f t="shared" si="43"/>
        <v>-8017.2412112748625</v>
      </c>
      <c r="I236" s="189">
        <f t="shared" si="44"/>
        <v>0</v>
      </c>
      <c r="J236" s="88">
        <f t="shared" si="45"/>
        <v>0</v>
      </c>
      <c r="K236" s="189">
        <f t="shared" si="50"/>
        <v>-243.25239033953054</v>
      </c>
      <c r="L236" s="88">
        <f t="shared" si="46"/>
        <v>-293.11913035913426</v>
      </c>
      <c r="M236" s="89">
        <f t="shared" si="51"/>
        <v>-8310.3603416339975</v>
      </c>
      <c r="N236" s="89">
        <f t="shared" si="52"/>
        <v>30231.639658366003</v>
      </c>
      <c r="O236" s="89">
        <f t="shared" si="53"/>
        <v>25088.497641797512</v>
      </c>
      <c r="P236" s="90">
        <f t="shared" si="47"/>
        <v>1.1805160333388642</v>
      </c>
      <c r="Q236" s="227">
        <v>95.595018677706321</v>
      </c>
      <c r="R236" s="90">
        <f t="shared" si="54"/>
        <v>7.1831808448510809E-2</v>
      </c>
      <c r="S236" s="90">
        <f t="shared" si="54"/>
        <v>7.1831808448510837E-2</v>
      </c>
      <c r="T236" s="92">
        <v>1205</v>
      </c>
      <c r="U236" s="1">
        <v>35959</v>
      </c>
      <c r="V236" s="1">
        <v>29841.49377593361</v>
      </c>
      <c r="W236" s="196"/>
      <c r="X236" s="89">
        <v>0</v>
      </c>
      <c r="Y236" s="89">
        <f t="shared" si="55"/>
        <v>0</v>
      </c>
    </row>
    <row r="237" spans="2:27">
      <c r="B237" s="200">
        <v>4222</v>
      </c>
      <c r="C237" t="s">
        <v>264</v>
      </c>
      <c r="D237" s="1">
        <v>63185</v>
      </c>
      <c r="E237" s="86">
        <f t="shared" si="48"/>
        <v>60813.282001924927</v>
      </c>
      <c r="F237" s="87">
        <f t="shared" si="42"/>
        <v>2.8615126927180379</v>
      </c>
      <c r="G237" s="189">
        <f t="shared" si="49"/>
        <v>-24526.808460508691</v>
      </c>
      <c r="H237" s="189">
        <f t="shared" si="43"/>
        <v>-25483.353990468531</v>
      </c>
      <c r="I237" s="189">
        <f t="shared" si="44"/>
        <v>0</v>
      </c>
      <c r="J237" s="88">
        <f t="shared" si="45"/>
        <v>0</v>
      </c>
      <c r="K237" s="189">
        <f t="shared" si="50"/>
        <v>-243.25239033953054</v>
      </c>
      <c r="L237" s="88">
        <f t="shared" si="46"/>
        <v>-252.73923356277223</v>
      </c>
      <c r="M237" s="89">
        <f t="shared" si="51"/>
        <v>-25736.093224031305</v>
      </c>
      <c r="N237" s="89">
        <f t="shared" si="52"/>
        <v>37448.906775968695</v>
      </c>
      <c r="O237" s="89">
        <f t="shared" si="53"/>
        <v>36043.221151076701</v>
      </c>
      <c r="P237" s="90">
        <f t="shared" si="47"/>
        <v>1.6959804078159211</v>
      </c>
      <c r="Q237" s="227">
        <v>-53.955050285363541</v>
      </c>
      <c r="R237" s="90">
        <f t="shared" si="54"/>
        <v>1.464519133492846E-2</v>
      </c>
      <c r="S237" s="90">
        <f t="shared" si="54"/>
        <v>-1.2698471184203402E-2</v>
      </c>
      <c r="T237" s="92">
        <v>1039</v>
      </c>
      <c r="U237" s="1">
        <v>62273</v>
      </c>
      <c r="V237" s="1">
        <v>61595.450049455983</v>
      </c>
      <c r="W237" s="196"/>
      <c r="X237" s="89">
        <v>0</v>
      </c>
      <c r="Y237" s="89">
        <f t="shared" si="55"/>
        <v>0</v>
      </c>
    </row>
    <row r="238" spans="2:27">
      <c r="B238" s="200">
        <v>4223</v>
      </c>
      <c r="C238" t="s">
        <v>265</v>
      </c>
      <c r="D238" s="1">
        <v>235981</v>
      </c>
      <c r="E238" s="86">
        <f t="shared" si="48"/>
        <v>15105.684291383946</v>
      </c>
      <c r="F238" s="87">
        <f t="shared" si="42"/>
        <v>0.71078399173750295</v>
      </c>
      <c r="G238" s="189">
        <f t="shared" si="49"/>
        <v>3811.9021200267148</v>
      </c>
      <c r="H238" s="189">
        <f t="shared" si="43"/>
        <v>59549.53491905734</v>
      </c>
      <c r="I238" s="189">
        <f t="shared" si="44"/>
        <v>1407.9932559441668</v>
      </c>
      <c r="J238" s="88">
        <f t="shared" si="45"/>
        <v>21995.670644359776</v>
      </c>
      <c r="K238" s="189">
        <f t="shared" si="50"/>
        <v>1164.7408656046362</v>
      </c>
      <c r="L238" s="88">
        <f t="shared" si="46"/>
        <v>18195.581802475626</v>
      </c>
      <c r="M238" s="89">
        <f t="shared" si="51"/>
        <v>77745.116721532962</v>
      </c>
      <c r="N238" s="89">
        <f t="shared" si="52"/>
        <v>313726.11672153295</v>
      </c>
      <c r="O238" s="89">
        <f t="shared" si="53"/>
        <v>20082.327277015294</v>
      </c>
      <c r="P238" s="90">
        <f t="shared" si="47"/>
        <v>0.94495532079123734</v>
      </c>
      <c r="Q238" s="227">
        <v>9504.5765827330324</v>
      </c>
      <c r="R238" s="90">
        <f t="shared" si="54"/>
        <v>0.14837632791703773</v>
      </c>
      <c r="S238" s="90">
        <f t="shared" si="54"/>
        <v>0.13587959409640679</v>
      </c>
      <c r="T238" s="92">
        <v>15622</v>
      </c>
      <c r="U238" s="1">
        <v>205491</v>
      </c>
      <c r="V238" s="1">
        <v>13298.666839244112</v>
      </c>
      <c r="W238" s="196"/>
      <c r="X238" s="89">
        <v>0</v>
      </c>
      <c r="Y238" s="89">
        <f t="shared" si="55"/>
        <v>0</v>
      </c>
    </row>
    <row r="239" spans="2:27">
      <c r="B239" s="200">
        <v>4224</v>
      </c>
      <c r="C239" t="s">
        <v>266</v>
      </c>
      <c r="D239" s="1">
        <v>32447</v>
      </c>
      <c r="E239" s="86">
        <f t="shared" si="48"/>
        <v>35461.202185792354</v>
      </c>
      <c r="F239" s="87">
        <f t="shared" si="42"/>
        <v>1.6685940441509723</v>
      </c>
      <c r="G239" s="189">
        <f t="shared" si="49"/>
        <v>-8808.5189745064981</v>
      </c>
      <c r="H239" s="189">
        <f t="shared" si="43"/>
        <v>-8059.7948616734457</v>
      </c>
      <c r="I239" s="189">
        <f t="shared" si="44"/>
        <v>0</v>
      </c>
      <c r="J239" s="88">
        <f t="shared" si="45"/>
        <v>0</v>
      </c>
      <c r="K239" s="189">
        <f t="shared" si="50"/>
        <v>-243.25239033953054</v>
      </c>
      <c r="L239" s="88">
        <f t="shared" si="46"/>
        <v>-222.57593716067043</v>
      </c>
      <c r="M239" s="89">
        <f t="shared" si="51"/>
        <v>-8282.3707988341157</v>
      </c>
      <c r="N239" s="89">
        <f t="shared" si="52"/>
        <v>24164.629201165884</v>
      </c>
      <c r="O239" s="89">
        <f t="shared" si="53"/>
        <v>26409.430820946323</v>
      </c>
      <c r="P239" s="90">
        <f t="shared" si="47"/>
        <v>1.2426713213604361</v>
      </c>
      <c r="Q239" s="227">
        <v>-18.988595775850627</v>
      </c>
      <c r="R239" s="90">
        <f t="shared" si="54"/>
        <v>6.5512938394850909E-2</v>
      </c>
      <c r="S239" s="90">
        <f t="shared" si="54"/>
        <v>7.4828898511964684E-2</v>
      </c>
      <c r="T239" s="92">
        <v>915</v>
      </c>
      <c r="U239" s="1">
        <v>30452</v>
      </c>
      <c r="V239" s="1">
        <v>32992.41603466955</v>
      </c>
      <c r="W239" s="196"/>
      <c r="X239" s="89">
        <v>0</v>
      </c>
      <c r="Y239" s="89">
        <f t="shared" si="55"/>
        <v>0</v>
      </c>
      <c r="Z239" s="1"/>
      <c r="AA239" s="1"/>
    </row>
    <row r="240" spans="2:27">
      <c r="B240" s="200">
        <v>4225</v>
      </c>
      <c r="C240" t="s">
        <v>267</v>
      </c>
      <c r="D240" s="1">
        <v>167180</v>
      </c>
      <c r="E240" s="86">
        <f t="shared" si="48"/>
        <v>15381.359830711197</v>
      </c>
      <c r="F240" s="87">
        <f t="shared" si="42"/>
        <v>0.72375564906117529</v>
      </c>
      <c r="G240" s="189">
        <f t="shared" si="49"/>
        <v>3640.9832856438193</v>
      </c>
      <c r="H240" s="189">
        <f t="shared" si="43"/>
        <v>39573.84733166267</v>
      </c>
      <c r="I240" s="189">
        <f t="shared" si="44"/>
        <v>1311.5068171796293</v>
      </c>
      <c r="J240" s="88">
        <f t="shared" si="45"/>
        <v>14254.76759592539</v>
      </c>
      <c r="K240" s="189">
        <f t="shared" si="50"/>
        <v>1068.2544268400986</v>
      </c>
      <c r="L240" s="88">
        <f t="shared" si="46"/>
        <v>11610.857365325031</v>
      </c>
      <c r="M240" s="89">
        <f t="shared" si="51"/>
        <v>51184.704696987697</v>
      </c>
      <c r="N240" s="89">
        <f t="shared" si="52"/>
        <v>218364.7046969877</v>
      </c>
      <c r="O240" s="89">
        <f t="shared" si="53"/>
        <v>20090.597543195112</v>
      </c>
      <c r="P240" s="90">
        <f t="shared" si="47"/>
        <v>0.9453444705109475</v>
      </c>
      <c r="Q240" s="227">
        <v>4609.0422633289782</v>
      </c>
      <c r="R240" s="90">
        <f t="shared" si="54"/>
        <v>0.11529917209817409</v>
      </c>
      <c r="S240" s="90">
        <f t="shared" si="54"/>
        <v>0.11181033486831492</v>
      </c>
      <c r="T240" s="92">
        <v>10869</v>
      </c>
      <c r="U240" s="1">
        <v>149897</v>
      </c>
      <c r="V240" s="1">
        <v>13834.517766497464</v>
      </c>
      <c r="W240" s="196"/>
      <c r="X240" s="89">
        <v>0</v>
      </c>
      <c r="Y240" s="89">
        <f t="shared" si="55"/>
        <v>0</v>
      </c>
    </row>
    <row r="241" spans="2:27">
      <c r="B241" s="200">
        <v>4226</v>
      </c>
      <c r="C241" t="s">
        <v>268</v>
      </c>
      <c r="D241" s="1">
        <v>31747</v>
      </c>
      <c r="E241" s="86">
        <f t="shared" si="48"/>
        <v>17775.475923852184</v>
      </c>
      <c r="F241" s="87">
        <f t="shared" si="42"/>
        <v>0.83640856570768363</v>
      </c>
      <c r="G241" s="189">
        <f t="shared" si="49"/>
        <v>2156.6313078964076</v>
      </c>
      <c r="H241" s="189">
        <f t="shared" si="43"/>
        <v>3851.7435159029837</v>
      </c>
      <c r="I241" s="189">
        <f t="shared" si="44"/>
        <v>473.56618458028385</v>
      </c>
      <c r="J241" s="88">
        <f t="shared" si="45"/>
        <v>845.78920566038698</v>
      </c>
      <c r="K241" s="189">
        <f t="shared" si="50"/>
        <v>230.31379424075331</v>
      </c>
      <c r="L241" s="88">
        <f t="shared" si="46"/>
        <v>411.34043651398537</v>
      </c>
      <c r="M241" s="89">
        <f t="shared" si="51"/>
        <v>4263.0839524169687</v>
      </c>
      <c r="N241" s="89">
        <f t="shared" si="52"/>
        <v>36010.083952416971</v>
      </c>
      <c r="O241" s="89">
        <f t="shared" si="53"/>
        <v>20162.421025989344</v>
      </c>
      <c r="P241" s="90">
        <f t="shared" si="47"/>
        <v>0.94872405801034287</v>
      </c>
      <c r="Q241" s="227">
        <v>191.61785282045685</v>
      </c>
      <c r="R241" s="90">
        <f t="shared" si="54"/>
        <v>0.19804520925317937</v>
      </c>
      <c r="S241" s="90">
        <f t="shared" si="54"/>
        <v>0.19133722935814476</v>
      </c>
      <c r="T241" s="92">
        <v>1786</v>
      </c>
      <c r="U241" s="1">
        <v>26499</v>
      </c>
      <c r="V241" s="1">
        <v>14920.608108108108</v>
      </c>
      <c r="W241" s="196"/>
      <c r="X241" s="89">
        <v>0</v>
      </c>
      <c r="Y241" s="89">
        <f t="shared" si="55"/>
        <v>0</v>
      </c>
    </row>
    <row r="242" spans="2:27">
      <c r="B242" s="200">
        <v>4227</v>
      </c>
      <c r="C242" t="s">
        <v>269</v>
      </c>
      <c r="D242" s="1">
        <v>124459</v>
      </c>
      <c r="E242" s="86">
        <f t="shared" si="48"/>
        <v>20194.548109686843</v>
      </c>
      <c r="F242" s="87">
        <f t="shared" si="42"/>
        <v>0.95023576819525757</v>
      </c>
      <c r="G242" s="189">
        <f t="shared" si="49"/>
        <v>656.80655267891916</v>
      </c>
      <c r="H242" s="189">
        <f t="shared" si="43"/>
        <v>4047.8987841601788</v>
      </c>
      <c r="I242" s="189">
        <f t="shared" si="44"/>
        <v>0</v>
      </c>
      <c r="J242" s="88">
        <f t="shared" si="45"/>
        <v>0</v>
      </c>
      <c r="K242" s="189">
        <f t="shared" si="50"/>
        <v>-243.25239033953054</v>
      </c>
      <c r="L242" s="88">
        <f t="shared" si="46"/>
        <v>-1499.1644816625267</v>
      </c>
      <c r="M242" s="89">
        <f t="shared" si="51"/>
        <v>2548.7343024976522</v>
      </c>
      <c r="N242" s="89">
        <f t="shared" si="52"/>
        <v>127007.73430249766</v>
      </c>
      <c r="O242" s="89">
        <f t="shared" si="53"/>
        <v>20608.10227202623</v>
      </c>
      <c r="P242" s="90">
        <f t="shared" si="47"/>
        <v>0.96969517649726444</v>
      </c>
      <c r="Q242" s="227">
        <v>2191.7408133698741</v>
      </c>
      <c r="R242" s="90">
        <f t="shared" si="54"/>
        <v>0.11194596574614264</v>
      </c>
      <c r="S242" s="90">
        <f t="shared" si="54"/>
        <v>0.11717822811944105</v>
      </c>
      <c r="T242" s="92">
        <v>6163</v>
      </c>
      <c r="U242" s="1">
        <v>111929</v>
      </c>
      <c r="V242" s="1">
        <v>18076.388888888891</v>
      </c>
      <c r="W242" s="196"/>
      <c r="X242" s="89">
        <v>0</v>
      </c>
      <c r="Y242" s="89">
        <f t="shared" si="55"/>
        <v>0</v>
      </c>
    </row>
    <row r="243" spans="2:27" ht="30.6" customHeight="1">
      <c r="B243" s="200">
        <v>4228</v>
      </c>
      <c r="C243" t="s">
        <v>270</v>
      </c>
      <c r="D243" s="1">
        <v>77361</v>
      </c>
      <c r="E243" s="86">
        <f t="shared" si="48"/>
        <v>40673.501577287068</v>
      </c>
      <c r="F243" s="87">
        <f t="shared" si="42"/>
        <v>1.9138539672469914</v>
      </c>
      <c r="G243" s="189">
        <f t="shared" si="49"/>
        <v>-12040.14459723322</v>
      </c>
      <c r="H243" s="189">
        <f t="shared" si="43"/>
        <v>-22900.355023937587</v>
      </c>
      <c r="I243" s="189">
        <f t="shared" si="44"/>
        <v>0</v>
      </c>
      <c r="J243" s="88">
        <f t="shared" si="45"/>
        <v>0</v>
      </c>
      <c r="K243" s="189">
        <f t="shared" si="50"/>
        <v>-243.25239033953054</v>
      </c>
      <c r="L243" s="88">
        <f t="shared" si="46"/>
        <v>-462.6660464257871</v>
      </c>
      <c r="M243" s="89">
        <f t="shared" si="51"/>
        <v>-23363.021070363375</v>
      </c>
      <c r="N243" s="89">
        <f t="shared" si="52"/>
        <v>53997.978929636622</v>
      </c>
      <c r="O243" s="89">
        <f t="shared" si="53"/>
        <v>28390.104589714312</v>
      </c>
      <c r="P243" s="90">
        <f t="shared" si="47"/>
        <v>1.3358700921369233</v>
      </c>
      <c r="Q243" s="227">
        <v>37.599705829874438</v>
      </c>
      <c r="R243" s="90">
        <f t="shared" si="54"/>
        <v>1.7760587283419504E-2</v>
      </c>
      <c r="S243" s="90">
        <f t="shared" si="54"/>
        <v>2.2426813784673554E-3</v>
      </c>
      <c r="T243" s="92">
        <v>1902</v>
      </c>
      <c r="U243" s="1">
        <v>76011</v>
      </c>
      <c r="V243" s="1">
        <v>40582.48798718633</v>
      </c>
      <c r="W243" s="196"/>
      <c r="X243" s="89">
        <v>0</v>
      </c>
      <c r="Y243" s="89">
        <f t="shared" si="55"/>
        <v>0</v>
      </c>
    </row>
    <row r="244" spans="2:27">
      <c r="B244" s="200">
        <v>4601</v>
      </c>
      <c r="C244" t="s">
        <v>271</v>
      </c>
      <c r="D244" s="1">
        <v>6554591</v>
      </c>
      <c r="E244" s="86">
        <f t="shared" si="48"/>
        <v>22316.61610641826</v>
      </c>
      <c r="F244" s="87">
        <f t="shared" si="42"/>
        <v>1.0500877134868385</v>
      </c>
      <c r="G244" s="189">
        <f t="shared" si="49"/>
        <v>-658.87560529455948</v>
      </c>
      <c r="H244" s="189">
        <f t="shared" si="43"/>
        <v>-193517.69515545975</v>
      </c>
      <c r="I244" s="189">
        <f t="shared" si="44"/>
        <v>0</v>
      </c>
      <c r="J244" s="88">
        <f t="shared" si="45"/>
        <v>0</v>
      </c>
      <c r="K244" s="189">
        <f t="shared" si="50"/>
        <v>-243.25239033953054</v>
      </c>
      <c r="L244" s="88">
        <f t="shared" si="46"/>
        <v>-71445.416314233167</v>
      </c>
      <c r="M244" s="89">
        <f t="shared" si="51"/>
        <v>-264963.1114696929</v>
      </c>
      <c r="N244" s="89">
        <f t="shared" si="52"/>
        <v>6289627.8885303074</v>
      </c>
      <c r="O244" s="89">
        <f t="shared" si="53"/>
        <v>21414.488110784168</v>
      </c>
      <c r="P244" s="90">
        <f t="shared" si="47"/>
        <v>1.0076389157080652</v>
      </c>
      <c r="Q244" s="227">
        <v>-25764.627318829473</v>
      </c>
      <c r="R244" s="93">
        <f t="shared" si="54"/>
        <v>8.6564385650818906E-2</v>
      </c>
      <c r="S244" s="93">
        <f t="shared" si="54"/>
        <v>8.0020042786908441E-2</v>
      </c>
      <c r="T244" s="92">
        <v>293709</v>
      </c>
      <c r="U244" s="1">
        <v>6032400</v>
      </c>
      <c r="V244" s="1">
        <v>20663.149962321026</v>
      </c>
      <c r="W244" s="196"/>
      <c r="X244" s="89">
        <v>0</v>
      </c>
      <c r="Y244" s="89">
        <f t="shared" si="55"/>
        <v>0</v>
      </c>
      <c r="Z244" s="1"/>
      <c r="AA244" s="1"/>
    </row>
    <row r="245" spans="2:27">
      <c r="B245" s="200">
        <v>4602</v>
      </c>
      <c r="C245" t="s">
        <v>272</v>
      </c>
      <c r="D245" s="1">
        <v>346822</v>
      </c>
      <c r="E245" s="86">
        <f t="shared" si="48"/>
        <v>19910.557437281132</v>
      </c>
      <c r="F245" s="87">
        <f t="shared" si="42"/>
        <v>0.93687284998149056</v>
      </c>
      <c r="G245" s="189">
        <f t="shared" si="49"/>
        <v>832.88076957045996</v>
      </c>
      <c r="H245" s="189">
        <f t="shared" si="43"/>
        <v>14507.950125147841</v>
      </c>
      <c r="I245" s="189">
        <f t="shared" si="44"/>
        <v>0</v>
      </c>
      <c r="J245" s="88">
        <f t="shared" si="45"/>
        <v>0</v>
      </c>
      <c r="K245" s="189">
        <f t="shared" si="50"/>
        <v>-243.25239033953054</v>
      </c>
      <c r="L245" s="88">
        <f t="shared" si="46"/>
        <v>-4237.2133873242819</v>
      </c>
      <c r="M245" s="89">
        <f t="shared" si="51"/>
        <v>10270.736737823559</v>
      </c>
      <c r="N245" s="89">
        <f t="shared" si="52"/>
        <v>357092.73673782358</v>
      </c>
      <c r="O245" s="89">
        <f t="shared" si="53"/>
        <v>20500.185816512061</v>
      </c>
      <c r="P245" s="90">
        <f t="shared" si="47"/>
        <v>0.96461726757603306</v>
      </c>
      <c r="Q245" s="227">
        <v>345.84910402234709</v>
      </c>
      <c r="R245" s="93">
        <f t="shared" si="54"/>
        <v>1.9578906521010579E-2</v>
      </c>
      <c r="S245" s="93">
        <f t="shared" si="54"/>
        <v>1.5481626340950322E-2</v>
      </c>
      <c r="T245" s="92">
        <v>17419</v>
      </c>
      <c r="U245" s="1">
        <v>340162</v>
      </c>
      <c r="V245" s="1">
        <v>19607.009049512941</v>
      </c>
      <c r="W245" s="196"/>
      <c r="X245" s="89">
        <v>0</v>
      </c>
      <c r="Y245" s="89">
        <f t="shared" si="55"/>
        <v>0</v>
      </c>
      <c r="Z245" s="1"/>
    </row>
    <row r="246" spans="2:27">
      <c r="B246" s="200">
        <v>4611</v>
      </c>
      <c r="C246" t="s">
        <v>273</v>
      </c>
      <c r="D246" s="1">
        <v>79988</v>
      </c>
      <c r="E246" s="86">
        <f t="shared" si="48"/>
        <v>19542.633764964572</v>
      </c>
      <c r="F246" s="87">
        <f t="shared" si="42"/>
        <v>0.91956054214959382</v>
      </c>
      <c r="G246" s="189">
        <f t="shared" si="49"/>
        <v>1060.9934464067269</v>
      </c>
      <c r="H246" s="189">
        <f t="shared" si="43"/>
        <v>4342.6461761427336</v>
      </c>
      <c r="I246" s="189">
        <f t="shared" si="44"/>
        <v>0</v>
      </c>
      <c r="J246" s="88">
        <f t="shared" si="45"/>
        <v>0</v>
      </c>
      <c r="K246" s="189">
        <f t="shared" si="50"/>
        <v>-243.25239033953054</v>
      </c>
      <c r="L246" s="88">
        <f t="shared" si="46"/>
        <v>-995.63203365969844</v>
      </c>
      <c r="M246" s="89">
        <f t="shared" si="51"/>
        <v>3347.0141424830354</v>
      </c>
      <c r="N246" s="89">
        <f t="shared" si="52"/>
        <v>83335.014142483036</v>
      </c>
      <c r="O246" s="89">
        <f t="shared" si="53"/>
        <v>20360.374821031768</v>
      </c>
      <c r="P246" s="90">
        <f t="shared" si="47"/>
        <v>0.95803859059991225</v>
      </c>
      <c r="Q246" s="227">
        <v>-1122.2456423145686</v>
      </c>
      <c r="R246" s="93">
        <f t="shared" si="54"/>
        <v>0.16408830934466551</v>
      </c>
      <c r="S246" s="93">
        <f t="shared" si="54"/>
        <v>0.15811570868592165</v>
      </c>
      <c r="T246" s="92">
        <v>4093</v>
      </c>
      <c r="U246" s="1">
        <v>68713</v>
      </c>
      <c r="V246" s="1">
        <v>16874.508840864441</v>
      </c>
      <c r="W246" s="196"/>
      <c r="X246" s="89">
        <v>0</v>
      </c>
      <c r="Y246" s="89">
        <f t="shared" si="55"/>
        <v>0</v>
      </c>
      <c r="Z246" s="1"/>
    </row>
    <row r="247" spans="2:27">
      <c r="B247" s="200">
        <v>4612</v>
      </c>
      <c r="C247" t="s">
        <v>274</v>
      </c>
      <c r="D247" s="1">
        <v>106439</v>
      </c>
      <c r="E247" s="86">
        <f t="shared" si="48"/>
        <v>18504.694019471492</v>
      </c>
      <c r="F247" s="87">
        <f t="shared" si="42"/>
        <v>0.87072124819550389</v>
      </c>
      <c r="G247" s="189">
        <f t="shared" si="49"/>
        <v>1704.5160886124368</v>
      </c>
      <c r="H247" s="189">
        <f t="shared" si="43"/>
        <v>9804.3765416987371</v>
      </c>
      <c r="I247" s="189">
        <f t="shared" si="44"/>
        <v>218.33985111352612</v>
      </c>
      <c r="J247" s="88">
        <f t="shared" si="45"/>
        <v>1255.8908236050024</v>
      </c>
      <c r="K247" s="189">
        <f t="shared" si="50"/>
        <v>-24.912539226004412</v>
      </c>
      <c r="L247" s="88">
        <f t="shared" si="46"/>
        <v>-143.29692562797737</v>
      </c>
      <c r="M247" s="89">
        <f t="shared" si="51"/>
        <v>9661.0796160707596</v>
      </c>
      <c r="N247" s="89">
        <f t="shared" si="52"/>
        <v>116100.07961607075</v>
      </c>
      <c r="O247" s="89">
        <f t="shared" si="53"/>
        <v>20184.297568857917</v>
      </c>
      <c r="P247" s="90">
        <f t="shared" si="47"/>
        <v>0.94975343848497717</v>
      </c>
      <c r="Q247" s="227">
        <v>1503.4479224094357</v>
      </c>
      <c r="R247" s="93">
        <f t="shared" si="54"/>
        <v>0.15262331474362445</v>
      </c>
      <c r="S247" s="93">
        <f t="shared" si="54"/>
        <v>0.15061944945373651</v>
      </c>
      <c r="T247" s="92">
        <v>5752</v>
      </c>
      <c r="U247" s="1">
        <v>92345</v>
      </c>
      <c r="V247" s="1">
        <v>16082.375478927204</v>
      </c>
      <c r="W247" s="196"/>
      <c r="X247" s="89">
        <v>0</v>
      </c>
      <c r="Y247" s="89">
        <f t="shared" si="55"/>
        <v>0</v>
      </c>
      <c r="Z247" s="1"/>
    </row>
    <row r="248" spans="2:27">
      <c r="B248" s="200">
        <v>4613</v>
      </c>
      <c r="C248" t="s">
        <v>275</v>
      </c>
      <c r="D248" s="1">
        <v>249230</v>
      </c>
      <c r="E248" s="86">
        <f t="shared" si="48"/>
        <v>20156.085725839064</v>
      </c>
      <c r="F248" s="87">
        <f t="shared" si="42"/>
        <v>0.94842595632604898</v>
      </c>
      <c r="G248" s="189">
        <f t="shared" si="49"/>
        <v>680.65323066454164</v>
      </c>
      <c r="H248" s="189">
        <f t="shared" si="43"/>
        <v>8416.2771971670572</v>
      </c>
      <c r="I248" s="189">
        <f t="shared" si="44"/>
        <v>0</v>
      </c>
      <c r="J248" s="88">
        <f t="shared" si="45"/>
        <v>0</v>
      </c>
      <c r="K248" s="189">
        <f t="shared" si="50"/>
        <v>-243.25239033953054</v>
      </c>
      <c r="L248" s="88">
        <f t="shared" si="46"/>
        <v>-3007.8158065482949</v>
      </c>
      <c r="M248" s="89">
        <f t="shared" si="51"/>
        <v>5408.4613906187624</v>
      </c>
      <c r="N248" s="89">
        <f t="shared" si="52"/>
        <v>254638.46139061876</v>
      </c>
      <c r="O248" s="89">
        <f t="shared" si="53"/>
        <v>20593.486566164072</v>
      </c>
      <c r="P248" s="90">
        <f t="shared" si="47"/>
        <v>0.96900744798696503</v>
      </c>
      <c r="Q248" s="227">
        <v>2005.9541128214078</v>
      </c>
      <c r="R248" s="93">
        <f t="shared" si="54"/>
        <v>0.12156135669188226</v>
      </c>
      <c r="S248" s="93">
        <f t="shared" si="54"/>
        <v>0.1127630185116065</v>
      </c>
      <c r="T248" s="92">
        <v>12365</v>
      </c>
      <c r="U248" s="1">
        <v>222217</v>
      </c>
      <c r="V248" s="1">
        <v>18113.547440495597</v>
      </c>
      <c r="W248" s="196"/>
      <c r="X248" s="89">
        <v>0</v>
      </c>
      <c r="Y248" s="89">
        <f t="shared" si="55"/>
        <v>0</v>
      </c>
      <c r="Z248" s="1"/>
    </row>
    <row r="249" spans="2:27">
      <c r="B249" s="200">
        <v>4614</v>
      </c>
      <c r="C249" t="s">
        <v>276</v>
      </c>
      <c r="D249" s="1">
        <v>429484</v>
      </c>
      <c r="E249" s="86">
        <f t="shared" si="48"/>
        <v>22195.555555555555</v>
      </c>
      <c r="F249" s="87">
        <f t="shared" si="42"/>
        <v>1.0443913213258282</v>
      </c>
      <c r="G249" s="189">
        <f t="shared" si="49"/>
        <v>-583.81806375968245</v>
      </c>
      <c r="H249" s="189">
        <f t="shared" si="43"/>
        <v>-11296.879533749856</v>
      </c>
      <c r="I249" s="189">
        <f t="shared" si="44"/>
        <v>0</v>
      </c>
      <c r="J249" s="88">
        <f t="shared" si="45"/>
        <v>0</v>
      </c>
      <c r="K249" s="189">
        <f t="shared" si="50"/>
        <v>-243.25239033953054</v>
      </c>
      <c r="L249" s="88">
        <f t="shared" si="46"/>
        <v>-4706.9337530699158</v>
      </c>
      <c r="M249" s="89">
        <f t="shared" si="51"/>
        <v>-16003.813286819772</v>
      </c>
      <c r="N249" s="89">
        <f t="shared" si="52"/>
        <v>413480.18671318021</v>
      </c>
      <c r="O249" s="89">
        <f t="shared" si="53"/>
        <v>21368.485101456343</v>
      </c>
      <c r="P249" s="90">
        <f t="shared" si="47"/>
        <v>1.0054742866868813</v>
      </c>
      <c r="Q249" s="227">
        <v>5192.2811712976472</v>
      </c>
      <c r="R249" s="93">
        <f t="shared" si="54"/>
        <v>0.13353215972973687</v>
      </c>
      <c r="S249" s="93">
        <f t="shared" si="54"/>
        <v>0.12984158990736111</v>
      </c>
      <c r="T249" s="92">
        <v>19350</v>
      </c>
      <c r="U249" s="1">
        <v>378890</v>
      </c>
      <c r="V249" s="1">
        <v>19644.838492248662</v>
      </c>
      <c r="W249" s="196"/>
      <c r="X249" s="89">
        <v>0</v>
      </c>
      <c r="Y249" s="89">
        <f t="shared" si="55"/>
        <v>0</v>
      </c>
      <c r="Z249" s="1"/>
    </row>
    <row r="250" spans="2:27">
      <c r="B250" s="200">
        <v>4615</v>
      </c>
      <c r="C250" t="s">
        <v>277</v>
      </c>
      <c r="D250" s="1">
        <v>62975</v>
      </c>
      <c r="E250" s="86">
        <f t="shared" si="48"/>
        <v>19630.610972568578</v>
      </c>
      <c r="F250" s="87">
        <f t="shared" si="42"/>
        <v>0.92370022821719966</v>
      </c>
      <c r="G250" s="189">
        <f t="shared" si="49"/>
        <v>1006.4475776922429</v>
      </c>
      <c r="H250" s="189">
        <f t="shared" si="43"/>
        <v>3228.6838292367152</v>
      </c>
      <c r="I250" s="189">
        <f t="shared" si="44"/>
        <v>0</v>
      </c>
      <c r="J250" s="88">
        <f t="shared" si="45"/>
        <v>0</v>
      </c>
      <c r="K250" s="189">
        <f t="shared" si="50"/>
        <v>-243.25239033953054</v>
      </c>
      <c r="L250" s="88">
        <f t="shared" si="46"/>
        <v>-780.35366820921399</v>
      </c>
      <c r="M250" s="89">
        <f t="shared" si="51"/>
        <v>2448.3301610275012</v>
      </c>
      <c r="N250" s="89">
        <f t="shared" si="52"/>
        <v>65423.330161027501</v>
      </c>
      <c r="O250" s="89">
        <f t="shared" si="53"/>
        <v>20393.806159921289</v>
      </c>
      <c r="P250" s="90">
        <f t="shared" si="47"/>
        <v>0.95961167130560243</v>
      </c>
      <c r="Q250" s="227">
        <v>962.18398333451432</v>
      </c>
      <c r="R250" s="93">
        <f t="shared" si="54"/>
        <v>0.1884766362195214</v>
      </c>
      <c r="S250" s="93">
        <f t="shared" si="54"/>
        <v>0.18662427238501475</v>
      </c>
      <c r="T250" s="92">
        <v>3208</v>
      </c>
      <c r="U250" s="1">
        <v>52988</v>
      </c>
      <c r="V250" s="1">
        <v>16543.240711832656</v>
      </c>
      <c r="W250" s="196"/>
      <c r="X250" s="89">
        <v>0</v>
      </c>
      <c r="Y250" s="89">
        <f t="shared" si="55"/>
        <v>0</v>
      </c>
      <c r="Z250" s="1"/>
    </row>
    <row r="251" spans="2:27">
      <c r="B251" s="200">
        <v>4616</v>
      </c>
      <c r="C251" t="s">
        <v>278</v>
      </c>
      <c r="D251" s="1">
        <v>85833</v>
      </c>
      <c r="E251" s="86">
        <f t="shared" si="48"/>
        <v>28745.144005358339</v>
      </c>
      <c r="F251" s="87">
        <f t="shared" si="42"/>
        <v>1.3525761431974204</v>
      </c>
      <c r="G251" s="189">
        <f t="shared" si="49"/>
        <v>-4644.562902637409</v>
      </c>
      <c r="H251" s="189">
        <f t="shared" si="43"/>
        <v>-13868.664827275305</v>
      </c>
      <c r="I251" s="189">
        <f t="shared" si="44"/>
        <v>0</v>
      </c>
      <c r="J251" s="88">
        <f t="shared" si="45"/>
        <v>0</v>
      </c>
      <c r="K251" s="189">
        <f t="shared" si="50"/>
        <v>-243.25239033953054</v>
      </c>
      <c r="L251" s="88">
        <f t="shared" si="46"/>
        <v>-726.35163755383815</v>
      </c>
      <c r="M251" s="89">
        <f t="shared" si="51"/>
        <v>-14595.016464829143</v>
      </c>
      <c r="N251" s="89">
        <f t="shared" si="52"/>
        <v>71237.983535170861</v>
      </c>
      <c r="O251" s="89">
        <f t="shared" si="53"/>
        <v>23857.328712381401</v>
      </c>
      <c r="P251" s="90">
        <f t="shared" si="47"/>
        <v>1.1225845189980863</v>
      </c>
      <c r="Q251" s="227">
        <v>-1094.5747835920083</v>
      </c>
      <c r="R251" s="93">
        <f t="shared" si="54"/>
        <v>0.29151807881551034</v>
      </c>
      <c r="S251" s="93">
        <f t="shared" si="54"/>
        <v>0.26383651249126633</v>
      </c>
      <c r="T251" s="92">
        <v>2986</v>
      </c>
      <c r="U251" s="1">
        <v>66459</v>
      </c>
      <c r="V251" s="1">
        <v>22744.35318275154</v>
      </c>
      <c r="W251" s="196"/>
      <c r="X251" s="89">
        <v>0</v>
      </c>
      <c r="Y251" s="89">
        <f t="shared" si="55"/>
        <v>0</v>
      </c>
      <c r="Z251" s="1"/>
    </row>
    <row r="252" spans="2:27">
      <c r="B252" s="200">
        <v>4617</v>
      </c>
      <c r="C252" t="s">
        <v>279</v>
      </c>
      <c r="D252" s="1">
        <v>281866</v>
      </c>
      <c r="E252" s="86">
        <f t="shared" si="48"/>
        <v>21394.003795066415</v>
      </c>
      <c r="F252" s="87">
        <f t="shared" si="42"/>
        <v>1.006675045193296</v>
      </c>
      <c r="G252" s="189">
        <f t="shared" si="49"/>
        <v>-86.855972256416067</v>
      </c>
      <c r="H252" s="189">
        <f t="shared" si="43"/>
        <v>-1144.3274344782817</v>
      </c>
      <c r="I252" s="189">
        <f t="shared" si="44"/>
        <v>0</v>
      </c>
      <c r="J252" s="88">
        <f t="shared" si="45"/>
        <v>0</v>
      </c>
      <c r="K252" s="189">
        <f t="shared" si="50"/>
        <v>-243.25239033953054</v>
      </c>
      <c r="L252" s="88">
        <f t="shared" si="46"/>
        <v>-3204.8502427233152</v>
      </c>
      <c r="M252" s="89">
        <f t="shared" si="51"/>
        <v>-4349.1776772015965</v>
      </c>
      <c r="N252" s="89">
        <f t="shared" si="52"/>
        <v>277516.82232279843</v>
      </c>
      <c r="O252" s="89">
        <f t="shared" si="53"/>
        <v>21063.895432470472</v>
      </c>
      <c r="P252" s="90">
        <f t="shared" si="47"/>
        <v>0.99114210175651918</v>
      </c>
      <c r="Q252" s="227">
        <v>2423.1242083641446</v>
      </c>
      <c r="R252" s="93">
        <f t="shared" si="54"/>
        <v>0.12253830193112622</v>
      </c>
      <c r="S252" s="93">
        <f t="shared" si="54"/>
        <v>0.11521091718986808</v>
      </c>
      <c r="T252" s="92">
        <v>13175</v>
      </c>
      <c r="U252" s="1">
        <v>251097</v>
      </c>
      <c r="V252" s="1">
        <v>19183.81847352739</v>
      </c>
      <c r="W252" s="196"/>
      <c r="X252" s="89">
        <v>0</v>
      </c>
      <c r="Y252" s="89">
        <f t="shared" si="55"/>
        <v>0</v>
      </c>
      <c r="Z252" s="1"/>
      <c r="AA252" s="1"/>
    </row>
    <row r="253" spans="2:27">
      <c r="B253" s="200">
        <v>4618</v>
      </c>
      <c r="C253" t="s">
        <v>280</v>
      </c>
      <c r="D253" s="1">
        <v>274550</v>
      </c>
      <c r="E253" s="86">
        <f t="shared" si="48"/>
        <v>25002.276659684911</v>
      </c>
      <c r="F253" s="87">
        <f t="shared" si="42"/>
        <v>1.1764589848361042</v>
      </c>
      <c r="G253" s="189">
        <f t="shared" si="49"/>
        <v>-2323.9851483198831</v>
      </c>
      <c r="H253" s="189">
        <f t="shared" si="43"/>
        <v>-25519.680913700635</v>
      </c>
      <c r="I253" s="189">
        <f t="shared" si="44"/>
        <v>0</v>
      </c>
      <c r="J253" s="88">
        <f t="shared" si="45"/>
        <v>0</v>
      </c>
      <c r="K253" s="189">
        <f t="shared" si="50"/>
        <v>-243.25239033953054</v>
      </c>
      <c r="L253" s="88">
        <f t="shared" si="46"/>
        <v>-2671.1544983183849</v>
      </c>
      <c r="M253" s="89">
        <f t="shared" si="51"/>
        <v>-28190.83541201902</v>
      </c>
      <c r="N253" s="89">
        <f t="shared" si="52"/>
        <v>246359.16458798098</v>
      </c>
      <c r="O253" s="89">
        <f t="shared" si="53"/>
        <v>22435.039121025497</v>
      </c>
      <c r="P253" s="90">
        <f t="shared" si="47"/>
        <v>1.0556599988207862</v>
      </c>
      <c r="Q253" s="227">
        <v>1550.9848631534478</v>
      </c>
      <c r="R253" s="93">
        <f t="shared" si="54"/>
        <v>0.14908613018930311</v>
      </c>
      <c r="S253" s="93">
        <f t="shared" si="54"/>
        <v>0.15285328260591505</v>
      </c>
      <c r="T253" s="92">
        <v>10981</v>
      </c>
      <c r="U253" s="1">
        <v>238929</v>
      </c>
      <c r="V253" s="1">
        <v>21687.301443224107</v>
      </c>
      <c r="W253" s="196"/>
      <c r="X253" s="89">
        <v>0</v>
      </c>
      <c r="Y253" s="89">
        <f t="shared" si="55"/>
        <v>0</v>
      </c>
      <c r="Z253" s="1"/>
    </row>
    <row r="254" spans="2:27">
      <c r="B254" s="200">
        <v>4619</v>
      </c>
      <c r="C254" t="s">
        <v>281</v>
      </c>
      <c r="D254" s="1">
        <v>45104</v>
      </c>
      <c r="E254" s="86">
        <f t="shared" si="48"/>
        <v>46643.22647362978</v>
      </c>
      <c r="F254" s="87">
        <f t="shared" si="42"/>
        <v>2.1947538463618668</v>
      </c>
      <c r="G254" s="189">
        <f t="shared" si="49"/>
        <v>-15741.374032965701</v>
      </c>
      <c r="H254" s="189">
        <f t="shared" si="43"/>
        <v>-15221.908689877831</v>
      </c>
      <c r="I254" s="189">
        <f t="shared" si="44"/>
        <v>0</v>
      </c>
      <c r="J254" s="88">
        <f t="shared" si="45"/>
        <v>0</v>
      </c>
      <c r="K254" s="189">
        <f t="shared" si="50"/>
        <v>-243.25239033953054</v>
      </c>
      <c r="L254" s="88">
        <f t="shared" si="46"/>
        <v>-235.22506145832602</v>
      </c>
      <c r="M254" s="89">
        <f t="shared" si="51"/>
        <v>-15457.133751336158</v>
      </c>
      <c r="N254" s="89">
        <f t="shared" si="52"/>
        <v>29646.866248663842</v>
      </c>
      <c r="O254" s="89">
        <f t="shared" si="53"/>
        <v>30658.600050324552</v>
      </c>
      <c r="P254" s="90">
        <f t="shared" si="47"/>
        <v>1.4426120462005763</v>
      </c>
      <c r="Q254" s="227">
        <v>169.30805233306273</v>
      </c>
      <c r="R254" s="93">
        <f t="shared" si="54"/>
        <v>2.1909055894147766E-2</v>
      </c>
      <c r="S254" s="93">
        <f t="shared" si="54"/>
        <v>2.2965838785454905E-2</v>
      </c>
      <c r="T254" s="92">
        <v>967</v>
      </c>
      <c r="U254" s="1">
        <v>44137</v>
      </c>
      <c r="V254" s="1">
        <v>45596.074380165293</v>
      </c>
      <c r="W254" s="196"/>
      <c r="X254" s="89">
        <v>0</v>
      </c>
      <c r="Y254" s="89">
        <f t="shared" si="55"/>
        <v>0</v>
      </c>
      <c r="Z254" s="1"/>
    </row>
    <row r="255" spans="2:27">
      <c r="B255" s="200">
        <v>4620</v>
      </c>
      <c r="C255" t="s">
        <v>282</v>
      </c>
      <c r="D255" s="1">
        <v>27213</v>
      </c>
      <c r="E255" s="86">
        <f t="shared" si="48"/>
        <v>24739.090909090908</v>
      </c>
      <c r="F255" s="87">
        <f t="shared" si="42"/>
        <v>1.164075022960088</v>
      </c>
      <c r="G255" s="189">
        <f t="shared" si="49"/>
        <v>-2160.8099829516013</v>
      </c>
      <c r="H255" s="189">
        <f t="shared" si="43"/>
        <v>-2376.8909812467614</v>
      </c>
      <c r="I255" s="189">
        <f t="shared" si="44"/>
        <v>0</v>
      </c>
      <c r="J255" s="88">
        <f t="shared" si="45"/>
        <v>0</v>
      </c>
      <c r="K255" s="189">
        <f t="shared" si="50"/>
        <v>-243.25239033953054</v>
      </c>
      <c r="L255" s="88">
        <f t="shared" si="46"/>
        <v>-267.5776293734836</v>
      </c>
      <c r="M255" s="89">
        <f t="shared" si="51"/>
        <v>-2644.4686106202448</v>
      </c>
      <c r="N255" s="89">
        <f t="shared" si="52"/>
        <v>24568.531389379754</v>
      </c>
      <c r="O255" s="89">
        <f t="shared" si="53"/>
        <v>22335.028535799775</v>
      </c>
      <c r="P255" s="90">
        <f t="shared" si="47"/>
        <v>1.0509540933079</v>
      </c>
      <c r="Q255" s="227">
        <v>-396.3862900037534</v>
      </c>
      <c r="R255" s="93">
        <f t="shared" si="54"/>
        <v>5.9531225665784143E-2</v>
      </c>
      <c r="S255" s="93">
        <f t="shared" si="54"/>
        <v>4.8935913409126293E-2</v>
      </c>
      <c r="T255" s="92">
        <v>1100</v>
      </c>
      <c r="U255" s="1">
        <v>25684</v>
      </c>
      <c r="V255" s="1">
        <v>23584.940312213039</v>
      </c>
      <c r="W255" s="196"/>
      <c r="X255" s="89">
        <v>0</v>
      </c>
      <c r="Y255" s="89">
        <f t="shared" si="55"/>
        <v>0</v>
      </c>
      <c r="Z255" s="1"/>
      <c r="AA255" s="1"/>
    </row>
    <row r="256" spans="2:27">
      <c r="B256" s="200">
        <v>4621</v>
      </c>
      <c r="C256" t="s">
        <v>283</v>
      </c>
      <c r="D256" s="1">
        <v>313599</v>
      </c>
      <c r="E256" s="86">
        <f t="shared" si="48"/>
        <v>19080.007301046484</v>
      </c>
      <c r="F256" s="87">
        <f t="shared" si="42"/>
        <v>0.89779208212063222</v>
      </c>
      <c r="G256" s="189">
        <f t="shared" si="49"/>
        <v>1347.8218540359414</v>
      </c>
      <c r="H256" s="189">
        <f t="shared" si="43"/>
        <v>22152.799992934735</v>
      </c>
      <c r="I256" s="189">
        <f t="shared" si="44"/>
        <v>16.980202562278826</v>
      </c>
      <c r="J256" s="88">
        <f t="shared" si="45"/>
        <v>279.08660931361476</v>
      </c>
      <c r="K256" s="189">
        <f t="shared" si="50"/>
        <v>-226.2721877772517</v>
      </c>
      <c r="L256" s="88">
        <f t="shared" si="46"/>
        <v>-3719.0096783069089</v>
      </c>
      <c r="M256" s="89">
        <f t="shared" si="51"/>
        <v>18433.790314627826</v>
      </c>
      <c r="N256" s="89">
        <f t="shared" si="52"/>
        <v>332032.79031462781</v>
      </c>
      <c r="O256" s="89">
        <f t="shared" si="53"/>
        <v>20201.556967305172</v>
      </c>
      <c r="P256" s="90">
        <f t="shared" si="47"/>
        <v>0.95056556350273136</v>
      </c>
      <c r="Q256" s="227">
        <v>2945.6994615848307</v>
      </c>
      <c r="R256" s="90">
        <f t="shared" si="54"/>
        <v>0.11630067597632125</v>
      </c>
      <c r="S256" s="90">
        <f t="shared" si="54"/>
        <v>0.1186778068876847</v>
      </c>
      <c r="T256" s="92">
        <v>16436</v>
      </c>
      <c r="U256" s="1">
        <v>280927</v>
      </c>
      <c r="V256" s="1">
        <v>17055.855746463483</v>
      </c>
      <c r="W256" s="196"/>
      <c r="X256" s="89">
        <v>0</v>
      </c>
      <c r="Y256" s="89">
        <f t="shared" si="55"/>
        <v>0</v>
      </c>
    </row>
    <row r="257" spans="2:27">
      <c r="B257" s="200">
        <v>4622</v>
      </c>
      <c r="C257" t="s">
        <v>284</v>
      </c>
      <c r="D257" s="1">
        <v>167401</v>
      </c>
      <c r="E257" s="86">
        <f t="shared" si="48"/>
        <v>19654.925443231186</v>
      </c>
      <c r="F257" s="87">
        <f t="shared" si="42"/>
        <v>0.92484432312751175</v>
      </c>
      <c r="G257" s="189">
        <f t="shared" si="49"/>
        <v>991.37260588142601</v>
      </c>
      <c r="H257" s="189">
        <f t="shared" si="43"/>
        <v>8443.5204842921048</v>
      </c>
      <c r="I257" s="189">
        <f t="shared" si="44"/>
        <v>0</v>
      </c>
      <c r="J257" s="88">
        <f t="shared" si="45"/>
        <v>0</v>
      </c>
      <c r="K257" s="189">
        <f t="shared" si="50"/>
        <v>-243.25239033953054</v>
      </c>
      <c r="L257" s="88">
        <f t="shared" si="46"/>
        <v>-2071.7806085217817</v>
      </c>
      <c r="M257" s="89">
        <f t="shared" si="51"/>
        <v>6371.7398757703231</v>
      </c>
      <c r="N257" s="89">
        <f t="shared" si="52"/>
        <v>173772.73987577032</v>
      </c>
      <c r="O257" s="89">
        <f t="shared" si="53"/>
        <v>20403.045658773081</v>
      </c>
      <c r="P257" s="90">
        <f t="shared" si="47"/>
        <v>0.96004642737152102</v>
      </c>
      <c r="Q257" s="227">
        <v>429.22215276183397</v>
      </c>
      <c r="R257" s="90">
        <f t="shared" si="54"/>
        <v>0.13882879573315918</v>
      </c>
      <c r="S257" s="90">
        <f t="shared" si="54"/>
        <v>0.13602083463061199</v>
      </c>
      <c r="T257" s="92">
        <v>8517</v>
      </c>
      <c r="U257" s="1">
        <v>146994</v>
      </c>
      <c r="V257" s="1">
        <v>17301.553672316382</v>
      </c>
      <c r="W257" s="196"/>
      <c r="X257" s="89">
        <v>0</v>
      </c>
      <c r="Y257" s="89">
        <f t="shared" si="55"/>
        <v>0</v>
      </c>
    </row>
    <row r="258" spans="2:27">
      <c r="B258" s="200">
        <v>4623</v>
      </c>
      <c r="C258" t="s">
        <v>285</v>
      </c>
      <c r="D258" s="1">
        <v>47774</v>
      </c>
      <c r="E258" s="86">
        <f t="shared" si="48"/>
        <v>19178.643115214771</v>
      </c>
      <c r="F258" s="87">
        <f t="shared" si="42"/>
        <v>0.90243329905396918</v>
      </c>
      <c r="G258" s="189">
        <f t="shared" si="49"/>
        <v>1286.6676492516037</v>
      </c>
      <c r="H258" s="189">
        <f t="shared" si="43"/>
        <v>3205.0891142857449</v>
      </c>
      <c r="I258" s="189">
        <f t="shared" si="44"/>
        <v>0</v>
      </c>
      <c r="J258" s="88">
        <f t="shared" si="45"/>
        <v>0</v>
      </c>
      <c r="K258" s="189">
        <f t="shared" si="50"/>
        <v>-243.25239033953054</v>
      </c>
      <c r="L258" s="88">
        <f t="shared" si="46"/>
        <v>-605.94170433577062</v>
      </c>
      <c r="M258" s="89">
        <f t="shared" si="51"/>
        <v>2599.1474099499742</v>
      </c>
      <c r="N258" s="89">
        <f t="shared" si="52"/>
        <v>50373.147409949976</v>
      </c>
      <c r="O258" s="89">
        <f t="shared" si="53"/>
        <v>20222.058374126846</v>
      </c>
      <c r="P258" s="90">
        <f t="shared" si="47"/>
        <v>0.95153023822357496</v>
      </c>
      <c r="Q258" s="227">
        <v>893.57904690968235</v>
      </c>
      <c r="R258" s="90">
        <f t="shared" si="54"/>
        <v>0.10944938575509161</v>
      </c>
      <c r="S258" s="90">
        <f t="shared" si="54"/>
        <v>0.11434860022450366</v>
      </c>
      <c r="T258" s="92">
        <v>2491</v>
      </c>
      <c r="U258" s="1">
        <v>43061</v>
      </c>
      <c r="V258" s="1">
        <v>17210.631494804158</v>
      </c>
      <c r="W258" s="196"/>
      <c r="X258" s="89">
        <v>0</v>
      </c>
      <c r="Y258" s="89">
        <f t="shared" si="55"/>
        <v>0</v>
      </c>
      <c r="Z258" s="1"/>
      <c r="AA258" s="1"/>
    </row>
    <row r="259" spans="2:27">
      <c r="B259" s="200">
        <v>4624</v>
      </c>
      <c r="C259" t="s">
        <v>286</v>
      </c>
      <c r="D259" s="1">
        <v>511104</v>
      </c>
      <c r="E259" s="86">
        <f t="shared" si="48"/>
        <v>19402.626983524409</v>
      </c>
      <c r="F259" s="87">
        <f t="shared" si="42"/>
        <v>0.91297265264636085</v>
      </c>
      <c r="G259" s="189">
        <f t="shared" si="49"/>
        <v>1147.7976508996278</v>
      </c>
      <c r="H259" s="189">
        <f t="shared" si="43"/>
        <v>30235.285719997995</v>
      </c>
      <c r="I259" s="189">
        <f t="shared" si="44"/>
        <v>0</v>
      </c>
      <c r="J259" s="88">
        <f t="shared" si="45"/>
        <v>0</v>
      </c>
      <c r="K259" s="189">
        <f t="shared" si="50"/>
        <v>-243.25239033953054</v>
      </c>
      <c r="L259" s="88">
        <f t="shared" si="46"/>
        <v>-6407.7544663239132</v>
      </c>
      <c r="M259" s="89">
        <f t="shared" si="51"/>
        <v>23827.531253674082</v>
      </c>
      <c r="N259" s="89">
        <f t="shared" si="52"/>
        <v>534931.53125367407</v>
      </c>
      <c r="O259" s="89">
        <f t="shared" si="53"/>
        <v>20307.172244084504</v>
      </c>
      <c r="P259" s="90">
        <f t="shared" si="47"/>
        <v>0.95553519258868358</v>
      </c>
      <c r="Q259" s="227">
        <v>5259.2443170192528</v>
      </c>
      <c r="R259" s="90">
        <f t="shared" si="54"/>
        <v>0.12197392106071915</v>
      </c>
      <c r="S259" s="90">
        <f t="shared" si="54"/>
        <v>0.11081466332334504</v>
      </c>
      <c r="T259" s="92">
        <v>26342</v>
      </c>
      <c r="U259" s="1">
        <v>455540</v>
      </c>
      <c r="V259" s="1">
        <v>17467.0245398773</v>
      </c>
      <c r="W259" s="196"/>
      <c r="X259" s="89">
        <v>0</v>
      </c>
      <c r="Y259" s="89">
        <f t="shared" si="55"/>
        <v>0</v>
      </c>
    </row>
    <row r="260" spans="2:27">
      <c r="B260" s="200">
        <v>4625</v>
      </c>
      <c r="C260" t="s">
        <v>287</v>
      </c>
      <c r="D260" s="1">
        <v>187926</v>
      </c>
      <c r="E260" s="86">
        <f t="shared" si="48"/>
        <v>34564.2817730366</v>
      </c>
      <c r="F260" s="87">
        <f t="shared" si="42"/>
        <v>1.6263902843641342</v>
      </c>
      <c r="G260" s="189">
        <f t="shared" si="49"/>
        <v>-8252.4283185979311</v>
      </c>
      <c r="H260" s="189">
        <f t="shared" si="43"/>
        <v>-44868.45276821695</v>
      </c>
      <c r="I260" s="189">
        <f t="shared" si="44"/>
        <v>0</v>
      </c>
      <c r="J260" s="88">
        <f t="shared" si="45"/>
        <v>0</v>
      </c>
      <c r="K260" s="189">
        <f t="shared" si="50"/>
        <v>-243.25239033953054</v>
      </c>
      <c r="L260" s="88">
        <f t="shared" si="46"/>
        <v>-1322.5632462760275</v>
      </c>
      <c r="M260" s="89">
        <f t="shared" si="51"/>
        <v>-46191.016014492976</v>
      </c>
      <c r="N260" s="89">
        <f t="shared" si="52"/>
        <v>141734.98398550702</v>
      </c>
      <c r="O260" s="89">
        <f t="shared" si="53"/>
        <v>26068.601064099137</v>
      </c>
      <c r="P260" s="90">
        <f t="shared" si="47"/>
        <v>1.2266338926414375</v>
      </c>
      <c r="Q260" s="227">
        <v>-6094.9562352276334</v>
      </c>
      <c r="R260" s="90">
        <f t="shared" si="54"/>
        <v>7.1456671588945961E-2</v>
      </c>
      <c r="S260" s="90">
        <f t="shared" si="54"/>
        <v>4.4458407103441969E-2</v>
      </c>
      <c r="T260" s="92">
        <v>5437</v>
      </c>
      <c r="U260" s="1">
        <v>175393</v>
      </c>
      <c r="V260" s="1">
        <v>33093.018867924526</v>
      </c>
      <c r="W260" s="196"/>
      <c r="X260" s="89">
        <v>0</v>
      </c>
      <c r="Y260" s="89">
        <f t="shared" si="55"/>
        <v>0</v>
      </c>
      <c r="Z260" s="1"/>
      <c r="AA260" s="1"/>
    </row>
    <row r="261" spans="2:27">
      <c r="B261" s="200">
        <v>4626</v>
      </c>
      <c r="C261" t="s">
        <v>288</v>
      </c>
      <c r="D261" s="1">
        <v>796669</v>
      </c>
      <c r="E261" s="86">
        <f t="shared" si="48"/>
        <v>19864.580476249845</v>
      </c>
      <c r="F261" s="87">
        <f t="shared" si="42"/>
        <v>0.93470944663878874</v>
      </c>
      <c r="G261" s="189">
        <f t="shared" si="49"/>
        <v>861.38648540985787</v>
      </c>
      <c r="H261" s="189">
        <f t="shared" si="43"/>
        <v>34545.904997362355</v>
      </c>
      <c r="I261" s="189">
        <f t="shared" si="44"/>
        <v>0</v>
      </c>
      <c r="J261" s="88">
        <f t="shared" si="45"/>
        <v>0</v>
      </c>
      <c r="K261" s="189">
        <f t="shared" si="50"/>
        <v>-243.25239033953054</v>
      </c>
      <c r="L261" s="88">
        <f t="shared" si="46"/>
        <v>-9755.6371145668727</v>
      </c>
      <c r="M261" s="89">
        <f t="shared" si="51"/>
        <v>24790.267882795481</v>
      </c>
      <c r="N261" s="89">
        <f t="shared" si="52"/>
        <v>821459.26788279554</v>
      </c>
      <c r="O261" s="89">
        <f t="shared" si="53"/>
        <v>20482.714571320172</v>
      </c>
      <c r="P261" s="90">
        <f t="shared" si="47"/>
        <v>0.9637951743058063</v>
      </c>
      <c r="Q261" s="227">
        <v>5652.1798539994525</v>
      </c>
      <c r="R261" s="90">
        <f t="shared" si="54"/>
        <v>0.1335143156747497</v>
      </c>
      <c r="S261" s="90">
        <f t="shared" si="54"/>
        <v>0.12398946031052112</v>
      </c>
      <c r="T261" s="92">
        <v>40105</v>
      </c>
      <c r="U261" s="1">
        <v>702831</v>
      </c>
      <c r="V261" s="1">
        <v>17673.280024140011</v>
      </c>
      <c r="W261" s="196"/>
      <c r="X261" s="89">
        <v>0</v>
      </c>
      <c r="Y261" s="89">
        <f t="shared" si="55"/>
        <v>0</v>
      </c>
    </row>
    <row r="262" spans="2:27">
      <c r="B262" s="200">
        <v>4627</v>
      </c>
      <c r="C262" t="s">
        <v>289</v>
      </c>
      <c r="D262" s="1">
        <v>548567</v>
      </c>
      <c r="E262" s="86">
        <f t="shared" si="48"/>
        <v>18058.629884452053</v>
      </c>
      <c r="F262" s="87">
        <f t="shared" si="42"/>
        <v>0.84973211322192999</v>
      </c>
      <c r="G262" s="189">
        <f t="shared" si="49"/>
        <v>1981.0758523244883</v>
      </c>
      <c r="H262" s="189">
        <f t="shared" si="43"/>
        <v>60179.141166060981</v>
      </c>
      <c r="I262" s="189">
        <f t="shared" si="44"/>
        <v>374.46229837032951</v>
      </c>
      <c r="J262" s="88">
        <f t="shared" si="45"/>
        <v>11375.041237595498</v>
      </c>
      <c r="K262" s="189">
        <f t="shared" si="50"/>
        <v>131.20990803079897</v>
      </c>
      <c r="L262" s="88">
        <f t="shared" si="46"/>
        <v>3985.7633762515802</v>
      </c>
      <c r="M262" s="89">
        <f t="shared" si="51"/>
        <v>64164.904542312564</v>
      </c>
      <c r="N262" s="89">
        <f t="shared" si="52"/>
        <v>612731.90454231261</v>
      </c>
      <c r="O262" s="89">
        <f t="shared" si="53"/>
        <v>20170.915644807341</v>
      </c>
      <c r="P262" s="90">
        <f t="shared" si="47"/>
        <v>0.94912376443577029</v>
      </c>
      <c r="Q262" s="227">
        <v>15255.730669164164</v>
      </c>
      <c r="R262" s="90">
        <f t="shared" si="54"/>
        <v>0.13069063671647144</v>
      </c>
      <c r="S262" s="90">
        <f t="shared" si="54"/>
        <v>0.12205514842868073</v>
      </c>
      <c r="T262" s="92">
        <v>30377</v>
      </c>
      <c r="U262" s="1">
        <v>485161</v>
      </c>
      <c r="V262" s="1">
        <v>16094.244484989218</v>
      </c>
      <c r="W262" s="196"/>
      <c r="X262" s="89">
        <v>0</v>
      </c>
      <c r="Y262" s="89">
        <f t="shared" si="55"/>
        <v>0</v>
      </c>
    </row>
    <row r="263" spans="2:27">
      <c r="B263" s="200">
        <v>4628</v>
      </c>
      <c r="C263" t="s">
        <v>290</v>
      </c>
      <c r="D263" s="1">
        <v>77799</v>
      </c>
      <c r="E263" s="86">
        <f t="shared" si="48"/>
        <v>20077.161290322583</v>
      </c>
      <c r="F263" s="87">
        <f t="shared" ref="F263:F326" si="56">E263/E$365</f>
        <v>0.94471224006931298</v>
      </c>
      <c r="G263" s="189">
        <f t="shared" si="49"/>
        <v>729.58638068475989</v>
      </c>
      <c r="H263" s="189">
        <f t="shared" ref="H263:H326" si="57">G263*T263/1000</f>
        <v>2827.1472251534442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-243.25239033953054</v>
      </c>
      <c r="L263" s="88">
        <f t="shared" ref="L263:L326" si="60">K263*T263/1000</f>
        <v>-942.60301256568073</v>
      </c>
      <c r="M263" s="89">
        <f t="shared" si="51"/>
        <v>1884.5442125877635</v>
      </c>
      <c r="N263" s="89">
        <f t="shared" si="52"/>
        <v>79683.54421258776</v>
      </c>
      <c r="O263" s="89">
        <f t="shared" si="53"/>
        <v>20563.495280667808</v>
      </c>
      <c r="P263" s="90">
        <f t="shared" ref="P263:P326" si="61">O263/O$365</f>
        <v>0.96759623580940535</v>
      </c>
      <c r="Q263" s="227">
        <v>1259.8882965776811</v>
      </c>
      <c r="R263" s="90">
        <f t="shared" si="54"/>
        <v>8.994242003950742E-2</v>
      </c>
      <c r="S263" s="90">
        <f t="shared" si="54"/>
        <v>8.3473084385079471E-2</v>
      </c>
      <c r="T263" s="92">
        <v>3875</v>
      </c>
      <c r="U263" s="1">
        <v>71379</v>
      </c>
      <c r="V263" s="1">
        <v>18530.373831775702</v>
      </c>
      <c r="W263" s="196"/>
      <c r="X263" s="89">
        <v>0</v>
      </c>
      <c r="Y263" s="89">
        <f t="shared" si="55"/>
        <v>0</v>
      </c>
    </row>
    <row r="264" spans="2:27">
      <c r="B264" s="200">
        <v>4629</v>
      </c>
      <c r="C264" t="s">
        <v>291</v>
      </c>
      <c r="D264" s="1">
        <v>21671</v>
      </c>
      <c r="E264" s="86">
        <f t="shared" ref="E264:E327" si="62">D264/T264*1000</f>
        <v>55283.163265306124</v>
      </c>
      <c r="F264" s="87">
        <f t="shared" si="56"/>
        <v>2.6012980745270373</v>
      </c>
      <c r="G264" s="189">
        <f t="shared" ref="G264:G327" si="63">($E$365+$Y$365-E264-Y264)*0.62</f>
        <v>-21098.134843805034</v>
      </c>
      <c r="H264" s="189">
        <f t="shared" si="57"/>
        <v>-8270.4688587715737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-243.25239033953054</v>
      </c>
      <c r="L264" s="88">
        <f t="shared" si="60"/>
        <v>-95.354937013095977</v>
      </c>
      <c r="M264" s="89">
        <f t="shared" ref="M264:M327" si="65">+H264+L264</f>
        <v>-8365.8237957846704</v>
      </c>
      <c r="N264" s="89">
        <f t="shared" ref="N264:N327" si="66">D264+M264</f>
        <v>13305.17620421533</v>
      </c>
      <c r="O264" s="89">
        <f t="shared" ref="O264:O327" si="67">N264/T264*1000</f>
        <v>33941.776031161549</v>
      </c>
      <c r="P264" s="90">
        <f t="shared" si="61"/>
        <v>1.5970988529033405</v>
      </c>
      <c r="Q264" s="227">
        <v>-24.799114255885797</v>
      </c>
      <c r="R264" s="90">
        <f t="shared" ref="R264:S327" si="68">(D264-U264)/U264</f>
        <v>-2.720294474121291E-2</v>
      </c>
      <c r="S264" s="90">
        <f t="shared" si="68"/>
        <v>-4.7055945868943266E-2</v>
      </c>
      <c r="T264" s="92">
        <v>392</v>
      </c>
      <c r="U264" s="1">
        <v>22277</v>
      </c>
      <c r="V264" s="1">
        <v>58013.020833333336</v>
      </c>
      <c r="W264" s="196"/>
      <c r="X264" s="89">
        <v>0</v>
      </c>
      <c r="Y264" s="89">
        <f t="shared" ref="Y264:Y327" si="69">X264*1000/T264</f>
        <v>0</v>
      </c>
    </row>
    <row r="265" spans="2:27">
      <c r="B265" s="200">
        <v>4630</v>
      </c>
      <c r="C265" t="s">
        <v>292</v>
      </c>
      <c r="D265" s="1">
        <v>137606</v>
      </c>
      <c r="E265" s="86">
        <f t="shared" si="62"/>
        <v>16838.717572197747</v>
      </c>
      <c r="F265" s="87">
        <f t="shared" si="56"/>
        <v>0.79233026858200062</v>
      </c>
      <c r="G265" s="189">
        <f t="shared" si="63"/>
        <v>2737.4214859221584</v>
      </c>
      <c r="H265" s="189">
        <f t="shared" si="57"/>
        <v>22370.20838295588</v>
      </c>
      <c r="I265" s="189">
        <f t="shared" si="58"/>
        <v>801.43160765933658</v>
      </c>
      <c r="J265" s="88">
        <f t="shared" si="59"/>
        <v>6549.2990977920981</v>
      </c>
      <c r="K265" s="189">
        <f t="shared" si="64"/>
        <v>558.17921731980607</v>
      </c>
      <c r="L265" s="88">
        <f t="shared" si="60"/>
        <v>4561.4405639374554</v>
      </c>
      <c r="M265" s="89">
        <f t="shared" si="65"/>
        <v>26931.648946893336</v>
      </c>
      <c r="N265" s="89">
        <f t="shared" si="66"/>
        <v>164537.64894689334</v>
      </c>
      <c r="O265" s="89">
        <f t="shared" si="67"/>
        <v>20134.318275439713</v>
      </c>
      <c r="P265" s="90">
        <f t="shared" si="61"/>
        <v>0.94740170909657251</v>
      </c>
      <c r="Q265" s="227">
        <v>2492.6148786387639</v>
      </c>
      <c r="R265" s="90">
        <f t="shared" si="68"/>
        <v>0.1133261595967605</v>
      </c>
      <c r="S265" s="90">
        <f t="shared" si="68"/>
        <v>0.11714078667320552</v>
      </c>
      <c r="T265" s="92">
        <v>8172</v>
      </c>
      <c r="U265" s="1">
        <v>123599</v>
      </c>
      <c r="V265" s="1">
        <v>15073.048780487805</v>
      </c>
      <c r="W265" s="196"/>
      <c r="X265" s="89">
        <v>0</v>
      </c>
      <c r="Y265" s="89">
        <f t="shared" si="69"/>
        <v>0</v>
      </c>
      <c r="Z265" s="1"/>
      <c r="AA265" s="1"/>
    </row>
    <row r="266" spans="2:27">
      <c r="B266" s="200">
        <v>4631</v>
      </c>
      <c r="C266" t="s">
        <v>293</v>
      </c>
      <c r="D266" s="1">
        <v>553850</v>
      </c>
      <c r="E266" s="86">
        <f t="shared" si="62"/>
        <v>18358.24853326262</v>
      </c>
      <c r="F266" s="87">
        <f t="shared" si="56"/>
        <v>0.86383039139937356</v>
      </c>
      <c r="G266" s="189">
        <f t="shared" si="63"/>
        <v>1795.3122900619371</v>
      </c>
      <c r="H266" s="189">
        <f t="shared" si="57"/>
        <v>54162.776478878579</v>
      </c>
      <c r="I266" s="189">
        <f t="shared" si="58"/>
        <v>269.59577128663113</v>
      </c>
      <c r="J266" s="88">
        <f t="shared" si="59"/>
        <v>8133.4348239463743</v>
      </c>
      <c r="K266" s="189">
        <f t="shared" si="64"/>
        <v>26.343380947100599</v>
      </c>
      <c r="L266" s="88">
        <f t="shared" si="60"/>
        <v>794.75345979307804</v>
      </c>
      <c r="M266" s="89">
        <f t="shared" si="65"/>
        <v>54957.529938671658</v>
      </c>
      <c r="N266" s="89">
        <f t="shared" si="66"/>
        <v>608807.52993867162</v>
      </c>
      <c r="O266" s="89">
        <f t="shared" si="67"/>
        <v>20179.904204271657</v>
      </c>
      <c r="P266" s="90">
        <f t="shared" si="61"/>
        <v>0.94954671278109359</v>
      </c>
      <c r="Q266" s="227">
        <v>12721.979228298158</v>
      </c>
      <c r="R266" s="90">
        <f t="shared" si="68"/>
        <v>0.12022637128369427</v>
      </c>
      <c r="S266" s="90">
        <f t="shared" si="68"/>
        <v>0.11343126949228866</v>
      </c>
      <c r="T266" s="92">
        <v>30169</v>
      </c>
      <c r="U266" s="1">
        <v>494409</v>
      </c>
      <c r="V266" s="1">
        <v>16487.994397385446</v>
      </c>
      <c r="W266" s="196"/>
      <c r="X266" s="89">
        <v>0</v>
      </c>
      <c r="Y266" s="89">
        <f t="shared" si="69"/>
        <v>0</v>
      </c>
    </row>
    <row r="267" spans="2:27">
      <c r="B267" s="200">
        <v>4632</v>
      </c>
      <c r="C267" t="s">
        <v>294</v>
      </c>
      <c r="D267" s="1">
        <v>70748</v>
      </c>
      <c r="E267" s="86">
        <f t="shared" si="62"/>
        <v>24270.325900514577</v>
      </c>
      <c r="F267" s="87">
        <f t="shared" si="56"/>
        <v>1.1420177193943835</v>
      </c>
      <c r="G267" s="189">
        <f t="shared" si="63"/>
        <v>-1870.1756776342763</v>
      </c>
      <c r="H267" s="189">
        <f t="shared" si="57"/>
        <v>-5451.562100303915</v>
      </c>
      <c r="I267" s="189">
        <f t="shared" si="58"/>
        <v>0</v>
      </c>
      <c r="J267" s="88">
        <f t="shared" si="59"/>
        <v>0</v>
      </c>
      <c r="K267" s="189">
        <f t="shared" si="64"/>
        <v>-243.25239033953054</v>
      </c>
      <c r="L267" s="88">
        <f t="shared" si="60"/>
        <v>-709.08071783973151</v>
      </c>
      <c r="M267" s="89">
        <f t="shared" si="65"/>
        <v>-6160.6428181436468</v>
      </c>
      <c r="N267" s="89">
        <f t="shared" si="66"/>
        <v>64587.357181856351</v>
      </c>
      <c r="O267" s="89">
        <f t="shared" si="67"/>
        <v>22156.89783254077</v>
      </c>
      <c r="P267" s="90">
        <f t="shared" si="61"/>
        <v>1.0425723179529323</v>
      </c>
      <c r="Q267" s="227">
        <v>219.95633149005789</v>
      </c>
      <c r="R267" s="90">
        <f t="shared" si="68"/>
        <v>3.9693153261716164E-2</v>
      </c>
      <c r="S267" s="90">
        <f t="shared" si="68"/>
        <v>2.756637205729125E-2</v>
      </c>
      <c r="T267" s="92">
        <v>2915</v>
      </c>
      <c r="U267" s="1">
        <v>68047</v>
      </c>
      <c r="V267" s="1">
        <v>23619.229434224228</v>
      </c>
      <c r="W267" s="196"/>
      <c r="X267" s="89">
        <v>0</v>
      </c>
      <c r="Y267" s="89">
        <f t="shared" si="69"/>
        <v>0</v>
      </c>
    </row>
    <row r="268" spans="2:27">
      <c r="B268" s="200">
        <v>4633</v>
      </c>
      <c r="C268" t="s">
        <v>295</v>
      </c>
      <c r="D268" s="1">
        <v>9464</v>
      </c>
      <c r="E268" s="86">
        <f t="shared" si="62"/>
        <v>18165.067178502879</v>
      </c>
      <c r="F268" s="87">
        <f t="shared" si="56"/>
        <v>0.85474042156969121</v>
      </c>
      <c r="G268" s="189">
        <f t="shared" si="63"/>
        <v>1915.0847300129765</v>
      </c>
      <c r="H268" s="189">
        <f t="shared" si="57"/>
        <v>997.75914433676076</v>
      </c>
      <c r="I268" s="189">
        <f t="shared" si="58"/>
        <v>337.20924545254053</v>
      </c>
      <c r="J268" s="88">
        <f t="shared" si="59"/>
        <v>175.68601688077362</v>
      </c>
      <c r="K268" s="189">
        <f t="shared" si="64"/>
        <v>93.956855113009993</v>
      </c>
      <c r="L268" s="88">
        <f t="shared" si="60"/>
        <v>48.951521513878205</v>
      </c>
      <c r="M268" s="89">
        <f t="shared" si="65"/>
        <v>1046.7106658506389</v>
      </c>
      <c r="N268" s="89">
        <f t="shared" si="66"/>
        <v>10510.710665850638</v>
      </c>
      <c r="O268" s="89">
        <f t="shared" si="67"/>
        <v>20174.108763628865</v>
      </c>
      <c r="P268" s="90">
        <f t="shared" si="61"/>
        <v>0.94927401368620312</v>
      </c>
      <c r="Q268" s="227">
        <v>326.28308024605769</v>
      </c>
      <c r="R268" s="90">
        <f t="shared" si="68"/>
        <v>9.5243606064112946E-2</v>
      </c>
      <c r="S268" s="90">
        <f t="shared" si="68"/>
        <v>9.1039216021640418E-2</v>
      </c>
      <c r="T268" s="92">
        <v>521</v>
      </c>
      <c r="U268" s="1">
        <v>8641</v>
      </c>
      <c r="V268" s="1">
        <v>16649.325626204238</v>
      </c>
      <c r="W268" s="196"/>
      <c r="X268" s="89">
        <v>0</v>
      </c>
      <c r="Y268" s="89">
        <f t="shared" si="69"/>
        <v>0</v>
      </c>
    </row>
    <row r="269" spans="2:27">
      <c r="B269" s="200">
        <v>4634</v>
      </c>
      <c r="C269" t="s">
        <v>296</v>
      </c>
      <c r="D269" s="1">
        <v>45348</v>
      </c>
      <c r="E269" s="86">
        <f t="shared" si="62"/>
        <v>26880.853586247777</v>
      </c>
      <c r="F269" s="87">
        <f t="shared" si="56"/>
        <v>1.2648536832086854</v>
      </c>
      <c r="G269" s="189">
        <f t="shared" si="63"/>
        <v>-3488.7028427888599</v>
      </c>
      <c r="H269" s="189">
        <f t="shared" si="57"/>
        <v>-5885.4416957848061</v>
      </c>
      <c r="I269" s="189">
        <f t="shared" si="58"/>
        <v>0</v>
      </c>
      <c r="J269" s="88">
        <f t="shared" si="59"/>
        <v>0</v>
      </c>
      <c r="K269" s="189">
        <f t="shared" si="64"/>
        <v>-243.25239033953054</v>
      </c>
      <c r="L269" s="88">
        <f t="shared" si="60"/>
        <v>-410.366782502788</v>
      </c>
      <c r="M269" s="89">
        <f t="shared" si="65"/>
        <v>-6295.808478287594</v>
      </c>
      <c r="N269" s="89">
        <f t="shared" si="66"/>
        <v>39052.191521712404</v>
      </c>
      <c r="O269" s="89">
        <f t="shared" si="67"/>
        <v>23148.898353119384</v>
      </c>
      <c r="P269" s="90">
        <f t="shared" si="61"/>
        <v>1.0892499842023671</v>
      </c>
      <c r="Q269" s="227">
        <v>-9.8829738512058611</v>
      </c>
      <c r="R269" s="90">
        <f t="shared" si="68"/>
        <v>0.10704782364572907</v>
      </c>
      <c r="S269" s="90">
        <f t="shared" si="68"/>
        <v>0.11164138307994381</v>
      </c>
      <c r="T269" s="92">
        <v>1687</v>
      </c>
      <c r="U269" s="1">
        <v>40963</v>
      </c>
      <c r="V269" s="1">
        <v>24181.227863046042</v>
      </c>
      <c r="W269" s="196"/>
      <c r="X269" s="89">
        <v>0</v>
      </c>
      <c r="Y269" s="89">
        <f t="shared" si="69"/>
        <v>0</v>
      </c>
    </row>
    <row r="270" spans="2:27">
      <c r="B270" s="200">
        <v>4635</v>
      </c>
      <c r="C270" t="s">
        <v>297</v>
      </c>
      <c r="D270" s="1">
        <v>49793</v>
      </c>
      <c r="E270" s="86">
        <f t="shared" si="62"/>
        <v>22032.300884955752</v>
      </c>
      <c r="F270" s="87">
        <f t="shared" si="56"/>
        <v>1.0367095239176232</v>
      </c>
      <c r="G270" s="189">
        <f t="shared" si="63"/>
        <v>-482.60016798780458</v>
      </c>
      <c r="H270" s="189">
        <f t="shared" si="57"/>
        <v>-1090.6763796524385</v>
      </c>
      <c r="I270" s="189">
        <f t="shared" si="58"/>
        <v>0</v>
      </c>
      <c r="J270" s="88">
        <f t="shared" si="59"/>
        <v>0</v>
      </c>
      <c r="K270" s="189">
        <f t="shared" si="64"/>
        <v>-243.25239033953054</v>
      </c>
      <c r="L270" s="88">
        <f t="shared" si="60"/>
        <v>-549.75040216733896</v>
      </c>
      <c r="M270" s="89">
        <f t="shared" si="65"/>
        <v>-1640.4267818197775</v>
      </c>
      <c r="N270" s="89">
        <f t="shared" si="66"/>
        <v>48152.573218180223</v>
      </c>
      <c r="O270" s="89">
        <f t="shared" si="67"/>
        <v>21306.448326628415</v>
      </c>
      <c r="P270" s="90">
        <f t="shared" si="61"/>
        <v>1.0025552036717633</v>
      </c>
      <c r="Q270" s="227">
        <v>-217.05183218952834</v>
      </c>
      <c r="R270" s="90">
        <f t="shared" si="68"/>
        <v>7.0563952613360278E-2</v>
      </c>
      <c r="S270" s="90">
        <f t="shared" si="68"/>
        <v>5.8247730149666818E-2</v>
      </c>
      <c r="T270" s="92">
        <v>2260</v>
      </c>
      <c r="U270" s="1">
        <v>46511</v>
      </c>
      <c r="V270" s="1">
        <v>20819.606087735003</v>
      </c>
      <c r="W270" s="196"/>
      <c r="X270" s="89">
        <v>0</v>
      </c>
      <c r="Y270" s="89">
        <f t="shared" si="69"/>
        <v>0</v>
      </c>
    </row>
    <row r="271" spans="2:27">
      <c r="B271" s="200">
        <v>4636</v>
      </c>
      <c r="C271" t="s">
        <v>298</v>
      </c>
      <c r="D271" s="1">
        <v>18214</v>
      </c>
      <c r="E271" s="86">
        <f t="shared" si="62"/>
        <v>24613.513513513513</v>
      </c>
      <c r="F271" s="87">
        <f t="shared" si="56"/>
        <v>1.1581660948520502</v>
      </c>
      <c r="G271" s="189">
        <f t="shared" si="63"/>
        <v>-2082.9519976936167</v>
      </c>
      <c r="H271" s="189">
        <f t="shared" si="57"/>
        <v>-1541.3844782932763</v>
      </c>
      <c r="I271" s="189">
        <f t="shared" si="58"/>
        <v>0</v>
      </c>
      <c r="J271" s="88">
        <f t="shared" si="59"/>
        <v>0</v>
      </c>
      <c r="K271" s="189">
        <f t="shared" si="64"/>
        <v>-243.25239033953054</v>
      </c>
      <c r="L271" s="88">
        <f t="shared" si="60"/>
        <v>-180.00676885125259</v>
      </c>
      <c r="M271" s="89">
        <f t="shared" si="65"/>
        <v>-1721.391247144529</v>
      </c>
      <c r="N271" s="89">
        <f t="shared" si="66"/>
        <v>16492.608752855471</v>
      </c>
      <c r="O271" s="89">
        <f t="shared" si="67"/>
        <v>22287.309125480366</v>
      </c>
      <c r="P271" s="90">
        <f t="shared" si="61"/>
        <v>1.0487087006268458</v>
      </c>
      <c r="Q271" s="227">
        <v>-344.6107769116154</v>
      </c>
      <c r="R271" s="90">
        <f t="shared" si="68"/>
        <v>0.1631649530621368</v>
      </c>
      <c r="S271" s="90">
        <f t="shared" si="68"/>
        <v>0.17888339837378722</v>
      </c>
      <c r="T271" s="92">
        <v>740</v>
      </c>
      <c r="U271" s="1">
        <v>15659</v>
      </c>
      <c r="V271" s="1">
        <v>20878.666666666668</v>
      </c>
      <c r="W271" s="196"/>
      <c r="X271" s="89">
        <v>0</v>
      </c>
      <c r="Y271" s="89">
        <f t="shared" si="69"/>
        <v>0</v>
      </c>
    </row>
    <row r="272" spans="2:27">
      <c r="B272" s="200">
        <v>4637</v>
      </c>
      <c r="C272" t="s">
        <v>299</v>
      </c>
      <c r="D272" s="1">
        <v>25635</v>
      </c>
      <c r="E272" s="86">
        <f t="shared" si="62"/>
        <v>20011.709601873539</v>
      </c>
      <c r="F272" s="87">
        <f t="shared" si="56"/>
        <v>0.94163247145477191</v>
      </c>
      <c r="G272" s="189">
        <f t="shared" si="63"/>
        <v>770.16642752316727</v>
      </c>
      <c r="H272" s="189">
        <f t="shared" si="57"/>
        <v>986.58319365717728</v>
      </c>
      <c r="I272" s="189">
        <f t="shared" si="58"/>
        <v>0</v>
      </c>
      <c r="J272" s="88">
        <f t="shared" si="59"/>
        <v>0</v>
      </c>
      <c r="K272" s="189">
        <f t="shared" si="64"/>
        <v>-243.25239033953054</v>
      </c>
      <c r="L272" s="88">
        <f t="shared" si="60"/>
        <v>-311.60631202493863</v>
      </c>
      <c r="M272" s="89">
        <f t="shared" si="65"/>
        <v>674.9768816322387</v>
      </c>
      <c r="N272" s="89">
        <f t="shared" si="66"/>
        <v>26309.976881632239</v>
      </c>
      <c r="O272" s="89">
        <f t="shared" si="67"/>
        <v>20538.623639057176</v>
      </c>
      <c r="P272" s="90">
        <f t="shared" si="61"/>
        <v>0.96642592373587988</v>
      </c>
      <c r="Q272" s="227">
        <v>-72.836034086190466</v>
      </c>
      <c r="R272" s="93">
        <f t="shared" si="68"/>
        <v>0.20919811320754716</v>
      </c>
      <c r="S272" s="93">
        <f t="shared" si="68"/>
        <v>0.19692678184790807</v>
      </c>
      <c r="T272" s="92">
        <v>1281</v>
      </c>
      <c r="U272" s="1">
        <v>21200</v>
      </c>
      <c r="V272" s="1">
        <v>16719.2429022082</v>
      </c>
      <c r="W272" s="196"/>
      <c r="X272" s="89">
        <v>0</v>
      </c>
      <c r="Y272" s="89">
        <f t="shared" si="69"/>
        <v>0</v>
      </c>
      <c r="Z272" s="1"/>
    </row>
    <row r="273" spans="2:28">
      <c r="B273" s="200">
        <v>4638</v>
      </c>
      <c r="C273" t="s">
        <v>300</v>
      </c>
      <c r="D273" s="1">
        <v>91143</v>
      </c>
      <c r="E273" s="86">
        <f t="shared" si="62"/>
        <v>23406.009244992296</v>
      </c>
      <c r="F273" s="87">
        <f t="shared" si="56"/>
        <v>1.101348099224462</v>
      </c>
      <c r="G273" s="189">
        <f t="shared" si="63"/>
        <v>-1334.299351210462</v>
      </c>
      <c r="H273" s="189">
        <f t="shared" si="57"/>
        <v>-5195.7616736135387</v>
      </c>
      <c r="I273" s="189">
        <f t="shared" si="58"/>
        <v>0</v>
      </c>
      <c r="J273" s="88">
        <f t="shared" si="59"/>
        <v>0</v>
      </c>
      <c r="K273" s="189">
        <f t="shared" si="64"/>
        <v>-243.25239033953054</v>
      </c>
      <c r="L273" s="88">
        <f t="shared" si="60"/>
        <v>-947.22480798213201</v>
      </c>
      <c r="M273" s="89">
        <f t="shared" si="65"/>
        <v>-6142.9864815956707</v>
      </c>
      <c r="N273" s="89">
        <f t="shared" si="66"/>
        <v>85000.013518404332</v>
      </c>
      <c r="O273" s="89">
        <f t="shared" si="67"/>
        <v>21828.457503442303</v>
      </c>
      <c r="P273" s="90">
        <f t="shared" si="61"/>
        <v>1.0271178622883621</v>
      </c>
      <c r="Q273" s="227">
        <v>1164.4605333867121</v>
      </c>
      <c r="R273" s="93">
        <f t="shared" si="68"/>
        <v>0.14899652059906207</v>
      </c>
      <c r="S273" s="93">
        <f t="shared" si="68"/>
        <v>0.14457049394036009</v>
      </c>
      <c r="T273" s="92">
        <v>3894</v>
      </c>
      <c r="U273" s="1">
        <v>79324</v>
      </c>
      <c r="V273" s="1">
        <v>20449.600412477441</v>
      </c>
      <c r="W273" s="196"/>
      <c r="X273" s="89">
        <v>0</v>
      </c>
      <c r="Y273" s="89">
        <f t="shared" si="69"/>
        <v>0</v>
      </c>
      <c r="Z273" s="1"/>
    </row>
    <row r="274" spans="2:28">
      <c r="B274" s="200">
        <v>4639</v>
      </c>
      <c r="C274" t="s">
        <v>301</v>
      </c>
      <c r="D274" s="1">
        <v>57834</v>
      </c>
      <c r="E274" s="86">
        <f t="shared" si="62"/>
        <v>22680</v>
      </c>
      <c r="F274" s="87">
        <f t="shared" si="56"/>
        <v>1.0671864062326195</v>
      </c>
      <c r="G274" s="189">
        <f t="shared" si="63"/>
        <v>-884.17361931523851</v>
      </c>
      <c r="H274" s="189">
        <f t="shared" si="57"/>
        <v>-2254.6427292538583</v>
      </c>
      <c r="I274" s="189">
        <f t="shared" si="58"/>
        <v>0</v>
      </c>
      <c r="J274" s="88">
        <f t="shared" si="59"/>
        <v>0</v>
      </c>
      <c r="K274" s="189">
        <f t="shared" si="64"/>
        <v>-243.25239033953054</v>
      </c>
      <c r="L274" s="88">
        <f t="shared" si="60"/>
        <v>-620.29359536580284</v>
      </c>
      <c r="M274" s="89">
        <f t="shared" si="65"/>
        <v>-2874.9363246196613</v>
      </c>
      <c r="N274" s="89">
        <f t="shared" si="66"/>
        <v>54959.063675380341</v>
      </c>
      <c r="O274" s="89">
        <f t="shared" si="67"/>
        <v>21552.57399034523</v>
      </c>
      <c r="P274" s="90">
        <f t="shared" si="61"/>
        <v>1.0141364189514619</v>
      </c>
      <c r="Q274" s="227">
        <v>79.191782264025733</v>
      </c>
      <c r="R274" s="93">
        <f t="shared" si="68"/>
        <v>7.8127621497679101E-2</v>
      </c>
      <c r="S274" s="93">
        <f t="shared" si="68"/>
        <v>7.8550416643364526E-2</v>
      </c>
      <c r="T274" s="92">
        <v>2550</v>
      </c>
      <c r="U274" s="1">
        <v>53643</v>
      </c>
      <c r="V274" s="1">
        <v>21028.224225793805</v>
      </c>
      <c r="W274" s="196"/>
      <c r="X274" s="89">
        <v>0</v>
      </c>
      <c r="Y274" s="89">
        <f t="shared" si="69"/>
        <v>0</v>
      </c>
      <c r="Z274" s="1"/>
      <c r="AA274" s="1"/>
    </row>
    <row r="275" spans="2:28">
      <c r="B275" s="200">
        <v>4640</v>
      </c>
      <c r="C275" t="s">
        <v>302</v>
      </c>
      <c r="D275" s="1">
        <v>230493</v>
      </c>
      <c r="E275" s="86">
        <f t="shared" si="62"/>
        <v>18445.342509603073</v>
      </c>
      <c r="F275" s="87">
        <f t="shared" si="56"/>
        <v>0.86792851783743696</v>
      </c>
      <c r="G275" s="189">
        <f t="shared" si="63"/>
        <v>1741.3140247308561</v>
      </c>
      <c r="H275" s="189">
        <f t="shared" si="57"/>
        <v>21759.460053036779</v>
      </c>
      <c r="I275" s="189">
        <f t="shared" si="58"/>
        <v>239.11287956747253</v>
      </c>
      <c r="J275" s="88">
        <f t="shared" si="59"/>
        <v>2987.9545430751368</v>
      </c>
      <c r="K275" s="189">
        <f t="shared" si="64"/>
        <v>-4.1395107720580029</v>
      </c>
      <c r="L275" s="88">
        <f t="shared" si="60"/>
        <v>-51.727326607636805</v>
      </c>
      <c r="M275" s="89">
        <f t="shared" si="65"/>
        <v>21707.732726429142</v>
      </c>
      <c r="N275" s="89">
        <f t="shared" si="66"/>
        <v>252200.73272642915</v>
      </c>
      <c r="O275" s="89">
        <f t="shared" si="67"/>
        <v>20182.517023561872</v>
      </c>
      <c r="P275" s="90">
        <f t="shared" si="61"/>
        <v>0.94966965657423552</v>
      </c>
      <c r="Q275" s="227">
        <v>3091.6681012566878</v>
      </c>
      <c r="R275" s="93">
        <f t="shared" si="68"/>
        <v>0.14309164848244396</v>
      </c>
      <c r="S275" s="93">
        <f t="shared" si="68"/>
        <v>0.1269002895050598</v>
      </c>
      <c r="T275" s="92">
        <v>12496</v>
      </c>
      <c r="U275" s="1">
        <v>201640</v>
      </c>
      <c r="V275" s="1">
        <v>16368.211705495576</v>
      </c>
      <c r="W275" s="196"/>
      <c r="X275" s="89">
        <v>0</v>
      </c>
      <c r="Y275" s="89">
        <f t="shared" si="69"/>
        <v>0</v>
      </c>
    </row>
    <row r="276" spans="2:28">
      <c r="B276" s="200">
        <v>4641</v>
      </c>
      <c r="C276" t="s">
        <v>303</v>
      </c>
      <c r="D276" s="1">
        <v>66612</v>
      </c>
      <c r="E276" s="86">
        <f t="shared" si="62"/>
        <v>36281.045751633988</v>
      </c>
      <c r="F276" s="87">
        <f t="shared" si="56"/>
        <v>1.7071710242525362</v>
      </c>
      <c r="G276" s="189">
        <f t="shared" si="63"/>
        <v>-9316.8219853283117</v>
      </c>
      <c r="H276" s="189">
        <f t="shared" si="57"/>
        <v>-17105.685165062783</v>
      </c>
      <c r="I276" s="189">
        <f t="shared" si="58"/>
        <v>0</v>
      </c>
      <c r="J276" s="88">
        <f t="shared" si="59"/>
        <v>0</v>
      </c>
      <c r="K276" s="189">
        <f t="shared" si="64"/>
        <v>-243.25239033953054</v>
      </c>
      <c r="L276" s="88">
        <f t="shared" si="60"/>
        <v>-446.61138866337808</v>
      </c>
      <c r="M276" s="89">
        <f t="shared" si="65"/>
        <v>-17552.296553726163</v>
      </c>
      <c r="N276" s="89">
        <f t="shared" si="66"/>
        <v>49059.703446273837</v>
      </c>
      <c r="O276" s="89">
        <f t="shared" si="67"/>
        <v>26720.971375966143</v>
      </c>
      <c r="P276" s="90">
        <f t="shared" si="61"/>
        <v>1.2573305737990303</v>
      </c>
      <c r="Q276" s="227">
        <v>-133.04911676990378</v>
      </c>
      <c r="R276" s="93">
        <f t="shared" si="68"/>
        <v>7.7968734828624139E-2</v>
      </c>
      <c r="S276" s="93">
        <f t="shared" si="68"/>
        <v>5.6832092969239391E-2</v>
      </c>
      <c r="T276" s="92">
        <v>1836</v>
      </c>
      <c r="U276" s="1">
        <v>61794</v>
      </c>
      <c r="V276" s="1">
        <v>34330</v>
      </c>
      <c r="W276" s="196"/>
      <c r="X276" s="89">
        <v>0</v>
      </c>
      <c r="Y276" s="89">
        <f t="shared" si="69"/>
        <v>0</v>
      </c>
    </row>
    <row r="277" spans="2:28">
      <c r="B277" s="200">
        <v>4642</v>
      </c>
      <c r="C277" t="s">
        <v>304</v>
      </c>
      <c r="D277" s="1">
        <v>54529</v>
      </c>
      <c r="E277" s="86">
        <f t="shared" si="62"/>
        <v>24921.84643510055</v>
      </c>
      <c r="F277" s="87">
        <f t="shared" si="56"/>
        <v>1.1726744150686144</v>
      </c>
      <c r="G277" s="189">
        <f t="shared" si="63"/>
        <v>-2274.1184090775791</v>
      </c>
      <c r="H277" s="189">
        <f t="shared" si="57"/>
        <v>-4975.771079061743</v>
      </c>
      <c r="I277" s="189">
        <f t="shared" si="58"/>
        <v>0</v>
      </c>
      <c r="J277" s="88">
        <f t="shared" si="59"/>
        <v>0</v>
      </c>
      <c r="K277" s="189">
        <f t="shared" si="64"/>
        <v>-243.25239033953054</v>
      </c>
      <c r="L277" s="88">
        <f t="shared" si="60"/>
        <v>-532.23623006289279</v>
      </c>
      <c r="M277" s="89">
        <f t="shared" si="65"/>
        <v>-5508.0073091246359</v>
      </c>
      <c r="N277" s="89">
        <f t="shared" si="66"/>
        <v>49020.992690875362</v>
      </c>
      <c r="O277" s="89">
        <f t="shared" si="67"/>
        <v>22404.475635683437</v>
      </c>
      <c r="P277" s="90">
        <f t="shared" si="61"/>
        <v>1.0542218623091399</v>
      </c>
      <c r="Q277" s="227">
        <v>-288.9087295711015</v>
      </c>
      <c r="R277" s="93">
        <f t="shared" si="68"/>
        <v>0.13020498683855991</v>
      </c>
      <c r="S277" s="93">
        <f t="shared" si="68"/>
        <v>0.11574166890826748</v>
      </c>
      <c r="T277" s="92">
        <v>2188</v>
      </c>
      <c r="U277" s="1">
        <v>48247</v>
      </c>
      <c r="V277" s="1">
        <v>22336.574074074077</v>
      </c>
      <c r="W277" s="196"/>
      <c r="X277" s="89">
        <v>0</v>
      </c>
      <c r="Y277" s="89">
        <f t="shared" si="69"/>
        <v>0</v>
      </c>
    </row>
    <row r="278" spans="2:28">
      <c r="B278" s="200">
        <v>4643</v>
      </c>
      <c r="C278" t="s">
        <v>305</v>
      </c>
      <c r="D278" s="1">
        <v>128654</v>
      </c>
      <c r="E278" s="86">
        <f t="shared" si="62"/>
        <v>24679.45520813351</v>
      </c>
      <c r="F278" s="87">
        <f t="shared" si="56"/>
        <v>1.1612689202533908</v>
      </c>
      <c r="G278" s="189">
        <f t="shared" si="63"/>
        <v>-2123.8358483580146</v>
      </c>
      <c r="H278" s="189">
        <f t="shared" si="57"/>
        <v>-11071.55627749033</v>
      </c>
      <c r="I278" s="189">
        <f t="shared" si="58"/>
        <v>0</v>
      </c>
      <c r="J278" s="88">
        <f t="shared" si="59"/>
        <v>0</v>
      </c>
      <c r="K278" s="189">
        <f t="shared" si="64"/>
        <v>-243.25239033953054</v>
      </c>
      <c r="L278" s="88">
        <f t="shared" si="60"/>
        <v>-1268.0747108399726</v>
      </c>
      <c r="M278" s="89">
        <f t="shared" si="65"/>
        <v>-12339.630988330302</v>
      </c>
      <c r="N278" s="89">
        <f t="shared" si="66"/>
        <v>116314.3690116697</v>
      </c>
      <c r="O278" s="89">
        <f t="shared" si="67"/>
        <v>22312.366969435967</v>
      </c>
      <c r="P278" s="90">
        <f t="shared" si="61"/>
        <v>1.0498877742793553</v>
      </c>
      <c r="Q278" s="227">
        <v>2355.2889729185827</v>
      </c>
      <c r="R278" s="93">
        <f t="shared" si="68"/>
        <v>0.1082550156348256</v>
      </c>
      <c r="S278" s="93">
        <f t="shared" si="68"/>
        <v>0.11378247207190695</v>
      </c>
      <c r="T278" s="92">
        <v>5213</v>
      </c>
      <c r="U278" s="1">
        <v>116087</v>
      </c>
      <c r="V278" s="1">
        <v>22158.236304638289</v>
      </c>
      <c r="W278" s="196"/>
      <c r="X278" s="89">
        <v>0</v>
      </c>
      <c r="Y278" s="89">
        <f t="shared" si="69"/>
        <v>0</v>
      </c>
    </row>
    <row r="279" spans="2:28">
      <c r="B279" s="200">
        <v>4644</v>
      </c>
      <c r="C279" t="s">
        <v>306</v>
      </c>
      <c r="D279" s="1">
        <v>128617</v>
      </c>
      <c r="E279" s="86">
        <f t="shared" si="62"/>
        <v>23677.650957290134</v>
      </c>
      <c r="F279" s="87">
        <f t="shared" si="56"/>
        <v>1.1141299485511817</v>
      </c>
      <c r="G279" s="189">
        <f t="shared" si="63"/>
        <v>-1502.7172128351217</v>
      </c>
      <c r="H279" s="189">
        <f t="shared" si="57"/>
        <v>-8162.7599001203816</v>
      </c>
      <c r="I279" s="189">
        <f t="shared" si="58"/>
        <v>0</v>
      </c>
      <c r="J279" s="88">
        <f t="shared" si="59"/>
        <v>0</v>
      </c>
      <c r="K279" s="189">
        <f t="shared" si="64"/>
        <v>-243.25239033953054</v>
      </c>
      <c r="L279" s="88">
        <f t="shared" si="60"/>
        <v>-1321.3469843243297</v>
      </c>
      <c r="M279" s="89">
        <f t="shared" si="65"/>
        <v>-9484.1068844447109</v>
      </c>
      <c r="N279" s="89">
        <f t="shared" si="66"/>
        <v>119132.89311555529</v>
      </c>
      <c r="O279" s="89">
        <f t="shared" si="67"/>
        <v>21931.681354115481</v>
      </c>
      <c r="P279" s="90">
        <f t="shared" si="61"/>
        <v>1.0319749650325156</v>
      </c>
      <c r="Q279" s="227">
        <v>-231.33629754581671</v>
      </c>
      <c r="R279" s="93">
        <f t="shared" si="68"/>
        <v>6.6573236364842567E-2</v>
      </c>
      <c r="S279" s="93">
        <f t="shared" si="68"/>
        <v>5.4595885956474591E-2</v>
      </c>
      <c r="T279" s="92">
        <v>5432</v>
      </c>
      <c r="U279" s="1">
        <v>120589</v>
      </c>
      <c r="V279" s="1">
        <v>22451.871159932973</v>
      </c>
      <c r="W279" s="196"/>
      <c r="X279" s="89">
        <v>0</v>
      </c>
      <c r="Y279" s="89">
        <f t="shared" si="69"/>
        <v>0</v>
      </c>
    </row>
    <row r="280" spans="2:28">
      <c r="B280" s="200">
        <v>4645</v>
      </c>
      <c r="C280" t="s">
        <v>307</v>
      </c>
      <c r="D280" s="1">
        <v>60454</v>
      </c>
      <c r="E280" s="86">
        <f t="shared" si="62"/>
        <v>20632.764505119452</v>
      </c>
      <c r="F280" s="87">
        <f t="shared" si="56"/>
        <v>0.97085563504684214</v>
      </c>
      <c r="G280" s="189">
        <f t="shared" si="63"/>
        <v>385.11238751070113</v>
      </c>
      <c r="H280" s="189">
        <f t="shared" si="57"/>
        <v>1128.3792954063545</v>
      </c>
      <c r="I280" s="189">
        <f t="shared" si="58"/>
        <v>0</v>
      </c>
      <c r="J280" s="88">
        <f t="shared" si="59"/>
        <v>0</v>
      </c>
      <c r="K280" s="189">
        <f t="shared" si="64"/>
        <v>-243.25239033953054</v>
      </c>
      <c r="L280" s="88">
        <f t="shared" si="60"/>
        <v>-712.72950369482453</v>
      </c>
      <c r="M280" s="89">
        <f t="shared" si="65"/>
        <v>415.64979171152993</v>
      </c>
      <c r="N280" s="89">
        <f t="shared" si="66"/>
        <v>60869.649791711527</v>
      </c>
      <c r="O280" s="89">
        <f t="shared" si="67"/>
        <v>20774.624502290626</v>
      </c>
      <c r="P280" s="90">
        <f t="shared" si="61"/>
        <v>0.97753072590086676</v>
      </c>
      <c r="Q280" s="227">
        <v>-648.88348155544907</v>
      </c>
      <c r="R280" s="93">
        <f t="shared" si="68"/>
        <v>0.196990396990397</v>
      </c>
      <c r="S280" s="93">
        <f t="shared" si="68"/>
        <v>0.21986802915130554</v>
      </c>
      <c r="T280" s="92">
        <v>2930</v>
      </c>
      <c r="U280" s="1">
        <v>50505</v>
      </c>
      <c r="V280" s="1">
        <v>16913.931681178834</v>
      </c>
      <c r="W280" s="196"/>
      <c r="X280" s="89">
        <v>0</v>
      </c>
      <c r="Y280" s="89">
        <f t="shared" si="69"/>
        <v>0</v>
      </c>
    </row>
    <row r="281" spans="2:28">
      <c r="B281" s="200">
        <v>4646</v>
      </c>
      <c r="C281" t="s">
        <v>308</v>
      </c>
      <c r="D281" s="1">
        <v>53765</v>
      </c>
      <c r="E281" s="86">
        <f t="shared" si="62"/>
        <v>18387.482900136798</v>
      </c>
      <c r="F281" s="87">
        <f t="shared" si="56"/>
        <v>0.86520598747181365</v>
      </c>
      <c r="G281" s="189">
        <f t="shared" si="63"/>
        <v>1777.1869825999468</v>
      </c>
      <c r="H281" s="189">
        <f t="shared" si="57"/>
        <v>5196.4947371222443</v>
      </c>
      <c r="I281" s="189">
        <f t="shared" si="58"/>
        <v>259.36374288066889</v>
      </c>
      <c r="J281" s="88">
        <f t="shared" si="59"/>
        <v>758.37958418307585</v>
      </c>
      <c r="K281" s="189">
        <f t="shared" si="64"/>
        <v>16.111352541138359</v>
      </c>
      <c r="L281" s="88">
        <f t="shared" si="60"/>
        <v>47.109594830288557</v>
      </c>
      <c r="M281" s="89">
        <f t="shared" si="65"/>
        <v>5243.6043319525324</v>
      </c>
      <c r="N281" s="89">
        <f t="shared" si="66"/>
        <v>59008.604331952534</v>
      </c>
      <c r="O281" s="89">
        <f t="shared" si="67"/>
        <v>20180.781235277886</v>
      </c>
      <c r="P281" s="90">
        <f t="shared" si="61"/>
        <v>0.94958798066326688</v>
      </c>
      <c r="Q281" s="227">
        <v>-1856.9160909031216</v>
      </c>
      <c r="R281" s="93">
        <f t="shared" si="68"/>
        <v>-3.4291010194624654E-3</v>
      </c>
      <c r="S281" s="93">
        <f t="shared" si="68"/>
        <v>-2.2174449666497332E-2</v>
      </c>
      <c r="T281" s="92">
        <v>2924</v>
      </c>
      <c r="U281" s="1">
        <v>53950</v>
      </c>
      <c r="V281" s="1">
        <v>18804.461484837924</v>
      </c>
      <c r="W281" s="196"/>
      <c r="X281" s="89">
        <v>0</v>
      </c>
      <c r="Y281" s="89">
        <f t="shared" si="69"/>
        <v>0</v>
      </c>
      <c r="Z281" s="1"/>
      <c r="AA281" s="1"/>
    </row>
    <row r="282" spans="2:28">
      <c r="B282" s="200">
        <v>4647</v>
      </c>
      <c r="C282" t="s">
        <v>309</v>
      </c>
      <c r="D282" s="1">
        <v>446516</v>
      </c>
      <c r="E282" s="86">
        <f t="shared" si="62"/>
        <v>19703.291854205279</v>
      </c>
      <c r="F282" s="87">
        <f t="shared" si="56"/>
        <v>0.92712015982547524</v>
      </c>
      <c r="G282" s="189">
        <f t="shared" si="63"/>
        <v>961.38543107748831</v>
      </c>
      <c r="H282" s="189">
        <f t="shared" si="57"/>
        <v>21786.916639078041</v>
      </c>
      <c r="I282" s="189">
        <f t="shared" si="58"/>
        <v>0</v>
      </c>
      <c r="J282" s="88">
        <f t="shared" si="59"/>
        <v>0</v>
      </c>
      <c r="K282" s="189">
        <f t="shared" si="64"/>
        <v>-243.25239033953054</v>
      </c>
      <c r="L282" s="88">
        <f t="shared" si="60"/>
        <v>-5512.585669874441</v>
      </c>
      <c r="M282" s="89">
        <f t="shared" si="65"/>
        <v>16274.3309692036</v>
      </c>
      <c r="N282" s="89">
        <f t="shared" si="66"/>
        <v>462790.33096920361</v>
      </c>
      <c r="O282" s="89">
        <f t="shared" si="67"/>
        <v>20421.424894943237</v>
      </c>
      <c r="P282" s="90">
        <f t="shared" si="61"/>
        <v>0.96091124531674721</v>
      </c>
      <c r="Q282" s="227">
        <v>-535.70154915010244</v>
      </c>
      <c r="R282" s="93">
        <f t="shared" si="68"/>
        <v>0.11402018387535397</v>
      </c>
      <c r="S282" s="93">
        <f t="shared" si="68"/>
        <v>0.10359867302099111</v>
      </c>
      <c r="T282" s="92">
        <v>22662</v>
      </c>
      <c r="U282" s="1">
        <v>400815</v>
      </c>
      <c r="V282" s="1">
        <v>17853.674832962137</v>
      </c>
      <c r="W282" s="196"/>
      <c r="X282" s="89">
        <v>0</v>
      </c>
      <c r="Y282" s="89">
        <f t="shared" si="69"/>
        <v>0</v>
      </c>
    </row>
    <row r="283" spans="2:28">
      <c r="B283" s="200">
        <v>4648</v>
      </c>
      <c r="C283" t="s">
        <v>310</v>
      </c>
      <c r="D283" s="1">
        <v>75208</v>
      </c>
      <c r="E283" s="86">
        <f t="shared" si="62"/>
        <v>22376.673609044927</v>
      </c>
      <c r="F283" s="87">
        <f t="shared" si="56"/>
        <v>1.0529136636806418</v>
      </c>
      <c r="G283" s="189">
        <f t="shared" si="63"/>
        <v>-696.11125692309304</v>
      </c>
      <c r="H283" s="189">
        <f t="shared" si="57"/>
        <v>-2339.6299345185157</v>
      </c>
      <c r="I283" s="189">
        <f t="shared" si="58"/>
        <v>0</v>
      </c>
      <c r="J283" s="88">
        <f t="shared" si="59"/>
        <v>0</v>
      </c>
      <c r="K283" s="189">
        <f t="shared" si="64"/>
        <v>-243.25239033953054</v>
      </c>
      <c r="L283" s="88">
        <f t="shared" si="60"/>
        <v>-817.57128393116204</v>
      </c>
      <c r="M283" s="89">
        <f t="shared" si="65"/>
        <v>-3157.201218449678</v>
      </c>
      <c r="N283" s="89">
        <f t="shared" si="66"/>
        <v>72050.798781550315</v>
      </c>
      <c r="O283" s="89">
        <f t="shared" si="67"/>
        <v>21437.309961782299</v>
      </c>
      <c r="P283" s="90">
        <f t="shared" si="61"/>
        <v>1.0087127767817103</v>
      </c>
      <c r="Q283" s="227">
        <v>736.98989027035441</v>
      </c>
      <c r="R283" s="93">
        <f t="shared" si="68"/>
        <v>8.8299134662692097E-2</v>
      </c>
      <c r="S283" s="93">
        <f t="shared" si="68"/>
        <v>9.8337002313553024E-2</v>
      </c>
      <c r="T283" s="92">
        <v>3361</v>
      </c>
      <c r="U283" s="1">
        <v>69106</v>
      </c>
      <c r="V283" s="1">
        <v>20373.231132075471</v>
      </c>
      <c r="W283" s="196"/>
      <c r="X283" s="89">
        <v>0</v>
      </c>
      <c r="Y283" s="89">
        <f t="shared" si="69"/>
        <v>0</v>
      </c>
      <c r="Z283" s="1"/>
      <c r="AA283" s="1"/>
    </row>
    <row r="284" spans="2:28">
      <c r="B284" s="200">
        <v>4649</v>
      </c>
      <c r="C284" t="s">
        <v>311</v>
      </c>
      <c r="D284" s="1">
        <v>172730</v>
      </c>
      <c r="E284" s="86">
        <f t="shared" si="62"/>
        <v>17890.212325220094</v>
      </c>
      <c r="F284" s="87">
        <f t="shared" si="56"/>
        <v>0.84180738086817231</v>
      </c>
      <c r="G284" s="189">
        <f t="shared" si="63"/>
        <v>2085.494739048303</v>
      </c>
      <c r="H284" s="189">
        <f t="shared" si="57"/>
        <v>20135.451705511365</v>
      </c>
      <c r="I284" s="189">
        <f t="shared" si="58"/>
        <v>433.4084441015151</v>
      </c>
      <c r="J284" s="88">
        <f t="shared" si="59"/>
        <v>4184.5585278001281</v>
      </c>
      <c r="K284" s="189">
        <f t="shared" si="64"/>
        <v>190.15605376198457</v>
      </c>
      <c r="L284" s="88">
        <f t="shared" si="60"/>
        <v>1835.9566990719609</v>
      </c>
      <c r="M284" s="89">
        <f t="shared" si="65"/>
        <v>21971.408404583326</v>
      </c>
      <c r="N284" s="89">
        <f t="shared" si="66"/>
        <v>194701.40840458332</v>
      </c>
      <c r="O284" s="89">
        <f t="shared" si="67"/>
        <v>20165.863118030378</v>
      </c>
      <c r="P284" s="90">
        <f t="shared" si="61"/>
        <v>0.94888602246515741</v>
      </c>
      <c r="Q284" s="227">
        <v>-1532.7341271100158</v>
      </c>
      <c r="R284" s="93">
        <f t="shared" si="68"/>
        <v>0.14543199888593425</v>
      </c>
      <c r="S284" s="93">
        <f t="shared" si="68"/>
        <v>0.14009337227279436</v>
      </c>
      <c r="T284" s="92">
        <v>9655</v>
      </c>
      <c r="U284" s="1">
        <v>150799</v>
      </c>
      <c r="V284" s="1">
        <v>15691.883454734651</v>
      </c>
      <c r="W284" s="196"/>
      <c r="X284" s="89">
        <v>0</v>
      </c>
      <c r="Y284" s="89">
        <f t="shared" si="69"/>
        <v>0</v>
      </c>
    </row>
    <row r="285" spans="2:28">
      <c r="B285" s="200">
        <v>4650</v>
      </c>
      <c r="C285" t="s">
        <v>312</v>
      </c>
      <c r="D285" s="1">
        <v>112508</v>
      </c>
      <c r="E285" s="86">
        <f t="shared" si="62"/>
        <v>18953.504043126686</v>
      </c>
      <c r="F285" s="87">
        <f t="shared" si="56"/>
        <v>0.89183958841709843</v>
      </c>
      <c r="G285" s="189">
        <f t="shared" si="63"/>
        <v>1426.2538739462161</v>
      </c>
      <c r="H285" s="189">
        <f t="shared" si="57"/>
        <v>8466.2429957447384</v>
      </c>
      <c r="I285" s="189">
        <f t="shared" si="58"/>
        <v>61.256342834208041</v>
      </c>
      <c r="J285" s="88">
        <f t="shared" si="59"/>
        <v>363.61765106385894</v>
      </c>
      <c r="K285" s="189">
        <f t="shared" si="64"/>
        <v>-181.99604750532251</v>
      </c>
      <c r="L285" s="88">
        <f t="shared" si="60"/>
        <v>-1080.3285379915944</v>
      </c>
      <c r="M285" s="89">
        <f t="shared" si="65"/>
        <v>7385.9144577531442</v>
      </c>
      <c r="N285" s="89">
        <f t="shared" si="66"/>
        <v>119893.91445775314</v>
      </c>
      <c r="O285" s="89">
        <f t="shared" si="67"/>
        <v>20197.761869567577</v>
      </c>
      <c r="P285" s="90">
        <f t="shared" si="61"/>
        <v>0.9503869886916253</v>
      </c>
      <c r="Q285" s="227">
        <v>-3832.4981106706527</v>
      </c>
      <c r="R285" s="93">
        <f t="shared" si="68"/>
        <v>0.10290066757506544</v>
      </c>
      <c r="S285" s="93">
        <f t="shared" si="68"/>
        <v>0.1010426812752421</v>
      </c>
      <c r="T285" s="92">
        <v>5936</v>
      </c>
      <c r="U285" s="1">
        <v>102011</v>
      </c>
      <c r="V285" s="1">
        <v>17214.141073236588</v>
      </c>
      <c r="W285" s="196"/>
      <c r="X285" s="89">
        <v>0</v>
      </c>
      <c r="Y285" s="89">
        <f t="shared" si="69"/>
        <v>0</v>
      </c>
    </row>
    <row r="286" spans="2:28" ht="27.95" customHeight="1">
      <c r="B286" s="200">
        <v>4651</v>
      </c>
      <c r="C286" t="s">
        <v>313</v>
      </c>
      <c r="D286" s="1">
        <v>130182</v>
      </c>
      <c r="E286" s="86">
        <f t="shared" si="62"/>
        <v>17806.319244973329</v>
      </c>
      <c r="F286" s="87">
        <f t="shared" si="56"/>
        <v>0.83785986963288439</v>
      </c>
      <c r="G286" s="189">
        <f t="shared" si="63"/>
        <v>2137.5084488012976</v>
      </c>
      <c r="H286" s="189">
        <f t="shared" si="57"/>
        <v>15627.324269186287</v>
      </c>
      <c r="I286" s="189">
        <f t="shared" si="58"/>
        <v>462.77102218788309</v>
      </c>
      <c r="J286" s="88">
        <f t="shared" si="59"/>
        <v>3383.3189432156132</v>
      </c>
      <c r="K286" s="189">
        <f t="shared" si="64"/>
        <v>219.51863184835256</v>
      </c>
      <c r="L286" s="88">
        <f t="shared" si="60"/>
        <v>1604.9007174433054</v>
      </c>
      <c r="M286" s="89">
        <f t="shared" si="65"/>
        <v>17232.224986629593</v>
      </c>
      <c r="N286" s="89">
        <f t="shared" si="66"/>
        <v>147414.22498662959</v>
      </c>
      <c r="O286" s="89">
        <f t="shared" si="67"/>
        <v>20163.346325622977</v>
      </c>
      <c r="P286" s="90">
        <f t="shared" si="61"/>
        <v>0.94876759712809888</v>
      </c>
      <c r="Q286" s="227">
        <v>-1864.6107491767179</v>
      </c>
      <c r="R286" s="93">
        <f t="shared" si="68"/>
        <v>7.2348207151623989E-2</v>
      </c>
      <c r="S286" s="93">
        <f t="shared" si="68"/>
        <v>6.6481167309459313E-2</v>
      </c>
      <c r="T286" s="92">
        <v>7311</v>
      </c>
      <c r="U286" s="1">
        <v>121399</v>
      </c>
      <c r="V286" s="1">
        <v>16696.327877870997</v>
      </c>
      <c r="W286" s="196"/>
      <c r="X286" s="89">
        <v>0</v>
      </c>
      <c r="Y286" s="89">
        <f t="shared" si="69"/>
        <v>0</v>
      </c>
      <c r="Z286" s="1"/>
      <c r="AA286" s="1"/>
    </row>
    <row r="287" spans="2:28">
      <c r="B287" s="200">
        <v>5001</v>
      </c>
      <c r="C287" t="s">
        <v>314</v>
      </c>
      <c r="D287" s="1">
        <v>4582738</v>
      </c>
      <c r="E287" s="86">
        <f t="shared" si="62"/>
        <v>21165.621334023035</v>
      </c>
      <c r="F287" s="87">
        <f t="shared" si="56"/>
        <v>0.99592871989138032</v>
      </c>
      <c r="G287" s="189">
        <f t="shared" si="63"/>
        <v>54.741153590479733</v>
      </c>
      <c r="H287" s="189">
        <f t="shared" si="57"/>
        <v>11852.445093103492</v>
      </c>
      <c r="I287" s="189">
        <f t="shared" si="58"/>
        <v>0</v>
      </c>
      <c r="J287" s="88">
        <f t="shared" si="59"/>
        <v>0</v>
      </c>
      <c r="K287" s="189">
        <f t="shared" si="64"/>
        <v>-243.25239033953054</v>
      </c>
      <c r="L287" s="88">
        <f t="shared" si="60"/>
        <v>-52668.521051534473</v>
      </c>
      <c r="M287" s="89">
        <f t="shared" si="65"/>
        <v>-40816.075958430985</v>
      </c>
      <c r="N287" s="89">
        <f t="shared" si="66"/>
        <v>4541921.9240415692</v>
      </c>
      <c r="O287" s="89">
        <f t="shared" si="67"/>
        <v>20977.110097273984</v>
      </c>
      <c r="P287" s="90">
        <f t="shared" si="61"/>
        <v>0.98705849814179114</v>
      </c>
      <c r="Q287" s="227">
        <v>4895.8226008799975</v>
      </c>
      <c r="R287" s="93">
        <f t="shared" si="68"/>
        <v>7.4457377381648773E-2</v>
      </c>
      <c r="S287" s="93">
        <f t="shared" si="68"/>
        <v>6.4765733924631932E-2</v>
      </c>
      <c r="T287" s="92">
        <v>216518</v>
      </c>
      <c r="U287" s="1">
        <v>4265165</v>
      </c>
      <c r="V287" s="1">
        <v>19878.195418637708</v>
      </c>
      <c r="W287" s="196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0">
        <v>5006</v>
      </c>
      <c r="C288" t="s">
        <v>315</v>
      </c>
      <c r="D288" s="1">
        <v>391378</v>
      </c>
      <c r="E288" s="86">
        <f t="shared" si="62"/>
        <v>16264.045877659573</v>
      </c>
      <c r="F288" s="87">
        <f t="shared" si="56"/>
        <v>0.76528962394100397</v>
      </c>
      <c r="G288" s="189">
        <f t="shared" si="63"/>
        <v>3093.7179365358261</v>
      </c>
      <c r="H288" s="189">
        <f t="shared" si="57"/>
        <v>74447.228424798115</v>
      </c>
      <c r="I288" s="189">
        <f t="shared" si="58"/>
        <v>1002.5667007476975</v>
      </c>
      <c r="J288" s="88">
        <f t="shared" si="59"/>
        <v>24125.765086792591</v>
      </c>
      <c r="K288" s="189">
        <f t="shared" si="64"/>
        <v>759.31431040816699</v>
      </c>
      <c r="L288" s="88">
        <f t="shared" si="60"/>
        <v>18272.139565662132</v>
      </c>
      <c r="M288" s="89">
        <f t="shared" si="65"/>
        <v>92719.367990460247</v>
      </c>
      <c r="N288" s="89">
        <f t="shared" si="66"/>
        <v>484097.36799046025</v>
      </c>
      <c r="O288" s="89">
        <f t="shared" si="67"/>
        <v>20117.078124603566</v>
      </c>
      <c r="P288" s="90">
        <f t="shared" si="61"/>
        <v>0.9465904897573425</v>
      </c>
      <c r="Q288" s="227">
        <v>8608.5105432651617</v>
      </c>
      <c r="R288" s="93">
        <f t="shared" si="68"/>
        <v>0.131169904680428</v>
      </c>
      <c r="S288" s="93">
        <f t="shared" si="68"/>
        <v>0.12966568938165074</v>
      </c>
      <c r="T288" s="92">
        <v>24064</v>
      </c>
      <c r="U288" s="1">
        <v>345994</v>
      </c>
      <c r="V288" s="1">
        <v>14397.220372836218</v>
      </c>
      <c r="W288" s="196"/>
      <c r="X288" s="89">
        <v>0</v>
      </c>
      <c r="Y288" s="89">
        <f t="shared" si="69"/>
        <v>0</v>
      </c>
      <c r="Z288" s="1"/>
      <c r="AA288" s="1"/>
    </row>
    <row r="289" spans="2:25">
      <c r="B289" s="200">
        <v>5007</v>
      </c>
      <c r="C289" t="s">
        <v>316</v>
      </c>
      <c r="D289" s="1">
        <v>266331</v>
      </c>
      <c r="E289" s="86">
        <f t="shared" si="62"/>
        <v>17574.963705952225</v>
      </c>
      <c r="F289" s="87">
        <f t="shared" si="56"/>
        <v>0.82697364889875991</v>
      </c>
      <c r="G289" s="189">
        <f t="shared" si="63"/>
        <v>2280.9488829943821</v>
      </c>
      <c r="H289" s="189">
        <f t="shared" si="57"/>
        <v>34565.499372896862</v>
      </c>
      <c r="I289" s="189">
        <f t="shared" si="58"/>
        <v>543.74546084526946</v>
      </c>
      <c r="J289" s="88">
        <f t="shared" si="59"/>
        <v>8239.9187136492128</v>
      </c>
      <c r="K289" s="189">
        <f t="shared" si="64"/>
        <v>300.49307050573896</v>
      </c>
      <c r="L289" s="88">
        <f t="shared" si="60"/>
        <v>4553.6719904439678</v>
      </c>
      <c r="M289" s="89">
        <f t="shared" si="65"/>
        <v>39119.171363340829</v>
      </c>
      <c r="N289" s="89">
        <f t="shared" si="66"/>
        <v>305450.17136334081</v>
      </c>
      <c r="O289" s="89">
        <f t="shared" si="67"/>
        <v>20156.405659452343</v>
      </c>
      <c r="P289" s="90">
        <f t="shared" si="61"/>
        <v>0.9484410105060751</v>
      </c>
      <c r="Q289" s="227">
        <v>3422.9108407845561</v>
      </c>
      <c r="R289" s="90">
        <f t="shared" si="68"/>
        <v>0.16832851521545542</v>
      </c>
      <c r="S289" s="90">
        <f t="shared" si="68"/>
        <v>0.16285462551106741</v>
      </c>
      <c r="T289" s="92">
        <v>15154</v>
      </c>
      <c r="U289" s="1">
        <v>227959</v>
      </c>
      <c r="V289" s="1">
        <v>15113.637870450175</v>
      </c>
      <c r="W289" s="196"/>
      <c r="X289" s="89">
        <v>0</v>
      </c>
      <c r="Y289" s="89">
        <f t="shared" si="69"/>
        <v>0</v>
      </c>
    </row>
    <row r="290" spans="2:25">
      <c r="B290" s="200">
        <v>5014</v>
      </c>
      <c r="C290" t="s">
        <v>317</v>
      </c>
      <c r="D290" s="1">
        <v>217212</v>
      </c>
      <c r="E290" s="86">
        <f t="shared" si="62"/>
        <v>38410.610079575599</v>
      </c>
      <c r="F290" s="87">
        <f t="shared" si="56"/>
        <v>1.8073757024702255</v>
      </c>
      <c r="G290" s="189">
        <f t="shared" si="63"/>
        <v>-10637.15186865211</v>
      </c>
      <c r="H290" s="189">
        <f t="shared" si="57"/>
        <v>-60153.093817227687</v>
      </c>
      <c r="I290" s="189">
        <f t="shared" si="58"/>
        <v>0</v>
      </c>
      <c r="J290" s="88">
        <f t="shared" si="59"/>
        <v>0</v>
      </c>
      <c r="K290" s="189">
        <f t="shared" si="64"/>
        <v>-243.25239033953054</v>
      </c>
      <c r="L290" s="88">
        <f t="shared" si="60"/>
        <v>-1375.5922673700452</v>
      </c>
      <c r="M290" s="89">
        <f t="shared" si="65"/>
        <v>-61528.686084597735</v>
      </c>
      <c r="N290" s="89">
        <f t="shared" si="66"/>
        <v>155683.31391540228</v>
      </c>
      <c r="O290" s="89">
        <f t="shared" si="67"/>
        <v>27530.20582058396</v>
      </c>
      <c r="P290" s="90">
        <f t="shared" si="61"/>
        <v>1.2954083515217525</v>
      </c>
      <c r="Q290" s="227">
        <v>-4494.7895181556814</v>
      </c>
      <c r="R290" s="90">
        <f t="shared" si="68"/>
        <v>0.5133350054343282</v>
      </c>
      <c r="S290" s="90">
        <f t="shared" si="68"/>
        <v>0.45927776916594026</v>
      </c>
      <c r="T290" s="92">
        <v>5655</v>
      </c>
      <c r="U290" s="1">
        <v>143532</v>
      </c>
      <c r="V290" s="1">
        <v>26321.657803044196</v>
      </c>
      <c r="W290" s="196"/>
      <c r="X290" s="89">
        <v>0</v>
      </c>
      <c r="Y290" s="89">
        <f t="shared" si="69"/>
        <v>0</v>
      </c>
    </row>
    <row r="291" spans="2:25">
      <c r="B291" s="200">
        <v>5020</v>
      </c>
      <c r="C291" t="s">
        <v>318</v>
      </c>
      <c r="D291" s="1">
        <v>16135</v>
      </c>
      <c r="E291" s="86">
        <f t="shared" si="62"/>
        <v>18108.866442199775</v>
      </c>
      <c r="F291" s="87">
        <f t="shared" si="56"/>
        <v>0.85209594794522314</v>
      </c>
      <c r="G291" s="189">
        <f t="shared" si="63"/>
        <v>1949.9291865209013</v>
      </c>
      <c r="H291" s="189">
        <f t="shared" si="57"/>
        <v>1737.3869051901231</v>
      </c>
      <c r="I291" s="189">
        <f t="shared" si="58"/>
        <v>356.87950315862707</v>
      </c>
      <c r="J291" s="88">
        <f t="shared" si="59"/>
        <v>317.97963731433674</v>
      </c>
      <c r="K291" s="189">
        <f t="shared" si="64"/>
        <v>113.62711281909654</v>
      </c>
      <c r="L291" s="88">
        <f t="shared" si="60"/>
        <v>101.24175752181502</v>
      </c>
      <c r="M291" s="89">
        <f t="shared" si="65"/>
        <v>1838.6286627119382</v>
      </c>
      <c r="N291" s="89">
        <f t="shared" si="66"/>
        <v>17973.628662711937</v>
      </c>
      <c r="O291" s="89">
        <f t="shared" si="67"/>
        <v>20172.422741539773</v>
      </c>
      <c r="P291" s="90">
        <f t="shared" si="61"/>
        <v>0.94919467947746916</v>
      </c>
      <c r="Q291" s="227">
        <v>369.17997024805709</v>
      </c>
      <c r="R291" s="90">
        <f t="shared" si="68"/>
        <v>0.23008309826942136</v>
      </c>
      <c r="S291" s="90">
        <f t="shared" si="68"/>
        <v>0.23974705078107786</v>
      </c>
      <c r="T291" s="92">
        <v>891</v>
      </c>
      <c r="U291" s="1">
        <v>13117</v>
      </c>
      <c r="V291" s="1">
        <v>14606.904231625835</v>
      </c>
      <c r="W291" s="196"/>
      <c r="X291" s="89">
        <v>0</v>
      </c>
      <c r="Y291" s="89">
        <f t="shared" si="69"/>
        <v>0</v>
      </c>
    </row>
    <row r="292" spans="2:25">
      <c r="B292" s="200">
        <v>5021</v>
      </c>
      <c r="C292" t="s">
        <v>319</v>
      </c>
      <c r="D292" s="1">
        <v>124287</v>
      </c>
      <c r="E292" s="86">
        <f t="shared" si="62"/>
        <v>16777.402807775379</v>
      </c>
      <c r="F292" s="87">
        <f t="shared" si="56"/>
        <v>0.78944515909818636</v>
      </c>
      <c r="G292" s="189">
        <f t="shared" si="63"/>
        <v>2775.4366398640263</v>
      </c>
      <c r="H292" s="189">
        <f t="shared" si="57"/>
        <v>20560.434628112707</v>
      </c>
      <c r="I292" s="189">
        <f t="shared" si="58"/>
        <v>822.89177520716544</v>
      </c>
      <c r="J292" s="88">
        <f t="shared" si="59"/>
        <v>6095.9822707346821</v>
      </c>
      <c r="K292" s="189">
        <f t="shared" si="64"/>
        <v>579.63938486763493</v>
      </c>
      <c r="L292" s="88">
        <f t="shared" si="60"/>
        <v>4293.9685630994391</v>
      </c>
      <c r="M292" s="89">
        <f t="shared" si="65"/>
        <v>24854.403191212146</v>
      </c>
      <c r="N292" s="89">
        <f t="shared" si="66"/>
        <v>149141.40319121216</v>
      </c>
      <c r="O292" s="89">
        <f t="shared" si="67"/>
        <v>20132.47883250704</v>
      </c>
      <c r="P292" s="90">
        <f t="shared" si="61"/>
        <v>0.94731515581205794</v>
      </c>
      <c r="Q292" s="227">
        <v>604.47362468865686</v>
      </c>
      <c r="R292" s="90">
        <f t="shared" si="68"/>
        <v>8.1725371419619317E-2</v>
      </c>
      <c r="S292" s="90">
        <f t="shared" si="68"/>
        <v>7.8950967794218146E-2</v>
      </c>
      <c r="T292" s="92">
        <v>7408</v>
      </c>
      <c r="U292" s="1">
        <v>114897</v>
      </c>
      <c r="V292" s="1">
        <v>15549.736094194071</v>
      </c>
      <c r="W292" s="196"/>
      <c r="X292" s="89">
        <v>0</v>
      </c>
      <c r="Y292" s="89">
        <f t="shared" si="69"/>
        <v>0</v>
      </c>
    </row>
    <row r="293" spans="2:25">
      <c r="B293" s="200">
        <v>5022</v>
      </c>
      <c r="C293" t="s">
        <v>320</v>
      </c>
      <c r="D293" s="1">
        <v>43992</v>
      </c>
      <c r="E293" s="86">
        <f t="shared" si="62"/>
        <v>17505.769996020692</v>
      </c>
      <c r="F293" s="87">
        <f t="shared" si="56"/>
        <v>0.82371780292716668</v>
      </c>
      <c r="G293" s="189">
        <f t="shared" si="63"/>
        <v>2323.8489831519323</v>
      </c>
      <c r="H293" s="189">
        <f t="shared" si="57"/>
        <v>5839.8324946608063</v>
      </c>
      <c r="I293" s="189">
        <f t="shared" si="58"/>
        <v>567.96325932130594</v>
      </c>
      <c r="J293" s="88">
        <f t="shared" si="59"/>
        <v>1427.2916706744418</v>
      </c>
      <c r="K293" s="189">
        <f t="shared" si="64"/>
        <v>324.71086898177543</v>
      </c>
      <c r="L293" s="88">
        <f t="shared" si="60"/>
        <v>815.99841375120172</v>
      </c>
      <c r="M293" s="89">
        <f t="shared" si="65"/>
        <v>6655.8309084120083</v>
      </c>
      <c r="N293" s="89">
        <f t="shared" si="66"/>
        <v>50647.830908412012</v>
      </c>
      <c r="O293" s="89">
        <f t="shared" si="67"/>
        <v>20154.329848154401</v>
      </c>
      <c r="P293" s="90">
        <f t="shared" si="61"/>
        <v>0.94834333512692748</v>
      </c>
      <c r="Q293" s="227">
        <v>61.943417770332417</v>
      </c>
      <c r="R293" s="90">
        <f t="shared" si="68"/>
        <v>0.16037138636843215</v>
      </c>
      <c r="S293" s="90">
        <f t="shared" si="68"/>
        <v>0.1469807098046898</v>
      </c>
      <c r="T293" s="92">
        <v>2513</v>
      </c>
      <c r="U293" s="1">
        <v>37912</v>
      </c>
      <c r="V293" s="1">
        <v>15262.479871175523</v>
      </c>
      <c r="W293" s="196"/>
      <c r="X293" s="89">
        <v>0</v>
      </c>
      <c r="Y293" s="89">
        <f t="shared" si="69"/>
        <v>0</v>
      </c>
    </row>
    <row r="294" spans="2:25">
      <c r="B294" s="200">
        <v>5025</v>
      </c>
      <c r="C294" t="s">
        <v>321</v>
      </c>
      <c r="D294" s="1">
        <v>98147</v>
      </c>
      <c r="E294" s="86">
        <f t="shared" si="62"/>
        <v>17276.359795810597</v>
      </c>
      <c r="F294" s="87">
        <f t="shared" si="56"/>
        <v>0.81292311831008923</v>
      </c>
      <c r="G294" s="189">
        <f t="shared" si="63"/>
        <v>2466.0833072821915</v>
      </c>
      <c r="H294" s="189">
        <f t="shared" si="57"/>
        <v>14009.819268670131</v>
      </c>
      <c r="I294" s="189">
        <f t="shared" si="58"/>
        <v>648.25682939483931</v>
      </c>
      <c r="J294" s="88">
        <f t="shared" si="59"/>
        <v>3682.7470477920824</v>
      </c>
      <c r="K294" s="189">
        <f t="shared" si="64"/>
        <v>405.00443905530881</v>
      </c>
      <c r="L294" s="88">
        <f t="shared" si="60"/>
        <v>2300.8302182732095</v>
      </c>
      <c r="M294" s="89">
        <f t="shared" si="65"/>
        <v>16310.649486943341</v>
      </c>
      <c r="N294" s="89">
        <f t="shared" si="66"/>
        <v>114457.64948694334</v>
      </c>
      <c r="O294" s="89">
        <f t="shared" si="67"/>
        <v>20147.447542148097</v>
      </c>
      <c r="P294" s="90">
        <f t="shared" si="61"/>
        <v>0.94801949458841506</v>
      </c>
      <c r="Q294" s="227">
        <v>681.67997865231337</v>
      </c>
      <c r="R294" s="90">
        <f t="shared" si="68"/>
        <v>8.9831995291870706E-2</v>
      </c>
      <c r="S294" s="90">
        <f t="shared" si="68"/>
        <v>9.059934751527636E-2</v>
      </c>
      <c r="T294" s="92">
        <v>5681</v>
      </c>
      <c r="U294" s="1">
        <v>90057</v>
      </c>
      <c r="V294" s="1">
        <v>15841.160949868074</v>
      </c>
      <c r="W294" s="196"/>
      <c r="X294" s="89">
        <v>0</v>
      </c>
      <c r="Y294" s="89">
        <f t="shared" si="69"/>
        <v>0</v>
      </c>
    </row>
    <row r="295" spans="2:25">
      <c r="B295" s="200">
        <v>5026</v>
      </c>
      <c r="C295" t="s">
        <v>322</v>
      </c>
      <c r="D295" s="1">
        <v>30961</v>
      </c>
      <c r="E295" s="86">
        <f t="shared" si="62"/>
        <v>15117.67578125</v>
      </c>
      <c r="F295" s="87">
        <f t="shared" si="56"/>
        <v>0.71134824019321408</v>
      </c>
      <c r="G295" s="189">
        <f t="shared" si="63"/>
        <v>3804.4673963097616</v>
      </c>
      <c r="H295" s="189">
        <f t="shared" si="57"/>
        <v>7791.549227642392</v>
      </c>
      <c r="I295" s="189">
        <f t="shared" si="58"/>
        <v>1403.7962344910482</v>
      </c>
      <c r="J295" s="88">
        <f t="shared" si="59"/>
        <v>2874.9746882376667</v>
      </c>
      <c r="K295" s="189">
        <f t="shared" si="64"/>
        <v>1160.5438441515175</v>
      </c>
      <c r="L295" s="88">
        <f t="shared" si="60"/>
        <v>2376.7937928223078</v>
      </c>
      <c r="M295" s="89">
        <f t="shared" si="65"/>
        <v>10168.343020464699</v>
      </c>
      <c r="N295" s="89">
        <f t="shared" si="66"/>
        <v>41129.343020464701</v>
      </c>
      <c r="O295" s="89">
        <f t="shared" si="67"/>
        <v>20082.687021711281</v>
      </c>
      <c r="P295" s="90">
        <f t="shared" si="61"/>
        <v>0.94497224824490889</v>
      </c>
      <c r="Q295" s="227">
        <v>1221.5811100651172</v>
      </c>
      <c r="R295" s="90">
        <f t="shared" si="68"/>
        <v>0.1664468974870964</v>
      </c>
      <c r="S295" s="90">
        <f t="shared" si="68"/>
        <v>0.15904269354796932</v>
      </c>
      <c r="T295" s="92">
        <v>2048</v>
      </c>
      <c r="U295" s="1">
        <v>26543</v>
      </c>
      <c r="V295" s="1">
        <v>13043.243243243243</v>
      </c>
      <c r="W295" s="196"/>
      <c r="X295" s="89">
        <v>0</v>
      </c>
      <c r="Y295" s="89">
        <f t="shared" si="69"/>
        <v>0</v>
      </c>
    </row>
    <row r="296" spans="2:25">
      <c r="B296" s="200">
        <v>5027</v>
      </c>
      <c r="C296" t="s">
        <v>323</v>
      </c>
      <c r="D296" s="1">
        <v>97214</v>
      </c>
      <c r="E296" s="86">
        <f t="shared" si="62"/>
        <v>15830.320794658852</v>
      </c>
      <c r="F296" s="87">
        <f t="shared" si="56"/>
        <v>0.74488109163851346</v>
      </c>
      <c r="G296" s="189">
        <f t="shared" si="63"/>
        <v>3362.6274879962734</v>
      </c>
      <c r="H296" s="189">
        <f t="shared" si="57"/>
        <v>20649.895403785118</v>
      </c>
      <c r="I296" s="189">
        <f t="shared" si="58"/>
        <v>1154.3704797979499</v>
      </c>
      <c r="J296" s="88">
        <f t="shared" si="59"/>
        <v>7088.9891164392102</v>
      </c>
      <c r="K296" s="189">
        <f t="shared" si="64"/>
        <v>911.11808945841938</v>
      </c>
      <c r="L296" s="88">
        <f t="shared" si="60"/>
        <v>5595.1761873641535</v>
      </c>
      <c r="M296" s="89">
        <f t="shared" si="65"/>
        <v>26245.071591149273</v>
      </c>
      <c r="N296" s="89">
        <f t="shared" si="66"/>
        <v>123459.07159114927</v>
      </c>
      <c r="O296" s="89">
        <f t="shared" si="67"/>
        <v>20104.066372113542</v>
      </c>
      <c r="P296" s="90">
        <f t="shared" si="61"/>
        <v>0.94597823378826773</v>
      </c>
      <c r="Q296" s="227">
        <v>1040.6398959520884</v>
      </c>
      <c r="R296" s="90">
        <f t="shared" si="68"/>
        <v>0.18675228282630987</v>
      </c>
      <c r="S296" s="90">
        <f t="shared" si="68"/>
        <v>0.18655903216960484</v>
      </c>
      <c r="T296" s="92">
        <v>6141</v>
      </c>
      <c r="U296" s="1">
        <v>81916</v>
      </c>
      <c r="V296" s="1">
        <v>13341.368078175896</v>
      </c>
      <c r="W296" s="196"/>
      <c r="X296" s="89">
        <v>0</v>
      </c>
      <c r="Y296" s="89">
        <f t="shared" si="69"/>
        <v>0</v>
      </c>
    </row>
    <row r="297" spans="2:25">
      <c r="B297" s="200">
        <v>5028</v>
      </c>
      <c r="C297" t="s">
        <v>324</v>
      </c>
      <c r="D297" s="1">
        <v>304077</v>
      </c>
      <c r="E297" s="86">
        <f t="shared" si="62"/>
        <v>17071.468672804851</v>
      </c>
      <c r="F297" s="87">
        <f t="shared" si="56"/>
        <v>0.80328215617475107</v>
      </c>
      <c r="G297" s="189">
        <f t="shared" si="63"/>
        <v>2593.1158035457538</v>
      </c>
      <c r="H297" s="189">
        <f t="shared" si="57"/>
        <v>46188.578692756964</v>
      </c>
      <c r="I297" s="189">
        <f t="shared" si="58"/>
        <v>719.96872244685028</v>
      </c>
      <c r="J297" s="88">
        <f t="shared" si="59"/>
        <v>12824.082884223297</v>
      </c>
      <c r="K297" s="189">
        <f t="shared" si="64"/>
        <v>476.71633210731977</v>
      </c>
      <c r="L297" s="88">
        <f t="shared" si="60"/>
        <v>8491.2713074955791</v>
      </c>
      <c r="M297" s="89">
        <f t="shared" si="65"/>
        <v>54679.85000025254</v>
      </c>
      <c r="N297" s="89">
        <f t="shared" si="66"/>
        <v>358756.85000025254</v>
      </c>
      <c r="O297" s="89">
        <f t="shared" si="67"/>
        <v>20141.300808457923</v>
      </c>
      <c r="P297" s="90">
        <f t="shared" si="61"/>
        <v>0.94773026572435493</v>
      </c>
      <c r="Q297" s="227">
        <v>4820.1835803124122</v>
      </c>
      <c r="R297" s="90">
        <f t="shared" si="68"/>
        <v>0.14187595758103763</v>
      </c>
      <c r="S297" s="90">
        <f t="shared" si="68"/>
        <v>0.12572096424449924</v>
      </c>
      <c r="T297" s="92">
        <v>17812</v>
      </c>
      <c r="U297" s="1">
        <v>266296</v>
      </c>
      <c r="V297" s="1">
        <v>15164.92027334852</v>
      </c>
      <c r="W297" s="196"/>
      <c r="X297" s="89">
        <v>0</v>
      </c>
      <c r="Y297" s="89">
        <f t="shared" si="69"/>
        <v>0</v>
      </c>
    </row>
    <row r="298" spans="2:25">
      <c r="B298" s="200">
        <v>5029</v>
      </c>
      <c r="C298" t="s">
        <v>325</v>
      </c>
      <c r="D298" s="1">
        <v>141471</v>
      </c>
      <c r="E298" s="86">
        <f t="shared" si="62"/>
        <v>16602.628799436687</v>
      </c>
      <c r="F298" s="87">
        <f t="shared" si="56"/>
        <v>0.78122132991556559</v>
      </c>
      <c r="G298" s="189">
        <f t="shared" si="63"/>
        <v>2883.7965250340158</v>
      </c>
      <c r="H298" s="189">
        <f t="shared" si="57"/>
        <v>24572.830189814846</v>
      </c>
      <c r="I298" s="189">
        <f t="shared" si="58"/>
        <v>884.06267812570786</v>
      </c>
      <c r="J298" s="88">
        <f t="shared" si="59"/>
        <v>7533.0980803091561</v>
      </c>
      <c r="K298" s="189">
        <f t="shared" si="64"/>
        <v>640.81028778617735</v>
      </c>
      <c r="L298" s="88">
        <f t="shared" si="60"/>
        <v>5460.3444622260176</v>
      </c>
      <c r="M298" s="89">
        <f t="shared" si="65"/>
        <v>30033.174652040863</v>
      </c>
      <c r="N298" s="89">
        <f t="shared" si="66"/>
        <v>171504.17465204088</v>
      </c>
      <c r="O298" s="89">
        <f t="shared" si="67"/>
        <v>20127.235612256878</v>
      </c>
      <c r="P298" s="90">
        <f t="shared" si="61"/>
        <v>0.94706844093657927</v>
      </c>
      <c r="Q298" s="227">
        <v>5296.2977289379305</v>
      </c>
      <c r="R298" s="90">
        <f t="shared" si="68"/>
        <v>0.11628292328814682</v>
      </c>
      <c r="S298" s="90">
        <f t="shared" si="68"/>
        <v>0.11143578467041879</v>
      </c>
      <c r="T298" s="92">
        <v>8521</v>
      </c>
      <c r="U298" s="1">
        <v>126734</v>
      </c>
      <c r="V298" s="1">
        <v>14938.000942951438</v>
      </c>
      <c r="W298" s="196"/>
      <c r="X298" s="89">
        <v>0</v>
      </c>
      <c r="Y298" s="89">
        <f t="shared" si="69"/>
        <v>0</v>
      </c>
    </row>
    <row r="299" spans="2:25">
      <c r="B299" s="200">
        <v>5031</v>
      </c>
      <c r="C299" t="s">
        <v>326</v>
      </c>
      <c r="D299" s="1">
        <v>295363</v>
      </c>
      <c r="E299" s="86">
        <f t="shared" si="62"/>
        <v>19660.720228982227</v>
      </c>
      <c r="F299" s="87">
        <f t="shared" si="56"/>
        <v>0.92511699140707704</v>
      </c>
      <c r="G299" s="189">
        <f t="shared" si="63"/>
        <v>987.77983871578067</v>
      </c>
      <c r="H299" s="189">
        <f t="shared" si="57"/>
        <v>14839.416517027174</v>
      </c>
      <c r="I299" s="189">
        <f t="shared" si="58"/>
        <v>0</v>
      </c>
      <c r="J299" s="88">
        <f t="shared" si="59"/>
        <v>0</v>
      </c>
      <c r="K299" s="189">
        <f t="shared" si="64"/>
        <v>-243.25239033953054</v>
      </c>
      <c r="L299" s="88">
        <f t="shared" si="60"/>
        <v>-3654.3806600707671</v>
      </c>
      <c r="M299" s="89">
        <f t="shared" si="65"/>
        <v>11185.035856956407</v>
      </c>
      <c r="N299" s="89">
        <f t="shared" si="66"/>
        <v>306548.03585695638</v>
      </c>
      <c r="O299" s="89">
        <f t="shared" si="67"/>
        <v>20405.247677358475</v>
      </c>
      <c r="P299" s="90">
        <f t="shared" si="61"/>
        <v>0.96015004131775572</v>
      </c>
      <c r="Q299" s="227">
        <v>2967.931241157863</v>
      </c>
      <c r="R299" s="90">
        <f t="shared" si="68"/>
        <v>0.11846878573754724</v>
      </c>
      <c r="S299" s="90">
        <f t="shared" si="68"/>
        <v>0.10060068292339475</v>
      </c>
      <c r="T299" s="92">
        <v>15023</v>
      </c>
      <c r="U299" s="1">
        <v>264078</v>
      </c>
      <c r="V299" s="1">
        <v>17863.627139281609</v>
      </c>
      <c r="W299" s="196"/>
      <c r="X299" s="89">
        <v>0</v>
      </c>
      <c r="Y299" s="89">
        <f t="shared" si="69"/>
        <v>0</v>
      </c>
    </row>
    <row r="300" spans="2:25">
      <c r="B300" s="200">
        <v>5032</v>
      </c>
      <c r="C300" t="s">
        <v>327</v>
      </c>
      <c r="D300" s="1">
        <v>71379</v>
      </c>
      <c r="E300" s="86">
        <f t="shared" si="62"/>
        <v>16862.508858965273</v>
      </c>
      <c r="F300" s="87">
        <f t="shared" si="56"/>
        <v>0.7934497455584153</v>
      </c>
      <c r="G300" s="189">
        <f t="shared" si="63"/>
        <v>2722.6708881262921</v>
      </c>
      <c r="H300" s="189">
        <f t="shared" si="57"/>
        <v>11525.065869438595</v>
      </c>
      <c r="I300" s="189">
        <f t="shared" si="58"/>
        <v>793.10465729070256</v>
      </c>
      <c r="J300" s="88">
        <f t="shared" si="59"/>
        <v>3357.212014311544</v>
      </c>
      <c r="K300" s="189">
        <f t="shared" si="64"/>
        <v>549.85226695117206</v>
      </c>
      <c r="L300" s="88">
        <f t="shared" si="60"/>
        <v>2327.5246460043113</v>
      </c>
      <c r="M300" s="89">
        <f t="shared" si="65"/>
        <v>13852.590515442906</v>
      </c>
      <c r="N300" s="89">
        <f t="shared" si="66"/>
        <v>85231.590515442906</v>
      </c>
      <c r="O300" s="89">
        <f t="shared" si="67"/>
        <v>20135.032014042736</v>
      </c>
      <c r="P300" s="90">
        <f t="shared" si="61"/>
        <v>0.94743529340586474</v>
      </c>
      <c r="Q300" s="227">
        <v>2196.715717239078</v>
      </c>
      <c r="R300" s="90">
        <f t="shared" si="68"/>
        <v>0.14020318839653687</v>
      </c>
      <c r="S300" s="90">
        <f t="shared" si="68"/>
        <v>0.13562405912586797</v>
      </c>
      <c r="T300" s="92">
        <v>4233</v>
      </c>
      <c r="U300" s="1">
        <v>62602</v>
      </c>
      <c r="V300" s="1">
        <v>14848.671726755219</v>
      </c>
      <c r="W300" s="196"/>
      <c r="X300" s="89">
        <v>0</v>
      </c>
      <c r="Y300" s="89">
        <f t="shared" si="69"/>
        <v>0</v>
      </c>
    </row>
    <row r="301" spans="2:25">
      <c r="B301" s="200">
        <v>5033</v>
      </c>
      <c r="C301" t="s">
        <v>328</v>
      </c>
      <c r="D301" s="1">
        <v>27903</v>
      </c>
      <c r="E301" s="86">
        <f t="shared" si="62"/>
        <v>35500</v>
      </c>
      <c r="F301" s="87">
        <f t="shared" si="56"/>
        <v>1.670419639385273</v>
      </c>
      <c r="G301" s="189">
        <f t="shared" si="63"/>
        <v>-8832.5736193152388</v>
      </c>
      <c r="H301" s="189">
        <f t="shared" si="57"/>
        <v>-6942.4028647817777</v>
      </c>
      <c r="I301" s="189">
        <f t="shared" si="58"/>
        <v>0</v>
      </c>
      <c r="J301" s="88">
        <f t="shared" si="59"/>
        <v>0</v>
      </c>
      <c r="K301" s="189">
        <f t="shared" si="64"/>
        <v>-243.25239033953054</v>
      </c>
      <c r="L301" s="88">
        <f t="shared" si="60"/>
        <v>-191.19637880687102</v>
      </c>
      <c r="M301" s="89">
        <f t="shared" si="65"/>
        <v>-7133.5992435886483</v>
      </c>
      <c r="N301" s="89">
        <f t="shared" si="66"/>
        <v>20769.400756411353</v>
      </c>
      <c r="O301" s="89">
        <f t="shared" si="67"/>
        <v>26424.173990345233</v>
      </c>
      <c r="P301" s="90">
        <f t="shared" si="61"/>
        <v>1.2433650475494704</v>
      </c>
      <c r="Q301" s="227">
        <v>238.83779641549791</v>
      </c>
      <c r="R301" s="90">
        <f t="shared" si="68"/>
        <v>4.8039362980769232E-2</v>
      </c>
      <c r="S301" s="90">
        <f t="shared" si="68"/>
        <v>3.0705378605769218E-2</v>
      </c>
      <c r="T301" s="92">
        <v>786</v>
      </c>
      <c r="U301" s="1">
        <v>26624</v>
      </c>
      <c r="V301" s="1">
        <v>34442.432082794308</v>
      </c>
      <c r="W301" s="196"/>
      <c r="X301" s="89">
        <v>0</v>
      </c>
      <c r="Y301" s="89">
        <f t="shared" si="69"/>
        <v>0</v>
      </c>
    </row>
    <row r="302" spans="2:25">
      <c r="B302" s="200">
        <v>5034</v>
      </c>
      <c r="C302" t="s">
        <v>329</v>
      </c>
      <c r="D302" s="1">
        <v>40345</v>
      </c>
      <c r="E302" s="86">
        <f t="shared" si="62"/>
        <v>16320.792880258899</v>
      </c>
      <c r="F302" s="87">
        <f t="shared" si="56"/>
        <v>0.76795980162038879</v>
      </c>
      <c r="G302" s="189">
        <f t="shared" si="63"/>
        <v>3058.5347949242437</v>
      </c>
      <c r="H302" s="189">
        <f t="shared" si="57"/>
        <v>7560.6980130527299</v>
      </c>
      <c r="I302" s="189">
        <f t="shared" si="58"/>
        <v>982.70524983793337</v>
      </c>
      <c r="J302" s="88">
        <f t="shared" si="59"/>
        <v>2429.2473775993712</v>
      </c>
      <c r="K302" s="189">
        <f t="shared" si="64"/>
        <v>739.45285949840286</v>
      </c>
      <c r="L302" s="88">
        <f t="shared" si="60"/>
        <v>1827.9274686800518</v>
      </c>
      <c r="M302" s="89">
        <f t="shared" si="65"/>
        <v>9388.6254817327826</v>
      </c>
      <c r="N302" s="89">
        <f t="shared" si="66"/>
        <v>49733.625481732786</v>
      </c>
      <c r="O302" s="89">
        <f t="shared" si="67"/>
        <v>20118.780534681548</v>
      </c>
      <c r="P302" s="90">
        <f t="shared" si="61"/>
        <v>0.94667059508772411</v>
      </c>
      <c r="Q302" s="227">
        <v>1672.5598164457897</v>
      </c>
      <c r="R302" s="90">
        <f t="shared" si="68"/>
        <v>7.8743315508021397E-2</v>
      </c>
      <c r="S302" s="90">
        <f t="shared" si="68"/>
        <v>7.0888388453351311E-2</v>
      </c>
      <c r="T302" s="92">
        <v>2472</v>
      </c>
      <c r="U302" s="1">
        <v>37400</v>
      </c>
      <c r="V302" s="1">
        <v>15240.423797881011</v>
      </c>
      <c r="W302" s="196"/>
      <c r="X302" s="89">
        <v>0</v>
      </c>
      <c r="Y302" s="89">
        <f t="shared" si="69"/>
        <v>0</v>
      </c>
    </row>
    <row r="303" spans="2:25">
      <c r="B303" s="200">
        <v>5035</v>
      </c>
      <c r="C303" t="s">
        <v>330</v>
      </c>
      <c r="D303" s="1">
        <v>424285</v>
      </c>
      <c r="E303" s="86">
        <f t="shared" si="62"/>
        <v>17021.101616720822</v>
      </c>
      <c r="F303" s="87">
        <f t="shared" si="56"/>
        <v>0.80091218097303896</v>
      </c>
      <c r="G303" s="189">
        <f t="shared" si="63"/>
        <v>2624.3433783178521</v>
      </c>
      <c r="H303" s="189">
        <f t="shared" si="57"/>
        <v>65417.007391329098</v>
      </c>
      <c r="I303" s="189">
        <f t="shared" si="58"/>
        <v>737.59719207626051</v>
      </c>
      <c r="J303" s="88">
        <f t="shared" si="59"/>
        <v>18386.085206884945</v>
      </c>
      <c r="K303" s="189">
        <f t="shared" si="64"/>
        <v>494.34480173673001</v>
      </c>
      <c r="L303" s="88">
        <f t="shared" si="60"/>
        <v>12322.532872891468</v>
      </c>
      <c r="M303" s="89">
        <f t="shared" si="65"/>
        <v>77739.540264220559</v>
      </c>
      <c r="N303" s="89">
        <f t="shared" si="66"/>
        <v>502024.54026422056</v>
      </c>
      <c r="O303" s="89">
        <f t="shared" si="67"/>
        <v>20139.789796775407</v>
      </c>
      <c r="P303" s="90">
        <f t="shared" si="61"/>
        <v>0.94765916646830373</v>
      </c>
      <c r="Q303" s="227">
        <v>11595.295127242804</v>
      </c>
      <c r="R303" s="90">
        <f t="shared" si="68"/>
        <v>0.10255444103736812</v>
      </c>
      <c r="S303" s="90">
        <f t="shared" si="68"/>
        <v>9.3265861079176171E-2</v>
      </c>
      <c r="T303" s="92">
        <v>24927</v>
      </c>
      <c r="U303" s="1">
        <v>384820</v>
      </c>
      <c r="V303" s="1">
        <v>15569.041550349961</v>
      </c>
      <c r="W303" s="196"/>
      <c r="X303" s="89">
        <v>0</v>
      </c>
      <c r="Y303" s="89">
        <f t="shared" si="69"/>
        <v>0</v>
      </c>
    </row>
    <row r="304" spans="2:25">
      <c r="B304" s="200">
        <v>5036</v>
      </c>
      <c r="C304" t="s">
        <v>331</v>
      </c>
      <c r="D304" s="1">
        <v>42079</v>
      </c>
      <c r="E304" s="86">
        <f t="shared" si="62"/>
        <v>15813.228109733183</v>
      </c>
      <c r="F304" s="87">
        <f t="shared" si="56"/>
        <v>0.74407681117119906</v>
      </c>
      <c r="G304" s="189">
        <f t="shared" si="63"/>
        <v>3373.2249526501878</v>
      </c>
      <c r="H304" s="189">
        <f t="shared" si="57"/>
        <v>8976.1515990021489</v>
      </c>
      <c r="I304" s="189">
        <f t="shared" si="58"/>
        <v>1160.3529195219339</v>
      </c>
      <c r="J304" s="88">
        <f t="shared" si="59"/>
        <v>3087.699118847866</v>
      </c>
      <c r="K304" s="189">
        <f t="shared" si="64"/>
        <v>917.10052918240342</v>
      </c>
      <c r="L304" s="88">
        <f t="shared" si="60"/>
        <v>2440.4045081543754</v>
      </c>
      <c r="M304" s="89">
        <f t="shared" si="65"/>
        <v>11416.556107156524</v>
      </c>
      <c r="N304" s="89">
        <f t="shared" si="66"/>
        <v>53495.556107156524</v>
      </c>
      <c r="O304" s="89">
        <f t="shared" si="67"/>
        <v>20103.553591565775</v>
      </c>
      <c r="P304" s="90">
        <f t="shared" si="61"/>
        <v>0.9459541053742484</v>
      </c>
      <c r="Q304" s="227">
        <v>248.07617377113093</v>
      </c>
      <c r="R304" s="90">
        <f t="shared" si="68"/>
        <v>0.16028787293884078</v>
      </c>
      <c r="S304" s="90">
        <f t="shared" si="68"/>
        <v>0.15331132052733334</v>
      </c>
      <c r="T304" s="92">
        <v>2661</v>
      </c>
      <c r="U304" s="1">
        <v>36266</v>
      </c>
      <c r="V304" s="1">
        <v>13711.153119092627</v>
      </c>
      <c r="W304" s="196"/>
      <c r="X304" s="89">
        <v>0</v>
      </c>
      <c r="Y304" s="89">
        <f t="shared" si="69"/>
        <v>0</v>
      </c>
    </row>
    <row r="305" spans="2:27">
      <c r="B305" s="200">
        <v>5037</v>
      </c>
      <c r="C305" t="s">
        <v>332</v>
      </c>
      <c r="D305" s="1">
        <v>355317</v>
      </c>
      <c r="E305" s="86">
        <f t="shared" si="62"/>
        <v>17138.578043604091</v>
      </c>
      <c r="F305" s="87">
        <f t="shared" si="56"/>
        <v>0.80643992549784516</v>
      </c>
      <c r="G305" s="189">
        <f t="shared" si="63"/>
        <v>2551.5079936502248</v>
      </c>
      <c r="H305" s="189">
        <f t="shared" si="57"/>
        <v>52897.863724356459</v>
      </c>
      <c r="I305" s="189">
        <f t="shared" si="58"/>
        <v>696.48044266711622</v>
      </c>
      <c r="J305" s="88">
        <f t="shared" si="59"/>
        <v>14439.432537374652</v>
      </c>
      <c r="K305" s="189">
        <f t="shared" si="64"/>
        <v>453.22805232758571</v>
      </c>
      <c r="L305" s="88">
        <f t="shared" si="60"/>
        <v>9396.3239808555081</v>
      </c>
      <c r="M305" s="89">
        <f t="shared" si="65"/>
        <v>62294.187705211967</v>
      </c>
      <c r="N305" s="89">
        <f t="shared" si="66"/>
        <v>417611.18770521198</v>
      </c>
      <c r="O305" s="89">
        <f t="shared" si="67"/>
        <v>20143.314089581901</v>
      </c>
      <c r="P305" s="90">
        <f t="shared" si="61"/>
        <v>0.94782499880404769</v>
      </c>
      <c r="Q305" s="227">
        <v>3960.0895770849747</v>
      </c>
      <c r="R305" s="90">
        <f t="shared" si="68"/>
        <v>0.15776525827715307</v>
      </c>
      <c r="S305" s="90">
        <f t="shared" si="68"/>
        <v>0.14894184949807784</v>
      </c>
      <c r="T305" s="92">
        <v>20732</v>
      </c>
      <c r="U305" s="1">
        <v>306899</v>
      </c>
      <c r="V305" s="1">
        <v>14916.836784290852</v>
      </c>
      <c r="W305" s="196"/>
      <c r="X305" s="89">
        <v>0</v>
      </c>
      <c r="Y305" s="89">
        <f t="shared" si="69"/>
        <v>0</v>
      </c>
    </row>
    <row r="306" spans="2:27">
      <c r="B306" s="200">
        <v>5038</v>
      </c>
      <c r="C306" t="s">
        <v>333</v>
      </c>
      <c r="D306" s="1">
        <v>252452</v>
      </c>
      <c r="E306" s="86">
        <f t="shared" si="62"/>
        <v>16380.223202699195</v>
      </c>
      <c r="F306" s="87">
        <f t="shared" si="56"/>
        <v>0.77075624043107238</v>
      </c>
      <c r="G306" s="189">
        <f t="shared" si="63"/>
        <v>3021.6879950112607</v>
      </c>
      <c r="H306" s="189">
        <f t="shared" si="57"/>
        <v>46570.255379113551</v>
      </c>
      <c r="I306" s="189">
        <f t="shared" si="58"/>
        <v>961.90463698382985</v>
      </c>
      <c r="J306" s="88">
        <f t="shared" si="59"/>
        <v>14824.874265194785</v>
      </c>
      <c r="K306" s="189">
        <f t="shared" si="64"/>
        <v>718.65224664429934</v>
      </c>
      <c r="L306" s="88">
        <f t="shared" si="60"/>
        <v>11075.868425281942</v>
      </c>
      <c r="M306" s="89">
        <f t="shared" si="65"/>
        <v>57646.123804395495</v>
      </c>
      <c r="N306" s="89">
        <f t="shared" si="66"/>
        <v>310098.12380439549</v>
      </c>
      <c r="O306" s="89">
        <f t="shared" si="67"/>
        <v>20120.563444354753</v>
      </c>
      <c r="P306" s="90">
        <f t="shared" si="61"/>
        <v>0.94675448825204445</v>
      </c>
      <c r="Q306" s="227">
        <v>5989.9861857048963</v>
      </c>
      <c r="R306" s="90">
        <f t="shared" si="68"/>
        <v>0.16016544117647058</v>
      </c>
      <c r="S306" s="90">
        <f t="shared" si="68"/>
        <v>0.14367983050831276</v>
      </c>
      <c r="T306" s="92">
        <v>15412</v>
      </c>
      <c r="U306" s="1">
        <v>217600</v>
      </c>
      <c r="V306" s="1">
        <v>14322.385309023894</v>
      </c>
      <c r="W306" s="196"/>
      <c r="X306" s="89">
        <v>0</v>
      </c>
      <c r="Y306" s="89">
        <f t="shared" si="69"/>
        <v>0</v>
      </c>
    </row>
    <row r="307" spans="2:27">
      <c r="B307" s="200">
        <v>5041</v>
      </c>
      <c r="C307" t="s">
        <v>334</v>
      </c>
      <c r="D307" s="1">
        <v>33599</v>
      </c>
      <c r="E307" s="86">
        <f t="shared" si="62"/>
        <v>15715.154349859682</v>
      </c>
      <c r="F307" s="87">
        <f t="shared" si="56"/>
        <v>0.73946204118243708</v>
      </c>
      <c r="G307" s="189">
        <f t="shared" si="63"/>
        <v>3434.0306837717585</v>
      </c>
      <c r="H307" s="189">
        <f t="shared" si="57"/>
        <v>7341.9576019040196</v>
      </c>
      <c r="I307" s="189">
        <f t="shared" si="58"/>
        <v>1194.6787354776593</v>
      </c>
      <c r="J307" s="88">
        <f t="shared" si="59"/>
        <v>2554.2231364512354</v>
      </c>
      <c r="K307" s="189">
        <f t="shared" si="64"/>
        <v>951.4263451381288</v>
      </c>
      <c r="L307" s="88">
        <f t="shared" si="60"/>
        <v>2034.1495259053193</v>
      </c>
      <c r="M307" s="89">
        <f t="shared" si="65"/>
        <v>9376.1071278093386</v>
      </c>
      <c r="N307" s="89">
        <f t="shared" si="66"/>
        <v>42975.107127809337</v>
      </c>
      <c r="O307" s="89">
        <f t="shared" si="67"/>
        <v>20100.611378769569</v>
      </c>
      <c r="P307" s="90">
        <f t="shared" si="61"/>
        <v>0.94581566227458547</v>
      </c>
      <c r="Q307" s="227">
        <v>325.14413736290044</v>
      </c>
      <c r="R307" s="90">
        <f t="shared" si="68"/>
        <v>0.12138709031439823</v>
      </c>
      <c r="S307" s="90">
        <f t="shared" si="68"/>
        <v>0.10879902194791286</v>
      </c>
      <c r="T307" s="92">
        <v>2138</v>
      </c>
      <c r="U307" s="1">
        <v>29962</v>
      </c>
      <c r="V307" s="1">
        <v>14173.131504257333</v>
      </c>
      <c r="W307" s="196"/>
      <c r="X307" s="89">
        <v>0</v>
      </c>
      <c r="Y307" s="89">
        <f t="shared" si="69"/>
        <v>0</v>
      </c>
    </row>
    <row r="308" spans="2:27">
      <c r="B308" s="200">
        <v>5042</v>
      </c>
      <c r="C308" t="s">
        <v>335</v>
      </c>
      <c r="D308" s="1">
        <v>22742</v>
      </c>
      <c r="E308" s="86">
        <f t="shared" si="62"/>
        <v>17281.155015197568</v>
      </c>
      <c r="F308" s="87">
        <f t="shared" si="56"/>
        <v>0.81314875291964295</v>
      </c>
      <c r="G308" s="189">
        <f t="shared" si="63"/>
        <v>2463.1102712622692</v>
      </c>
      <c r="H308" s="189">
        <f t="shared" si="57"/>
        <v>3241.4531169811462</v>
      </c>
      <c r="I308" s="189">
        <f t="shared" si="58"/>
        <v>646.57850260939938</v>
      </c>
      <c r="J308" s="88">
        <f t="shared" si="59"/>
        <v>850.89730943396955</v>
      </c>
      <c r="K308" s="189">
        <f t="shared" si="64"/>
        <v>403.32611226986887</v>
      </c>
      <c r="L308" s="88">
        <f t="shared" si="60"/>
        <v>530.77716374714737</v>
      </c>
      <c r="M308" s="89">
        <f t="shared" si="65"/>
        <v>3772.2302807282936</v>
      </c>
      <c r="N308" s="89">
        <f t="shared" si="66"/>
        <v>26514.230280728294</v>
      </c>
      <c r="O308" s="89">
        <f t="shared" si="67"/>
        <v>20147.591398729706</v>
      </c>
      <c r="P308" s="90">
        <f t="shared" si="61"/>
        <v>0.94802626362670173</v>
      </c>
      <c r="Q308" s="227">
        <v>340.09315470981437</v>
      </c>
      <c r="R308" s="90">
        <f t="shared" si="68"/>
        <v>0.12057156935205715</v>
      </c>
      <c r="S308" s="90">
        <f t="shared" si="68"/>
        <v>0.10779909705701095</v>
      </c>
      <c r="T308" s="92">
        <v>1316</v>
      </c>
      <c r="U308" s="1">
        <v>20295</v>
      </c>
      <c r="V308" s="1">
        <v>15599.538816295157</v>
      </c>
      <c r="W308" s="196"/>
      <c r="X308" s="89">
        <v>0</v>
      </c>
      <c r="Y308" s="89">
        <f t="shared" si="69"/>
        <v>0</v>
      </c>
    </row>
    <row r="309" spans="2:27">
      <c r="B309" s="200">
        <v>5043</v>
      </c>
      <c r="C309" s="205" t="s">
        <v>336</v>
      </c>
      <c r="D309" s="1">
        <v>9415</v>
      </c>
      <c r="E309" s="86">
        <f t="shared" si="62"/>
        <v>21252.821670428893</v>
      </c>
      <c r="F309" s="87">
        <f t="shared" si="56"/>
        <v>1.000031851003869</v>
      </c>
      <c r="G309" s="189">
        <f t="shared" si="63"/>
        <v>0.67694501884761848</v>
      </c>
      <c r="H309" s="189">
        <f t="shared" si="57"/>
        <v>0.299886643349495</v>
      </c>
      <c r="I309" s="189">
        <f t="shared" si="58"/>
        <v>0</v>
      </c>
      <c r="J309" s="88">
        <f t="shared" si="59"/>
        <v>0</v>
      </c>
      <c r="K309" s="189">
        <f t="shared" si="64"/>
        <v>-243.25239033953054</v>
      </c>
      <c r="L309" s="88">
        <f t="shared" si="60"/>
        <v>-107.76080892041203</v>
      </c>
      <c r="M309" s="89">
        <f t="shared" si="65"/>
        <v>-107.46092227706254</v>
      </c>
      <c r="N309" s="89">
        <f t="shared" si="66"/>
        <v>9307.5390777229368</v>
      </c>
      <c r="O309" s="89">
        <f t="shared" si="67"/>
        <v>21010.246225108207</v>
      </c>
      <c r="P309" s="90">
        <f t="shared" si="61"/>
        <v>0.98861768796453664</v>
      </c>
      <c r="Q309" s="227">
        <v>171.48952138939785</v>
      </c>
      <c r="R309" s="90">
        <f t="shared" si="68"/>
        <v>0.14315201554152501</v>
      </c>
      <c r="S309" s="90">
        <f t="shared" si="68"/>
        <v>9.1542443733781245E-2</v>
      </c>
      <c r="T309" s="92">
        <v>443</v>
      </c>
      <c r="U309" s="1">
        <v>8236</v>
      </c>
      <c r="V309" s="1">
        <v>19470.449172576831</v>
      </c>
      <c r="W309" s="196"/>
      <c r="X309" s="89">
        <v>0</v>
      </c>
      <c r="Y309" s="89">
        <f t="shared" si="69"/>
        <v>0</v>
      </c>
    </row>
    <row r="310" spans="2:27">
      <c r="B310" s="200">
        <v>5044</v>
      </c>
      <c r="C310" s="205" t="s">
        <v>337</v>
      </c>
      <c r="D310" s="1">
        <v>23555</v>
      </c>
      <c r="E310" s="86">
        <f t="shared" si="62"/>
        <v>29044.389642416772</v>
      </c>
      <c r="F310" s="87">
        <f t="shared" si="56"/>
        <v>1.3666568696521459</v>
      </c>
      <c r="G310" s="189">
        <f t="shared" si="63"/>
        <v>-4830.0951976136375</v>
      </c>
      <c r="H310" s="189">
        <f t="shared" si="57"/>
        <v>-3917.2072052646599</v>
      </c>
      <c r="I310" s="189">
        <f t="shared" si="58"/>
        <v>0</v>
      </c>
      <c r="J310" s="88">
        <f t="shared" si="59"/>
        <v>0</v>
      </c>
      <c r="K310" s="189">
        <f t="shared" si="64"/>
        <v>-243.25239033953054</v>
      </c>
      <c r="L310" s="88">
        <f t="shared" si="60"/>
        <v>-197.27768856535928</v>
      </c>
      <c r="M310" s="89">
        <f t="shared" si="65"/>
        <v>-4114.4848938300192</v>
      </c>
      <c r="N310" s="89">
        <f t="shared" si="66"/>
        <v>19440.51510616998</v>
      </c>
      <c r="O310" s="89">
        <f t="shared" si="67"/>
        <v>23971.0420544636</v>
      </c>
      <c r="P310" s="90">
        <f t="shared" si="61"/>
        <v>1.1279351950508818</v>
      </c>
      <c r="Q310" s="227">
        <v>52.058108006321163</v>
      </c>
      <c r="R310" s="90">
        <f t="shared" si="68"/>
        <v>0.11550483046031446</v>
      </c>
      <c r="S310" s="90">
        <f t="shared" si="68"/>
        <v>0.11412936211202809</v>
      </c>
      <c r="T310" s="92">
        <v>811</v>
      </c>
      <c r="U310" s="1">
        <v>21116</v>
      </c>
      <c r="V310" s="1">
        <v>26069.135802469136</v>
      </c>
      <c r="W310" s="196"/>
      <c r="X310" s="89">
        <v>0</v>
      </c>
      <c r="Y310" s="89">
        <f t="shared" si="69"/>
        <v>0</v>
      </c>
    </row>
    <row r="311" spans="2:27">
      <c r="B311" s="200">
        <v>5045</v>
      </c>
      <c r="C311" t="s">
        <v>338</v>
      </c>
      <c r="D311" s="1">
        <v>41886</v>
      </c>
      <c r="E311" s="86">
        <f t="shared" si="62"/>
        <v>18101.123595505618</v>
      </c>
      <c r="F311" s="87">
        <f t="shared" si="56"/>
        <v>0.85173161546120424</v>
      </c>
      <c r="G311" s="189">
        <f t="shared" si="63"/>
        <v>1954.7297514712782</v>
      </c>
      <c r="H311" s="189">
        <f t="shared" si="57"/>
        <v>4523.2446449045383</v>
      </c>
      <c r="I311" s="189">
        <f t="shared" si="58"/>
        <v>359.58949950158183</v>
      </c>
      <c r="J311" s="88">
        <f t="shared" si="59"/>
        <v>832.09010184666033</v>
      </c>
      <c r="K311" s="189">
        <f t="shared" si="64"/>
        <v>116.33710916205129</v>
      </c>
      <c r="L311" s="88">
        <f t="shared" si="60"/>
        <v>269.20407060098671</v>
      </c>
      <c r="M311" s="89">
        <f t="shared" si="65"/>
        <v>4792.4487155055249</v>
      </c>
      <c r="N311" s="89">
        <f t="shared" si="66"/>
        <v>46678.448715505525</v>
      </c>
      <c r="O311" s="89">
        <f t="shared" si="67"/>
        <v>20172.190456138949</v>
      </c>
      <c r="P311" s="90">
        <f t="shared" si="61"/>
        <v>0.94918374950294859</v>
      </c>
      <c r="Q311" s="227">
        <v>544.68227963412664</v>
      </c>
      <c r="R311" s="90">
        <f t="shared" si="68"/>
        <v>0.15087237257865091</v>
      </c>
      <c r="S311" s="90">
        <f t="shared" si="68"/>
        <v>0.15485118804132567</v>
      </c>
      <c r="T311" s="92">
        <v>2314</v>
      </c>
      <c r="U311" s="1">
        <v>36395</v>
      </c>
      <c r="V311" s="1">
        <v>15673.987941429801</v>
      </c>
      <c r="W311" s="196"/>
      <c r="X311" s="89">
        <v>0</v>
      </c>
      <c r="Y311" s="89">
        <f t="shared" si="69"/>
        <v>0</v>
      </c>
    </row>
    <row r="312" spans="2:27">
      <c r="B312" s="200">
        <v>5046</v>
      </c>
      <c r="C312" t="s">
        <v>339</v>
      </c>
      <c r="D312" s="1">
        <v>19077</v>
      </c>
      <c r="E312" s="86">
        <f t="shared" si="62"/>
        <v>15446.963562753037</v>
      </c>
      <c r="F312" s="87">
        <f t="shared" si="56"/>
        <v>0.72684257194623603</v>
      </c>
      <c r="G312" s="189">
        <f t="shared" si="63"/>
        <v>3600.3089717778785</v>
      </c>
      <c r="H312" s="189">
        <f t="shared" si="57"/>
        <v>4446.3815801456803</v>
      </c>
      <c r="I312" s="189">
        <f t="shared" si="58"/>
        <v>1288.5455109649852</v>
      </c>
      <c r="J312" s="88">
        <f t="shared" si="59"/>
        <v>1591.3537060417568</v>
      </c>
      <c r="K312" s="189">
        <f t="shared" si="64"/>
        <v>1045.2931206254545</v>
      </c>
      <c r="L312" s="88">
        <f t="shared" si="60"/>
        <v>1290.9370039724363</v>
      </c>
      <c r="M312" s="89">
        <f t="shared" si="65"/>
        <v>5737.3185841181166</v>
      </c>
      <c r="N312" s="89">
        <f t="shared" si="66"/>
        <v>24814.318584118118</v>
      </c>
      <c r="O312" s="89">
        <f t="shared" si="67"/>
        <v>20092.56565515637</v>
      </c>
      <c r="P312" s="90">
        <f t="shared" si="61"/>
        <v>0.94543707819749945</v>
      </c>
      <c r="Q312" s="227">
        <v>79.110430141805409</v>
      </c>
      <c r="R312" s="90">
        <f t="shared" si="68"/>
        <v>0.26530476885322013</v>
      </c>
      <c r="S312" s="90">
        <f t="shared" si="68"/>
        <v>0.25198577128634414</v>
      </c>
      <c r="T312" s="92">
        <v>1235</v>
      </c>
      <c r="U312" s="1">
        <v>15077</v>
      </c>
      <c r="V312" s="1">
        <v>12337.9705400982</v>
      </c>
      <c r="W312" s="196"/>
      <c r="X312" s="89">
        <v>0</v>
      </c>
      <c r="Y312" s="89">
        <f t="shared" si="69"/>
        <v>0</v>
      </c>
    </row>
    <row r="313" spans="2:27">
      <c r="B313" s="200">
        <v>5047</v>
      </c>
      <c r="C313" t="s">
        <v>340</v>
      </c>
      <c r="D313" s="1">
        <v>66077</v>
      </c>
      <c r="E313" s="86">
        <f t="shared" si="62"/>
        <v>16745.311708058794</v>
      </c>
      <c r="F313" s="87">
        <f t="shared" si="56"/>
        <v>0.78793514210618487</v>
      </c>
      <c r="G313" s="189">
        <f t="shared" si="63"/>
        <v>2795.3331216883089</v>
      </c>
      <c r="H313" s="189">
        <f t="shared" si="57"/>
        <v>11030.384498182068</v>
      </c>
      <c r="I313" s="189">
        <f t="shared" si="58"/>
        <v>834.12366010797007</v>
      </c>
      <c r="J313" s="88">
        <f t="shared" si="59"/>
        <v>3291.45196278605</v>
      </c>
      <c r="K313" s="189">
        <f t="shared" si="64"/>
        <v>590.87126976843956</v>
      </c>
      <c r="L313" s="88">
        <f t="shared" si="60"/>
        <v>2331.5780305062626</v>
      </c>
      <c r="M313" s="89">
        <f t="shared" si="65"/>
        <v>13361.962528688331</v>
      </c>
      <c r="N313" s="89">
        <f t="shared" si="66"/>
        <v>79438.962528688338</v>
      </c>
      <c r="O313" s="89">
        <f t="shared" si="67"/>
        <v>20131.516099515542</v>
      </c>
      <c r="P313" s="90">
        <f t="shared" si="61"/>
        <v>0.9472698553022979</v>
      </c>
      <c r="Q313" s="227">
        <v>51.080507967260928</v>
      </c>
      <c r="R313" s="90">
        <f t="shared" si="68"/>
        <v>0.15032554576790502</v>
      </c>
      <c r="S313" s="90">
        <f t="shared" si="68"/>
        <v>0.1439121747575417</v>
      </c>
      <c r="T313" s="92">
        <v>3946</v>
      </c>
      <c r="U313" s="1">
        <v>57442</v>
      </c>
      <c r="V313" s="1">
        <v>14638.634046890927</v>
      </c>
      <c r="W313" s="196"/>
      <c r="X313" s="89">
        <v>0</v>
      </c>
      <c r="Y313" s="89">
        <f t="shared" si="69"/>
        <v>0</v>
      </c>
    </row>
    <row r="314" spans="2:27">
      <c r="B314" s="200">
        <v>5049</v>
      </c>
      <c r="C314" t="s">
        <v>341</v>
      </c>
      <c r="D314" s="1">
        <v>21642</v>
      </c>
      <c r="E314" s="86">
        <f t="shared" si="62"/>
        <v>19305.976806422837</v>
      </c>
      <c r="F314" s="87">
        <f t="shared" si="56"/>
        <v>0.90842486802719102</v>
      </c>
      <c r="G314" s="189">
        <f t="shared" si="63"/>
        <v>1207.7207607026023</v>
      </c>
      <c r="H314" s="189">
        <f t="shared" si="57"/>
        <v>1353.8549727476172</v>
      </c>
      <c r="I314" s="189">
        <f t="shared" si="58"/>
        <v>0</v>
      </c>
      <c r="J314" s="88">
        <f t="shared" si="59"/>
        <v>0</v>
      </c>
      <c r="K314" s="189">
        <f t="shared" si="64"/>
        <v>-243.25239033953054</v>
      </c>
      <c r="L314" s="88">
        <f t="shared" si="60"/>
        <v>-272.68592957061372</v>
      </c>
      <c r="M314" s="89">
        <f t="shared" si="65"/>
        <v>1081.1690431770035</v>
      </c>
      <c r="N314" s="89">
        <f t="shared" si="66"/>
        <v>22723.169043177004</v>
      </c>
      <c r="O314" s="89">
        <f t="shared" si="67"/>
        <v>20270.44517678591</v>
      </c>
      <c r="P314" s="90">
        <f t="shared" si="61"/>
        <v>0.9538070344333992</v>
      </c>
      <c r="Q314" s="227">
        <v>-669.87574273995597</v>
      </c>
      <c r="R314" s="90">
        <f t="shared" si="68"/>
        <v>2.8265604003521617E-3</v>
      </c>
      <c r="S314" s="90">
        <f t="shared" si="68"/>
        <v>-1.6463502169552988E-3</v>
      </c>
      <c r="T314" s="92">
        <v>1121</v>
      </c>
      <c r="U314" s="1">
        <v>21581</v>
      </c>
      <c r="V314" s="1">
        <v>19337.813620071684</v>
      </c>
      <c r="W314" s="196"/>
      <c r="X314" s="89">
        <v>0</v>
      </c>
      <c r="Y314" s="89">
        <f t="shared" si="69"/>
        <v>0</v>
      </c>
    </row>
    <row r="315" spans="2:27">
      <c r="B315" s="200">
        <v>5052</v>
      </c>
      <c r="C315" t="s">
        <v>342</v>
      </c>
      <c r="D315" s="1">
        <v>11352</v>
      </c>
      <c r="E315" s="86">
        <f t="shared" si="62"/>
        <v>19143.338954468803</v>
      </c>
      <c r="F315" s="87">
        <f t="shared" si="56"/>
        <v>0.90077209444940365</v>
      </c>
      <c r="G315" s="189">
        <f t="shared" si="63"/>
        <v>1308.5562289141035</v>
      </c>
      <c r="H315" s="189">
        <f t="shared" si="57"/>
        <v>775.97384374606338</v>
      </c>
      <c r="I315" s="189">
        <f t="shared" si="58"/>
        <v>0</v>
      </c>
      <c r="J315" s="88">
        <f t="shared" si="59"/>
        <v>0</v>
      </c>
      <c r="K315" s="189">
        <f t="shared" si="64"/>
        <v>-243.25239033953054</v>
      </c>
      <c r="L315" s="88">
        <f t="shared" si="60"/>
        <v>-144.24866747134161</v>
      </c>
      <c r="M315" s="89">
        <f t="shared" si="65"/>
        <v>631.72517627472178</v>
      </c>
      <c r="N315" s="89">
        <f t="shared" si="66"/>
        <v>11983.725176274722</v>
      </c>
      <c r="O315" s="89">
        <f t="shared" si="67"/>
        <v>20208.642793043375</v>
      </c>
      <c r="P315" s="90">
        <f t="shared" si="61"/>
        <v>0.95089898047383992</v>
      </c>
      <c r="Q315" s="227">
        <v>-332.88927336734457</v>
      </c>
      <c r="R315" s="90">
        <f t="shared" si="68"/>
        <v>0.20522348444633187</v>
      </c>
      <c r="S315" s="90">
        <f t="shared" si="68"/>
        <v>0.2275800752202099</v>
      </c>
      <c r="T315" s="92">
        <v>593</v>
      </c>
      <c r="U315" s="1">
        <v>9419</v>
      </c>
      <c r="V315" s="1">
        <v>15594.370860927153</v>
      </c>
      <c r="W315" s="196"/>
      <c r="X315" s="89">
        <v>0</v>
      </c>
      <c r="Y315" s="89">
        <f t="shared" si="69"/>
        <v>0</v>
      </c>
    </row>
    <row r="316" spans="2:27">
      <c r="B316" s="200">
        <v>5053</v>
      </c>
      <c r="C316" t="s">
        <v>343</v>
      </c>
      <c r="D316" s="1">
        <v>118093</v>
      </c>
      <c r="E316" s="86">
        <f t="shared" si="62"/>
        <v>16796.046081638458</v>
      </c>
      <c r="F316" s="87">
        <f t="shared" si="56"/>
        <v>0.79032240109264629</v>
      </c>
      <c r="G316" s="189">
        <f t="shared" si="63"/>
        <v>2763.8778100689174</v>
      </c>
      <c r="H316" s="189">
        <f t="shared" si="57"/>
        <v>19432.824882594559</v>
      </c>
      <c r="I316" s="189">
        <f t="shared" si="58"/>
        <v>816.36662935508775</v>
      </c>
      <c r="J316" s="88">
        <f t="shared" si="59"/>
        <v>5739.8737709956213</v>
      </c>
      <c r="K316" s="189">
        <f t="shared" si="64"/>
        <v>573.11423901555725</v>
      </c>
      <c r="L316" s="88">
        <f t="shared" si="60"/>
        <v>4029.5662145183833</v>
      </c>
      <c r="M316" s="89">
        <f t="shared" si="65"/>
        <v>23462.391097112944</v>
      </c>
      <c r="N316" s="89">
        <f t="shared" si="66"/>
        <v>141555.39109711294</v>
      </c>
      <c r="O316" s="89">
        <f t="shared" si="67"/>
        <v>20133.038130722933</v>
      </c>
      <c r="P316" s="90">
        <f t="shared" si="61"/>
        <v>0.94734147307189176</v>
      </c>
      <c r="Q316" s="227">
        <v>1668.7253881190663</v>
      </c>
      <c r="R316" s="93">
        <f t="shared" si="68"/>
        <v>0.12420273023246958</v>
      </c>
      <c r="S316" s="93">
        <f t="shared" si="68"/>
        <v>0.10933274674340415</v>
      </c>
      <c r="T316" s="92">
        <v>7031</v>
      </c>
      <c r="U316" s="1">
        <v>105046</v>
      </c>
      <c r="V316" s="1">
        <v>15140.674545978667</v>
      </c>
      <c r="W316" s="196"/>
      <c r="X316" s="89">
        <v>0</v>
      </c>
      <c r="Y316" s="89">
        <f t="shared" si="69"/>
        <v>0</v>
      </c>
      <c r="Z316" s="1"/>
    </row>
    <row r="317" spans="2:27">
      <c r="B317" s="200">
        <v>5054</v>
      </c>
      <c r="C317" t="s">
        <v>344</v>
      </c>
      <c r="D317" s="1">
        <v>155764</v>
      </c>
      <c r="E317" s="86">
        <f t="shared" si="62"/>
        <v>15511.252738498306</v>
      </c>
      <c r="F317" s="87">
        <f t="shared" si="56"/>
        <v>0.72986763960158219</v>
      </c>
      <c r="G317" s="189">
        <f t="shared" si="63"/>
        <v>3560.4496828158117</v>
      </c>
      <c r="H317" s="189">
        <f t="shared" si="57"/>
        <v>35754.035714836384</v>
      </c>
      <c r="I317" s="189">
        <f t="shared" si="58"/>
        <v>1266.0442994541411</v>
      </c>
      <c r="J317" s="88">
        <f t="shared" si="59"/>
        <v>12713.616855118486</v>
      </c>
      <c r="K317" s="189">
        <f t="shared" si="64"/>
        <v>1022.7919091146106</v>
      </c>
      <c r="L317" s="88">
        <f t="shared" si="60"/>
        <v>10270.87635132892</v>
      </c>
      <c r="M317" s="89">
        <f t="shared" si="65"/>
        <v>46024.9120661653</v>
      </c>
      <c r="N317" s="89">
        <f t="shared" si="66"/>
        <v>201788.9120661653</v>
      </c>
      <c r="O317" s="89">
        <f t="shared" si="67"/>
        <v>20094.49433042873</v>
      </c>
      <c r="P317" s="90">
        <f t="shared" si="61"/>
        <v>0.94552783022715992</v>
      </c>
      <c r="Q317" s="227">
        <v>3569.1788902704866</v>
      </c>
      <c r="R317" s="93">
        <f t="shared" si="68"/>
        <v>0.16276500447894893</v>
      </c>
      <c r="S317" s="93">
        <f t="shared" si="68"/>
        <v>0.16056499102693725</v>
      </c>
      <c r="T317" s="92">
        <v>10042</v>
      </c>
      <c r="U317" s="1">
        <v>133960</v>
      </c>
      <c r="V317" s="1">
        <v>13365.259902224883</v>
      </c>
      <c r="W317" s="196"/>
      <c r="X317" s="89">
        <v>0</v>
      </c>
      <c r="Y317" s="89">
        <f t="shared" si="69"/>
        <v>0</v>
      </c>
      <c r="Z317" s="1"/>
      <c r="AA317" s="1"/>
    </row>
    <row r="318" spans="2:27">
      <c r="B318" s="200">
        <v>5055</v>
      </c>
      <c r="C318" t="s">
        <v>345</v>
      </c>
      <c r="D318" s="1">
        <v>108489</v>
      </c>
      <c r="E318" s="86">
        <f t="shared" si="62"/>
        <v>17686.501467231821</v>
      </c>
      <c r="F318" s="87">
        <f t="shared" si="56"/>
        <v>0.83222195501071783</v>
      </c>
      <c r="G318" s="189">
        <f t="shared" si="63"/>
        <v>2211.7954710010322</v>
      </c>
      <c r="H318" s="189">
        <f t="shared" si="57"/>
        <v>13567.153419120332</v>
      </c>
      <c r="I318" s="189">
        <f t="shared" si="58"/>
        <v>504.70724439741076</v>
      </c>
      <c r="J318" s="88">
        <f t="shared" si="59"/>
        <v>3095.8742371337175</v>
      </c>
      <c r="K318" s="189">
        <f t="shared" si="64"/>
        <v>261.4548540578802</v>
      </c>
      <c r="L318" s="88">
        <f t="shared" si="60"/>
        <v>1603.7640747910373</v>
      </c>
      <c r="M318" s="89">
        <f t="shared" si="65"/>
        <v>15170.917493911369</v>
      </c>
      <c r="N318" s="89">
        <f t="shared" si="66"/>
        <v>123659.91749391137</v>
      </c>
      <c r="O318" s="89">
        <f t="shared" si="67"/>
        <v>20159.751792290735</v>
      </c>
      <c r="P318" s="90">
        <f t="shared" si="61"/>
        <v>0.94859845968943401</v>
      </c>
      <c r="Q318" s="227">
        <v>1617.1985493845023</v>
      </c>
      <c r="R318" s="93">
        <f t="shared" si="68"/>
        <v>9.6557370421282443E-2</v>
      </c>
      <c r="S318" s="93">
        <f t="shared" si="68"/>
        <v>8.9227919461505392E-2</v>
      </c>
      <c r="T318" s="92">
        <v>6134</v>
      </c>
      <c r="U318" s="1">
        <v>98936</v>
      </c>
      <c r="V318" s="1">
        <v>16237.649762021991</v>
      </c>
      <c r="W318" s="196"/>
      <c r="X318" s="89">
        <v>0</v>
      </c>
      <c r="Y318" s="89">
        <f t="shared" si="69"/>
        <v>0</v>
      </c>
      <c r="Z318" s="1"/>
      <c r="AA318" s="1"/>
    </row>
    <row r="319" spans="2:27">
      <c r="B319" s="200">
        <v>5056</v>
      </c>
      <c r="C319" t="s">
        <v>346</v>
      </c>
      <c r="D319" s="1">
        <v>97007</v>
      </c>
      <c r="E319" s="86">
        <f t="shared" si="62"/>
        <v>17917.805688954562</v>
      </c>
      <c r="F319" s="87">
        <f t="shared" si="56"/>
        <v>0.84310576105686963</v>
      </c>
      <c r="G319" s="189">
        <f t="shared" si="63"/>
        <v>2068.3868535329329</v>
      </c>
      <c r="H319" s="189">
        <f t="shared" si="57"/>
        <v>11198.246425027301</v>
      </c>
      <c r="I319" s="189">
        <f t="shared" si="58"/>
        <v>423.75076679445135</v>
      </c>
      <c r="J319" s="88">
        <f t="shared" si="59"/>
        <v>2294.1866514251597</v>
      </c>
      <c r="K319" s="189">
        <f t="shared" si="64"/>
        <v>180.49837645492082</v>
      </c>
      <c r="L319" s="88">
        <f t="shared" si="60"/>
        <v>977.21821012694136</v>
      </c>
      <c r="M319" s="89">
        <f t="shared" si="65"/>
        <v>12175.464635154241</v>
      </c>
      <c r="N319" s="89">
        <f t="shared" si="66"/>
        <v>109182.46463515425</v>
      </c>
      <c r="O319" s="89">
        <f t="shared" si="67"/>
        <v>20166.690918942419</v>
      </c>
      <c r="P319" s="90">
        <f t="shared" si="61"/>
        <v>0.94892497387081864</v>
      </c>
      <c r="Q319" s="227">
        <v>3291.7043310022145</v>
      </c>
      <c r="R319" s="93">
        <f t="shared" si="68"/>
        <v>9.2236671733378364E-2</v>
      </c>
      <c r="S319" s="93">
        <f t="shared" si="68"/>
        <v>7.3878057561280616E-2</v>
      </c>
      <c r="T319" s="92">
        <v>5414</v>
      </c>
      <c r="U319" s="1">
        <v>88815</v>
      </c>
      <c r="V319" s="1">
        <v>16685.139958669923</v>
      </c>
      <c r="W319" s="196"/>
      <c r="X319" s="89">
        <v>0</v>
      </c>
      <c r="Y319" s="89">
        <f t="shared" si="69"/>
        <v>0</v>
      </c>
      <c r="Z319" s="1"/>
      <c r="AA319" s="1"/>
    </row>
    <row r="320" spans="2:27">
      <c r="B320" s="200">
        <v>5057</v>
      </c>
      <c r="C320" t="s">
        <v>347</v>
      </c>
      <c r="D320" s="1">
        <v>188388</v>
      </c>
      <c r="E320" s="86">
        <f t="shared" si="62"/>
        <v>17727.298390891126</v>
      </c>
      <c r="F320" s="87">
        <f t="shared" si="56"/>
        <v>0.83414161648978835</v>
      </c>
      <c r="G320" s="189">
        <f t="shared" si="63"/>
        <v>2186.5013783322629</v>
      </c>
      <c r="H320" s="189">
        <f t="shared" si="57"/>
        <v>23235.950147536958</v>
      </c>
      <c r="I320" s="189">
        <f t="shared" si="58"/>
        <v>490.42832111665388</v>
      </c>
      <c r="J320" s="88">
        <f t="shared" si="59"/>
        <v>5211.7817685066802</v>
      </c>
      <c r="K320" s="189">
        <f t="shared" si="64"/>
        <v>247.17593077712334</v>
      </c>
      <c r="L320" s="88">
        <f t="shared" si="60"/>
        <v>2626.7386163684896</v>
      </c>
      <c r="M320" s="89">
        <f t="shared" si="65"/>
        <v>25862.688763905448</v>
      </c>
      <c r="N320" s="89">
        <f t="shared" si="66"/>
        <v>214250.68876390543</v>
      </c>
      <c r="O320" s="89">
        <f t="shared" si="67"/>
        <v>20160.975700000508</v>
      </c>
      <c r="P320" s="90">
        <f t="shared" si="61"/>
        <v>0.94865604953380589</v>
      </c>
      <c r="Q320" s="227">
        <v>3837.8185677060428</v>
      </c>
      <c r="R320" s="93">
        <f t="shared" si="68"/>
        <v>0.15797108575924468</v>
      </c>
      <c r="S320" s="93">
        <f t="shared" si="68"/>
        <v>0.14652976045532823</v>
      </c>
      <c r="T320" s="92">
        <v>10627</v>
      </c>
      <c r="U320" s="1">
        <v>162688</v>
      </c>
      <c r="V320" s="1">
        <v>15461.699296711651</v>
      </c>
      <c r="W320" s="196"/>
      <c r="X320" s="89">
        <v>0</v>
      </c>
      <c r="Y320" s="89">
        <f t="shared" si="69"/>
        <v>0</v>
      </c>
      <c r="Z320" s="1"/>
      <c r="AA320" s="1"/>
    </row>
    <row r="321" spans="2:27">
      <c r="B321" s="200">
        <v>5058</v>
      </c>
      <c r="C321" t="s">
        <v>348</v>
      </c>
      <c r="D321" s="1">
        <v>76829</v>
      </c>
      <c r="E321" s="86">
        <f t="shared" si="62"/>
        <v>17694.380469829572</v>
      </c>
      <c r="F321" s="87">
        <f t="shared" si="56"/>
        <v>0.83259269418474735</v>
      </c>
      <c r="G321" s="189">
        <f t="shared" si="63"/>
        <v>2206.9104893904273</v>
      </c>
      <c r="H321" s="189">
        <f t="shared" si="57"/>
        <v>9582.4053449332368</v>
      </c>
      <c r="I321" s="189">
        <f t="shared" si="58"/>
        <v>501.9495934881981</v>
      </c>
      <c r="J321" s="88">
        <f t="shared" si="59"/>
        <v>2179.465134925756</v>
      </c>
      <c r="K321" s="189">
        <f t="shared" si="64"/>
        <v>258.69720314866754</v>
      </c>
      <c r="L321" s="88">
        <f t="shared" si="60"/>
        <v>1123.2632560715144</v>
      </c>
      <c r="M321" s="89">
        <f t="shared" si="65"/>
        <v>10705.668601004751</v>
      </c>
      <c r="N321" s="89">
        <f t="shared" si="66"/>
        <v>87534.668601004756</v>
      </c>
      <c r="O321" s="89">
        <f t="shared" si="67"/>
        <v>20159.988162368667</v>
      </c>
      <c r="P321" s="90">
        <f t="shared" si="61"/>
        <v>0.94860958186465483</v>
      </c>
      <c r="Q321" s="227">
        <v>-841.8161719224845</v>
      </c>
      <c r="R321" s="93">
        <f t="shared" si="68"/>
        <v>0.13481137927978493</v>
      </c>
      <c r="S321" s="93">
        <f t="shared" si="68"/>
        <v>0.13402730877360353</v>
      </c>
      <c r="T321" s="92">
        <v>4342</v>
      </c>
      <c r="U321" s="1">
        <v>67702</v>
      </c>
      <c r="V321" s="1">
        <v>15603.134362756397</v>
      </c>
      <c r="W321" s="196"/>
      <c r="X321" s="89">
        <v>0</v>
      </c>
      <c r="Y321" s="89">
        <f t="shared" si="69"/>
        <v>0</v>
      </c>
      <c r="Z321" s="1"/>
      <c r="AA321" s="1"/>
    </row>
    <row r="322" spans="2:27">
      <c r="B322" s="200">
        <v>5059</v>
      </c>
      <c r="C322" t="s">
        <v>349</v>
      </c>
      <c r="D322" s="1">
        <v>316749</v>
      </c>
      <c r="E322" s="86">
        <f t="shared" si="62"/>
        <v>16850.143632301308</v>
      </c>
      <c r="F322" s="87">
        <f t="shared" si="56"/>
        <v>0.79286791126362832</v>
      </c>
      <c r="G322" s="189">
        <f t="shared" si="63"/>
        <v>2730.3373286579508</v>
      </c>
      <c r="H322" s="189">
        <f t="shared" si="57"/>
        <v>51324.881104112166</v>
      </c>
      <c r="I322" s="189">
        <f t="shared" si="58"/>
        <v>797.43248662309043</v>
      </c>
      <c r="J322" s="88">
        <f t="shared" si="59"/>
        <v>14990.135883540854</v>
      </c>
      <c r="K322" s="189">
        <f t="shared" si="64"/>
        <v>554.18009628355992</v>
      </c>
      <c r="L322" s="88">
        <f t="shared" si="60"/>
        <v>10417.477449938358</v>
      </c>
      <c r="M322" s="89">
        <f t="shared" si="65"/>
        <v>61742.358554050523</v>
      </c>
      <c r="N322" s="89">
        <f t="shared" si="66"/>
        <v>378491.3585540505</v>
      </c>
      <c r="O322" s="89">
        <f t="shared" si="67"/>
        <v>20134.661057242818</v>
      </c>
      <c r="P322" s="90">
        <f t="shared" si="61"/>
        <v>0.9474178383770212</v>
      </c>
      <c r="Q322" s="227">
        <v>6107.2489682637315</v>
      </c>
      <c r="R322" s="93">
        <f t="shared" si="68"/>
        <v>0.12199398531396449</v>
      </c>
      <c r="S322" s="93">
        <f t="shared" si="68"/>
        <v>0.12169555090995504</v>
      </c>
      <c r="T322" s="92">
        <v>18798</v>
      </c>
      <c r="U322" s="1">
        <v>282309</v>
      </c>
      <c r="V322" s="1">
        <v>15022.029479061352</v>
      </c>
      <c r="W322" s="196"/>
      <c r="X322" s="89">
        <v>0</v>
      </c>
      <c r="Y322" s="89">
        <f t="shared" si="69"/>
        <v>0</v>
      </c>
      <c r="Z322" s="1"/>
      <c r="AA322" s="1"/>
    </row>
    <row r="323" spans="2:27">
      <c r="B323" s="200">
        <v>5060</v>
      </c>
      <c r="C323" t="s">
        <v>350</v>
      </c>
      <c r="D323" s="1">
        <v>198638</v>
      </c>
      <c r="E323" s="86">
        <f t="shared" si="62"/>
        <v>20021.973591371836</v>
      </c>
      <c r="F323" s="87">
        <f t="shared" si="56"/>
        <v>0.94211543397974096</v>
      </c>
      <c r="G323" s="189">
        <f t="shared" si="63"/>
        <v>763.8027540342232</v>
      </c>
      <c r="H323" s="189">
        <f t="shared" si="57"/>
        <v>7577.6871227735282</v>
      </c>
      <c r="I323" s="189">
        <f t="shared" si="58"/>
        <v>0</v>
      </c>
      <c r="J323" s="88">
        <f t="shared" si="59"/>
        <v>0</v>
      </c>
      <c r="K323" s="189">
        <f t="shared" si="64"/>
        <v>-243.25239033953054</v>
      </c>
      <c r="L323" s="88">
        <f t="shared" si="60"/>
        <v>-2413.3069645584828</v>
      </c>
      <c r="M323" s="89">
        <f t="shared" si="65"/>
        <v>5164.3801582150454</v>
      </c>
      <c r="N323" s="89">
        <f t="shared" si="66"/>
        <v>203802.38015821503</v>
      </c>
      <c r="O323" s="89">
        <f t="shared" si="67"/>
        <v>20542.523955066528</v>
      </c>
      <c r="P323" s="90">
        <f t="shared" si="61"/>
        <v>0.96660944949536809</v>
      </c>
      <c r="Q323" s="227">
        <v>-2689.3683482974911</v>
      </c>
      <c r="R323" s="90">
        <f t="shared" si="68"/>
        <v>-6.9079286524383957E-2</v>
      </c>
      <c r="S323" s="90">
        <f t="shared" si="68"/>
        <v>-6.4669118846392565E-2</v>
      </c>
      <c r="T323" s="92">
        <v>9921</v>
      </c>
      <c r="U323" s="1">
        <v>213378</v>
      </c>
      <c r="V323" s="1">
        <v>21406.300160513645</v>
      </c>
      <c r="W323" s="196"/>
      <c r="X323" s="89">
        <v>0</v>
      </c>
      <c r="Y323" s="89">
        <f t="shared" si="69"/>
        <v>0</v>
      </c>
    </row>
    <row r="324" spans="2:27" ht="28.5" customHeight="1">
      <c r="B324" s="200">
        <v>5061</v>
      </c>
      <c r="C324" t="s">
        <v>351</v>
      </c>
      <c r="D324" s="1">
        <v>33372</v>
      </c>
      <c r="E324" s="86">
        <f t="shared" si="62"/>
        <v>17228.704181724315</v>
      </c>
      <c r="F324" s="87">
        <f t="shared" si="56"/>
        <v>0.8106807275017317</v>
      </c>
      <c r="G324" s="189">
        <f t="shared" si="63"/>
        <v>2495.6297880156862</v>
      </c>
      <c r="H324" s="189">
        <f t="shared" si="57"/>
        <v>4834.0348993863845</v>
      </c>
      <c r="I324" s="189">
        <f t="shared" si="58"/>
        <v>664.93629432503781</v>
      </c>
      <c r="J324" s="88">
        <f t="shared" si="59"/>
        <v>1287.9816021075983</v>
      </c>
      <c r="K324" s="189">
        <f t="shared" si="64"/>
        <v>421.6839039855073</v>
      </c>
      <c r="L324" s="88">
        <f t="shared" si="60"/>
        <v>816.80172201992764</v>
      </c>
      <c r="M324" s="89">
        <f t="shared" si="65"/>
        <v>5650.8366214063117</v>
      </c>
      <c r="N324" s="89">
        <f t="shared" si="66"/>
        <v>39022.836621406313</v>
      </c>
      <c r="O324" s="89">
        <f t="shared" si="67"/>
        <v>20146.017873725512</v>
      </c>
      <c r="P324" s="90">
        <f t="shared" si="61"/>
        <v>0.94795222286416447</v>
      </c>
      <c r="Q324" s="227">
        <v>-17.755956935477116</v>
      </c>
      <c r="R324" s="90">
        <f t="shared" si="68"/>
        <v>0.12054260962997784</v>
      </c>
      <c r="S324" s="90">
        <f t="shared" si="68"/>
        <v>0.13269098072044219</v>
      </c>
      <c r="T324" s="92">
        <v>1937</v>
      </c>
      <c r="U324" s="1">
        <v>29782</v>
      </c>
      <c r="V324" s="1">
        <v>15210.418794688458</v>
      </c>
      <c r="W324" s="196"/>
      <c r="X324" s="89">
        <v>0</v>
      </c>
      <c r="Y324" s="89">
        <f t="shared" si="69"/>
        <v>0</v>
      </c>
    </row>
    <row r="325" spans="2:27">
      <c r="B325" s="200">
        <v>5501</v>
      </c>
      <c r="C325" t="s">
        <v>352</v>
      </c>
      <c r="D325" s="1">
        <v>1637123</v>
      </c>
      <c r="E325" s="86">
        <f t="shared" si="62"/>
        <v>20613.225721156872</v>
      </c>
      <c r="F325" s="87">
        <f t="shared" si="56"/>
        <v>0.96993625565358021</v>
      </c>
      <c r="G325" s="189">
        <f t="shared" si="63"/>
        <v>397.22643356750081</v>
      </c>
      <c r="H325" s="189">
        <f t="shared" si="57"/>
        <v>31548.120580364481</v>
      </c>
      <c r="I325" s="189">
        <f t="shared" si="58"/>
        <v>0</v>
      </c>
      <c r="J325" s="88">
        <f t="shared" si="59"/>
        <v>0</v>
      </c>
      <c r="K325" s="189">
        <f t="shared" si="64"/>
        <v>-243.25239033953054</v>
      </c>
      <c r="L325" s="88">
        <f t="shared" si="60"/>
        <v>-19319.348093155855</v>
      </c>
      <c r="M325" s="89">
        <f t="shared" si="65"/>
        <v>12228.772487208626</v>
      </c>
      <c r="N325" s="89">
        <f t="shared" si="66"/>
        <v>1649351.7724872087</v>
      </c>
      <c r="O325" s="89">
        <f t="shared" si="67"/>
        <v>20767.199764384844</v>
      </c>
      <c r="P325" s="90">
        <f t="shared" si="61"/>
        <v>0.97718136173142722</v>
      </c>
      <c r="Q325" s="227">
        <v>13145.417874192561</v>
      </c>
      <c r="R325" s="90">
        <f t="shared" si="68"/>
        <v>0.12529341694384472</v>
      </c>
      <c r="S325" s="90">
        <f t="shared" si="68"/>
        <v>0.11571536643007586</v>
      </c>
      <c r="T325" s="92">
        <v>79421</v>
      </c>
      <c r="U325" s="1">
        <v>1454841</v>
      </c>
      <c r="V325" s="1">
        <v>18475.34446631532</v>
      </c>
      <c r="W325" s="196"/>
      <c r="X325" s="89">
        <v>0</v>
      </c>
      <c r="Y325" s="89">
        <f t="shared" si="69"/>
        <v>0</v>
      </c>
    </row>
    <row r="326" spans="2:27">
      <c r="B326" s="200">
        <v>5503</v>
      </c>
      <c r="C326" t="s">
        <v>353</v>
      </c>
      <c r="D326" s="1">
        <v>485905</v>
      </c>
      <c r="E326" s="86">
        <f t="shared" si="62"/>
        <v>19307.227718838159</v>
      </c>
      <c r="F326" s="87">
        <f t="shared" si="56"/>
        <v>0.90848372855298554</v>
      </c>
      <c r="G326" s="189">
        <f t="shared" si="63"/>
        <v>1206.9451950051027</v>
      </c>
      <c r="H326" s="189">
        <f t="shared" si="57"/>
        <v>30375.18972269342</v>
      </c>
      <c r="I326" s="189">
        <f t="shared" si="58"/>
        <v>0</v>
      </c>
      <c r="J326" s="88">
        <f t="shared" si="59"/>
        <v>0</v>
      </c>
      <c r="K326" s="189">
        <f t="shared" si="64"/>
        <v>-243.25239033953054</v>
      </c>
      <c r="L326" s="88">
        <f t="shared" si="60"/>
        <v>-6121.9329076749655</v>
      </c>
      <c r="M326" s="89">
        <f t="shared" si="65"/>
        <v>24253.256815018452</v>
      </c>
      <c r="N326" s="89">
        <f t="shared" si="66"/>
        <v>510158.25681501848</v>
      </c>
      <c r="O326" s="89">
        <f t="shared" si="67"/>
        <v>20270.920523503733</v>
      </c>
      <c r="P326" s="90">
        <f t="shared" si="61"/>
        <v>0.95382940143320116</v>
      </c>
      <c r="Q326" s="227">
        <v>174.68967225054075</v>
      </c>
      <c r="R326" s="90">
        <f t="shared" si="68"/>
        <v>0.1577381094204936</v>
      </c>
      <c r="S326" s="90">
        <f t="shared" si="68"/>
        <v>0.15263186194778403</v>
      </c>
      <c r="T326" s="92">
        <v>25167</v>
      </c>
      <c r="U326" s="1">
        <v>419702</v>
      </c>
      <c r="V326" s="1">
        <v>16750.558748403579</v>
      </c>
      <c r="W326" s="196"/>
      <c r="X326" s="89">
        <v>0</v>
      </c>
      <c r="Y326" s="89">
        <f t="shared" si="69"/>
        <v>0</v>
      </c>
    </row>
    <row r="327" spans="2:27">
      <c r="B327" s="200">
        <v>5510</v>
      </c>
      <c r="C327" t="s">
        <v>354</v>
      </c>
      <c r="D327" s="1">
        <v>46535</v>
      </c>
      <c r="E327" s="86">
        <f t="shared" si="62"/>
        <v>16316.619915848527</v>
      </c>
      <c r="F327" s="87">
        <f t="shared" ref="F327:F362" si="70">E327/E$365</f>
        <v>0.76776344664276786</v>
      </c>
      <c r="G327" s="189">
        <f t="shared" si="63"/>
        <v>3061.1220328586746</v>
      </c>
      <c r="H327" s="189">
        <f t="shared" ref="H327:H362" si="71">G327*T327/1000</f>
        <v>8730.3200377129415</v>
      </c>
      <c r="I327" s="189">
        <f t="shared" ref="I327:I362" si="72">IF(E327+Y327&lt;(E$365+Y$365)*0.9,((E$365+Y$365)*0.9-E327-Y327)*0.35,0)</f>
        <v>984.16578738156375</v>
      </c>
      <c r="J327" s="88">
        <f t="shared" ref="J327:J362" si="73">I327*T327/1000</f>
        <v>2806.8408256122198</v>
      </c>
      <c r="K327" s="189">
        <f t="shared" si="64"/>
        <v>740.91339704203324</v>
      </c>
      <c r="L327" s="88">
        <f t="shared" ref="L327:L362" si="74">K327*T327/1000</f>
        <v>2113.0850083638788</v>
      </c>
      <c r="M327" s="89">
        <f t="shared" si="65"/>
        <v>10843.405046076819</v>
      </c>
      <c r="N327" s="89">
        <f t="shared" si="66"/>
        <v>57378.405046076819</v>
      </c>
      <c r="O327" s="89">
        <f t="shared" si="67"/>
        <v>20118.655345749237</v>
      </c>
      <c r="P327" s="90">
        <f t="shared" ref="P327:P362" si="75">O327/O$365</f>
        <v>0.94666470443839557</v>
      </c>
      <c r="Q327" s="227">
        <v>1314.7214872586501</v>
      </c>
      <c r="R327" s="90">
        <f t="shared" si="68"/>
        <v>0.20127523362073416</v>
      </c>
      <c r="S327" s="90">
        <f t="shared" si="68"/>
        <v>0.19832680212166509</v>
      </c>
      <c r="T327" s="92">
        <v>2852</v>
      </c>
      <c r="U327" s="1">
        <v>38738</v>
      </c>
      <c r="V327" s="1">
        <v>13616.168717047451</v>
      </c>
      <c r="W327" s="196"/>
      <c r="X327" s="89">
        <v>0</v>
      </c>
      <c r="Y327" s="89">
        <f t="shared" si="69"/>
        <v>0</v>
      </c>
    </row>
    <row r="328" spans="2:27">
      <c r="B328" s="200">
        <v>5512</v>
      </c>
      <c r="C328" t="s">
        <v>355</v>
      </c>
      <c r="D328" s="1">
        <v>72575</v>
      </c>
      <c r="E328" s="86">
        <f t="shared" ref="E328:E362" si="76">D328/T328*1000</f>
        <v>17242.813019719648</v>
      </c>
      <c r="F328" s="87">
        <f t="shared" si="70"/>
        <v>0.81134460581374046</v>
      </c>
      <c r="G328" s="189">
        <f t="shared" ref="G328:G363" si="77">($E$365+$Y$365-E328-Y328)*0.62</f>
        <v>2486.8823084585797</v>
      </c>
      <c r="H328" s="189">
        <f t="shared" si="71"/>
        <v>10467.287636302162</v>
      </c>
      <c r="I328" s="189">
        <f t="shared" si="72"/>
        <v>659.99820102667138</v>
      </c>
      <c r="J328" s="88">
        <f t="shared" si="73"/>
        <v>2777.9324281212598</v>
      </c>
      <c r="K328" s="189">
        <f t="shared" ref="K328:K362" si="78">I328+J$367</f>
        <v>416.74581068714087</v>
      </c>
      <c r="L328" s="88">
        <f t="shared" si="74"/>
        <v>1754.0831171821758</v>
      </c>
      <c r="M328" s="89">
        <f t="shared" ref="M328:M362" si="79">+H328+L328</f>
        <v>12221.370753484338</v>
      </c>
      <c r="N328" s="89">
        <f t="shared" ref="N328:N362" si="80">D328+M328</f>
        <v>84796.370753484342</v>
      </c>
      <c r="O328" s="89">
        <f t="shared" ref="O328:O362" si="81">N328/T328*1000</f>
        <v>20146.441138865372</v>
      </c>
      <c r="P328" s="90">
        <f t="shared" si="75"/>
        <v>0.94797213921352474</v>
      </c>
      <c r="Q328" s="227">
        <v>2436.2182432930022</v>
      </c>
      <c r="R328" s="90">
        <f t="shared" ref="R328:S362" si="82">(D328-U328)/U328</f>
        <v>0.15172818738692989</v>
      </c>
      <c r="S328" s="90">
        <f t="shared" si="82"/>
        <v>0.17142988125527359</v>
      </c>
      <c r="T328" s="92">
        <v>4209</v>
      </c>
      <c r="U328" s="1">
        <v>63014</v>
      </c>
      <c r="V328" s="1">
        <v>14719.458070544266</v>
      </c>
      <c r="W328" s="196"/>
      <c r="X328" s="89">
        <v>0</v>
      </c>
      <c r="Y328" s="89">
        <f t="shared" ref="Y328:Y362" si="83">X328*1000/T328</f>
        <v>0</v>
      </c>
    </row>
    <row r="329" spans="2:27">
      <c r="B329" s="200">
        <v>5514</v>
      </c>
      <c r="C329" t="s">
        <v>356</v>
      </c>
      <c r="D329" s="1">
        <v>24359</v>
      </c>
      <c r="E329" s="86">
        <f t="shared" si="76"/>
        <v>18723.289777094542</v>
      </c>
      <c r="F329" s="87">
        <f t="shared" si="70"/>
        <v>0.88100706922704886</v>
      </c>
      <c r="G329" s="189">
        <f t="shared" si="77"/>
        <v>1568.9867188861456</v>
      </c>
      <c r="H329" s="189">
        <f t="shared" si="71"/>
        <v>2041.2517212708754</v>
      </c>
      <c r="I329" s="189">
        <f t="shared" si="72"/>
        <v>141.83133594545851</v>
      </c>
      <c r="J329" s="88">
        <f t="shared" si="73"/>
        <v>184.5225680650415</v>
      </c>
      <c r="K329" s="189">
        <f t="shared" si="78"/>
        <v>-101.42105439407203</v>
      </c>
      <c r="L329" s="88">
        <f t="shared" si="74"/>
        <v>-131.94879176668769</v>
      </c>
      <c r="M329" s="89">
        <f t="shared" si="79"/>
        <v>1909.3029295041877</v>
      </c>
      <c r="N329" s="89">
        <f t="shared" si="80"/>
        <v>26268.302929504189</v>
      </c>
      <c r="O329" s="89">
        <f t="shared" si="81"/>
        <v>20190.855441586617</v>
      </c>
      <c r="P329" s="90">
        <f t="shared" si="75"/>
        <v>0.95006201311592398</v>
      </c>
      <c r="Q329" s="227">
        <v>-386.73401650648407</v>
      </c>
      <c r="R329" s="90">
        <f>(D329-U329)/U329</f>
        <v>4.9278483738961876E-2</v>
      </c>
      <c r="S329" s="90">
        <f t="shared" si="82"/>
        <v>5.734365271466467E-2</v>
      </c>
      <c r="T329" s="92">
        <v>1301</v>
      </c>
      <c r="U329" s="1">
        <v>23215</v>
      </c>
      <c r="V329" s="1">
        <v>17707.856598016784</v>
      </c>
      <c r="W329" s="196"/>
      <c r="X329" s="89">
        <v>0</v>
      </c>
      <c r="Y329" s="89">
        <f t="shared" si="83"/>
        <v>0</v>
      </c>
    </row>
    <row r="330" spans="2:27">
      <c r="B330" s="200">
        <v>5516</v>
      </c>
      <c r="C330" t="s">
        <v>357</v>
      </c>
      <c r="D330" s="1">
        <v>18641</v>
      </c>
      <c r="E330" s="86">
        <f t="shared" si="76"/>
        <v>17552.730696798495</v>
      </c>
      <c r="F330" s="87">
        <f t="shared" si="70"/>
        <v>0.82592749523304099</v>
      </c>
      <c r="G330" s="189">
        <f t="shared" si="77"/>
        <v>2294.7333486696948</v>
      </c>
      <c r="H330" s="189">
        <f t="shared" si="71"/>
        <v>2437.0068162872158</v>
      </c>
      <c r="I330" s="189">
        <f t="shared" si="72"/>
        <v>551.52701404907486</v>
      </c>
      <c r="J330" s="88">
        <f t="shared" si="73"/>
        <v>585.72168892011746</v>
      </c>
      <c r="K330" s="189">
        <f t="shared" si="78"/>
        <v>308.27462370954436</v>
      </c>
      <c r="L330" s="88">
        <f t="shared" si="74"/>
        <v>327.38765037953607</v>
      </c>
      <c r="M330" s="89">
        <f t="shared" si="79"/>
        <v>2764.3944666667517</v>
      </c>
      <c r="N330" s="89">
        <f t="shared" si="80"/>
        <v>21405.394466666752</v>
      </c>
      <c r="O330" s="89">
        <f t="shared" si="81"/>
        <v>20155.738669177732</v>
      </c>
      <c r="P330" s="90">
        <f t="shared" si="75"/>
        <v>0.94840962589610356</v>
      </c>
      <c r="Q330" s="227">
        <v>-40.264277886158197</v>
      </c>
      <c r="R330" s="90">
        <f t="shared" si="82"/>
        <v>-1.5838656881896417E-2</v>
      </c>
      <c r="S330" s="90">
        <f t="shared" si="82"/>
        <v>-8.4250121126450399E-3</v>
      </c>
      <c r="T330" s="92">
        <v>1062</v>
      </c>
      <c r="U330" s="1">
        <v>18941</v>
      </c>
      <c r="V330" s="1">
        <v>17701.869158878504</v>
      </c>
      <c r="W330" s="196"/>
      <c r="X330" s="89">
        <v>0</v>
      </c>
      <c r="Y330" s="89">
        <f t="shared" si="83"/>
        <v>0</v>
      </c>
    </row>
    <row r="331" spans="2:27">
      <c r="B331" s="200">
        <v>5518</v>
      </c>
      <c r="C331" t="s">
        <v>358</v>
      </c>
      <c r="D331" s="1">
        <v>13871</v>
      </c>
      <c r="E331" s="86">
        <f t="shared" si="76"/>
        <v>14082.233502538071</v>
      </c>
      <c r="F331" s="87">
        <f t="shared" si="70"/>
        <v>0.66262646222672827</v>
      </c>
      <c r="G331" s="189">
        <f t="shared" si="77"/>
        <v>4446.441609111158</v>
      </c>
      <c r="H331" s="189">
        <f t="shared" si="71"/>
        <v>4379.7449849744908</v>
      </c>
      <c r="I331" s="189">
        <f t="shared" si="72"/>
        <v>1766.2010320402233</v>
      </c>
      <c r="J331" s="88">
        <f t="shared" si="73"/>
        <v>1739.7080165596199</v>
      </c>
      <c r="K331" s="189">
        <f t="shared" si="78"/>
        <v>1522.9486417006926</v>
      </c>
      <c r="L331" s="88">
        <f t="shared" si="74"/>
        <v>1500.1044120751822</v>
      </c>
      <c r="M331" s="89">
        <f t="shared" si="79"/>
        <v>5879.8493970496729</v>
      </c>
      <c r="N331" s="89">
        <f t="shared" si="80"/>
        <v>19750.849397049671</v>
      </c>
      <c r="O331" s="89">
        <f t="shared" si="81"/>
        <v>20051.623753349919</v>
      </c>
      <c r="P331" s="90">
        <f t="shared" si="75"/>
        <v>0.94351059490591416</v>
      </c>
      <c r="Q331" s="227">
        <v>626.41090987018652</v>
      </c>
      <c r="R331" s="90">
        <f t="shared" si="82"/>
        <v>0.21996481970096746</v>
      </c>
      <c r="S331" s="90">
        <f t="shared" si="82"/>
        <v>0.22120336266513088</v>
      </c>
      <c r="T331" s="92">
        <v>985</v>
      </c>
      <c r="U331" s="1">
        <v>11370</v>
      </c>
      <c r="V331" s="1">
        <v>11531.440162271805</v>
      </c>
      <c r="W331" s="196"/>
      <c r="X331" s="89">
        <v>0</v>
      </c>
      <c r="Y331" s="89">
        <f t="shared" si="83"/>
        <v>0</v>
      </c>
    </row>
    <row r="332" spans="2:27">
      <c r="B332" s="200">
        <v>5520</v>
      </c>
      <c r="C332" t="s">
        <v>359</v>
      </c>
      <c r="D332" s="1">
        <v>92310</v>
      </c>
      <c r="E332" s="86">
        <f t="shared" si="76"/>
        <v>23304.721030042921</v>
      </c>
      <c r="F332" s="87">
        <f t="shared" si="70"/>
        <v>1.0965820760275686</v>
      </c>
      <c r="G332" s="189">
        <f t="shared" si="77"/>
        <v>-1271.5006579418498</v>
      </c>
      <c r="H332" s="189">
        <f t="shared" si="71"/>
        <v>-5036.4141061076671</v>
      </c>
      <c r="I332" s="189">
        <f t="shared" si="72"/>
        <v>0</v>
      </c>
      <c r="J332" s="88">
        <f t="shared" si="73"/>
        <v>0</v>
      </c>
      <c r="K332" s="189">
        <f t="shared" si="78"/>
        <v>-243.25239033953054</v>
      </c>
      <c r="L332" s="88">
        <f t="shared" si="74"/>
        <v>-963.52271813488039</v>
      </c>
      <c r="M332" s="89">
        <f t="shared" si="79"/>
        <v>-5999.9368242425471</v>
      </c>
      <c r="N332" s="89">
        <f t="shared" si="80"/>
        <v>86310.063175757459</v>
      </c>
      <c r="O332" s="89">
        <f t="shared" si="81"/>
        <v>21789.96798176154</v>
      </c>
      <c r="P332" s="90">
        <f t="shared" si="75"/>
        <v>1.0253067734735426</v>
      </c>
      <c r="Q332" s="227">
        <v>738.7373684501199</v>
      </c>
      <c r="R332" s="90">
        <f t="shared" si="82"/>
        <v>0.13860348081358775</v>
      </c>
      <c r="S332" s="90">
        <f t="shared" si="82"/>
        <v>0.14578981936959395</v>
      </c>
      <c r="T332" s="92">
        <v>3961</v>
      </c>
      <c r="U332" s="1">
        <v>81073</v>
      </c>
      <c r="V332" s="1">
        <v>20339.438033115905</v>
      </c>
      <c r="W332" s="196"/>
      <c r="X332" s="89">
        <v>0</v>
      </c>
      <c r="Y332" s="89">
        <f t="shared" si="83"/>
        <v>0</v>
      </c>
    </row>
    <row r="333" spans="2:27">
      <c r="B333" s="200">
        <v>5522</v>
      </c>
      <c r="C333" t="s">
        <v>360</v>
      </c>
      <c r="D333" s="1">
        <v>34617</v>
      </c>
      <c r="E333" s="86">
        <f t="shared" si="76"/>
        <v>16359.640831758035</v>
      </c>
      <c r="F333" s="87">
        <f t="shared" si="70"/>
        <v>0.76978775601853089</v>
      </c>
      <c r="G333" s="189">
        <f t="shared" si="77"/>
        <v>3034.4490649947797</v>
      </c>
      <c r="H333" s="189">
        <f t="shared" si="71"/>
        <v>6420.8942215289535</v>
      </c>
      <c r="I333" s="189">
        <f t="shared" si="72"/>
        <v>969.10846681323574</v>
      </c>
      <c r="J333" s="88">
        <f t="shared" si="73"/>
        <v>2050.6335157768067</v>
      </c>
      <c r="K333" s="189">
        <f t="shared" si="78"/>
        <v>725.85607647370523</v>
      </c>
      <c r="L333" s="88">
        <f t="shared" si="74"/>
        <v>1535.9114578183603</v>
      </c>
      <c r="M333" s="89">
        <f t="shared" si="79"/>
        <v>7956.8056793473133</v>
      </c>
      <c r="N333" s="89">
        <f t="shared" si="80"/>
        <v>42573.805679347315</v>
      </c>
      <c r="O333" s="89">
        <f t="shared" si="81"/>
        <v>20119.94597322652</v>
      </c>
      <c r="P333" s="90">
        <f t="shared" si="75"/>
        <v>0.94672543371966833</v>
      </c>
      <c r="Q333" s="227">
        <v>728.74561957899368</v>
      </c>
      <c r="R333" s="90">
        <f t="shared" si="82"/>
        <v>0.17139279913373037</v>
      </c>
      <c r="S333" s="90">
        <f t="shared" si="82"/>
        <v>0.14537415000363332</v>
      </c>
      <c r="T333" s="92">
        <v>2116</v>
      </c>
      <c r="U333" s="1">
        <v>29552</v>
      </c>
      <c r="V333" s="1">
        <v>14283.228612856454</v>
      </c>
      <c r="W333" s="196"/>
      <c r="X333" s="89">
        <v>0</v>
      </c>
      <c r="Y333" s="89">
        <f t="shared" si="83"/>
        <v>0</v>
      </c>
    </row>
    <row r="334" spans="2:27">
      <c r="B334" s="200">
        <v>5524</v>
      </c>
      <c r="C334" t="s">
        <v>361</v>
      </c>
      <c r="D334" s="1">
        <v>134890</v>
      </c>
      <c r="E334" s="86">
        <f t="shared" si="76"/>
        <v>19854.28319105093</v>
      </c>
      <c r="F334" s="87">
        <f t="shared" si="70"/>
        <v>0.93422491741544744</v>
      </c>
      <c r="G334" s="189">
        <f t="shared" si="77"/>
        <v>867.77080223318478</v>
      </c>
      <c r="H334" s="189">
        <f t="shared" si="71"/>
        <v>5895.6348303722571</v>
      </c>
      <c r="I334" s="189">
        <f t="shared" si="72"/>
        <v>0</v>
      </c>
      <c r="J334" s="88">
        <f t="shared" si="73"/>
        <v>0</v>
      </c>
      <c r="K334" s="189">
        <f t="shared" si="78"/>
        <v>-243.25239033953054</v>
      </c>
      <c r="L334" s="88">
        <f t="shared" si="74"/>
        <v>-1652.6567399667704</v>
      </c>
      <c r="M334" s="89">
        <f t="shared" si="79"/>
        <v>4242.9780904054869</v>
      </c>
      <c r="N334" s="89">
        <f t="shared" si="80"/>
        <v>139132.97809040549</v>
      </c>
      <c r="O334" s="89">
        <f t="shared" si="81"/>
        <v>20478.801602944583</v>
      </c>
      <c r="P334" s="90">
        <f t="shared" si="75"/>
        <v>0.96361105320093654</v>
      </c>
      <c r="Q334" s="227">
        <v>1568.1566779222612</v>
      </c>
      <c r="R334" s="90">
        <f t="shared" si="82"/>
        <v>0.14586430397811739</v>
      </c>
      <c r="S334" s="90">
        <f t="shared" si="82"/>
        <v>0.1323716421708982</v>
      </c>
      <c r="T334" s="92">
        <v>6794</v>
      </c>
      <c r="U334" s="1">
        <v>117719</v>
      </c>
      <c r="V334" s="1">
        <v>17533.363121834969</v>
      </c>
      <c r="W334" s="196"/>
      <c r="X334" s="89">
        <v>0</v>
      </c>
      <c r="Y334" s="89">
        <f t="shared" si="83"/>
        <v>0</v>
      </c>
    </row>
    <row r="335" spans="2:27">
      <c r="B335" s="200">
        <v>5526</v>
      </c>
      <c r="C335" t="s">
        <v>362</v>
      </c>
      <c r="D335" s="1">
        <v>62437</v>
      </c>
      <c r="E335" s="86">
        <f t="shared" si="76"/>
        <v>17672.516275120295</v>
      </c>
      <c r="F335" s="87">
        <f t="shared" si="70"/>
        <v>0.83156389474131864</v>
      </c>
      <c r="G335" s="189">
        <f t="shared" si="77"/>
        <v>2220.4662901101783</v>
      </c>
      <c r="H335" s="189">
        <f t="shared" si="71"/>
        <v>7844.9074029592603</v>
      </c>
      <c r="I335" s="189">
        <f t="shared" si="72"/>
        <v>509.60206163644483</v>
      </c>
      <c r="J335" s="88">
        <f t="shared" si="73"/>
        <v>1800.4240837615596</v>
      </c>
      <c r="K335" s="189">
        <f t="shared" si="78"/>
        <v>266.34967129691427</v>
      </c>
      <c r="L335" s="88">
        <f t="shared" si="74"/>
        <v>941.0133886919981</v>
      </c>
      <c r="M335" s="89">
        <f t="shared" si="79"/>
        <v>8785.9207916512587</v>
      </c>
      <c r="N335" s="89">
        <f t="shared" si="80"/>
        <v>71222.920791651253</v>
      </c>
      <c r="O335" s="89">
        <f t="shared" si="81"/>
        <v>20159.332236527385</v>
      </c>
      <c r="P335" s="90">
        <f t="shared" si="75"/>
        <v>0.94857871788135184</v>
      </c>
      <c r="Q335" s="227">
        <v>1845.6110604785417</v>
      </c>
      <c r="R335" s="90">
        <f t="shared" si="82"/>
        <v>0.17433418597652722</v>
      </c>
      <c r="S335" s="90">
        <f t="shared" si="82"/>
        <v>0.158379461683611</v>
      </c>
      <c r="T335" s="92">
        <v>3533</v>
      </c>
      <c r="U335" s="1">
        <v>53168</v>
      </c>
      <c r="V335" s="1">
        <v>15256.241032998565</v>
      </c>
      <c r="W335" s="196"/>
      <c r="X335" s="89">
        <v>0</v>
      </c>
      <c r="Y335" s="89">
        <f t="shared" si="83"/>
        <v>0</v>
      </c>
    </row>
    <row r="336" spans="2:27">
      <c r="B336" s="200">
        <v>5528</v>
      </c>
      <c r="C336" t="s">
        <v>363</v>
      </c>
      <c r="D336" s="1">
        <v>17876</v>
      </c>
      <c r="E336" s="86">
        <f t="shared" si="76"/>
        <v>16722.170252572498</v>
      </c>
      <c r="F336" s="87">
        <f t="shared" si="70"/>
        <v>0.78684624233919132</v>
      </c>
      <c r="G336" s="189">
        <f t="shared" si="77"/>
        <v>2809.6808240898131</v>
      </c>
      <c r="H336" s="189">
        <f t="shared" si="71"/>
        <v>3003.5488009520104</v>
      </c>
      <c r="I336" s="189">
        <f t="shared" si="72"/>
        <v>842.22316952817391</v>
      </c>
      <c r="J336" s="88">
        <f t="shared" si="73"/>
        <v>900.33656822561784</v>
      </c>
      <c r="K336" s="189">
        <f t="shared" si="78"/>
        <v>598.97077918864341</v>
      </c>
      <c r="L336" s="88">
        <f t="shared" si="74"/>
        <v>640.29976295265976</v>
      </c>
      <c r="M336" s="89">
        <f t="shared" si="79"/>
        <v>3643.8485639046703</v>
      </c>
      <c r="N336" s="89">
        <f t="shared" si="80"/>
        <v>21519.84856390467</v>
      </c>
      <c r="O336" s="89">
        <f t="shared" si="81"/>
        <v>20130.821855850954</v>
      </c>
      <c r="P336" s="90">
        <f t="shared" si="75"/>
        <v>0.94723718830928816</v>
      </c>
      <c r="Q336" s="227">
        <v>740.20706868145135</v>
      </c>
      <c r="R336" s="90">
        <f t="shared" si="82"/>
        <v>0.1988464891690698</v>
      </c>
      <c r="S336" s="90">
        <f t="shared" si="82"/>
        <v>0.2033323506813956</v>
      </c>
      <c r="T336" s="92">
        <v>1069</v>
      </c>
      <c r="U336" s="1">
        <v>14911</v>
      </c>
      <c r="V336" s="1">
        <v>13896.551724137931</v>
      </c>
      <c r="W336" s="196"/>
      <c r="X336" s="89">
        <v>0</v>
      </c>
      <c r="Y336" s="89">
        <f t="shared" si="83"/>
        <v>0</v>
      </c>
    </row>
    <row r="337" spans="2:25">
      <c r="B337" s="200">
        <v>5530</v>
      </c>
      <c r="C337" t="s">
        <v>364</v>
      </c>
      <c r="D337" s="1">
        <v>276102</v>
      </c>
      <c r="E337" s="86">
        <f t="shared" si="76"/>
        <v>18470.832218356973</v>
      </c>
      <c r="F337" s="87">
        <f t="shared" si="70"/>
        <v>0.86912791248827426</v>
      </c>
      <c r="G337" s="189">
        <f t="shared" si="77"/>
        <v>1725.5104053034386</v>
      </c>
      <c r="H337" s="189">
        <f t="shared" si="71"/>
        <v>25792.929538475801</v>
      </c>
      <c r="I337" s="189">
        <f t="shared" si="72"/>
        <v>230.19148150360778</v>
      </c>
      <c r="J337" s="88">
        <f t="shared" si="73"/>
        <v>3440.9022655159292</v>
      </c>
      <c r="K337" s="189">
        <f t="shared" si="78"/>
        <v>-13.06090883592276</v>
      </c>
      <c r="L337" s="88">
        <f t="shared" si="74"/>
        <v>-195.23446527937344</v>
      </c>
      <c r="M337" s="89">
        <f t="shared" si="79"/>
        <v>25597.695073196428</v>
      </c>
      <c r="N337" s="89">
        <f t="shared" si="80"/>
        <v>301699.69507319643</v>
      </c>
      <c r="O337" s="89">
        <f t="shared" si="81"/>
        <v>20183.281714824487</v>
      </c>
      <c r="P337" s="90">
        <f t="shared" si="75"/>
        <v>0.94970563841376054</v>
      </c>
      <c r="Q337" s="227">
        <v>3242.5483560807479</v>
      </c>
      <c r="R337" s="90">
        <f t="shared" si="82"/>
        <v>0.12026194707500548</v>
      </c>
      <c r="S337" s="90">
        <f t="shared" si="82"/>
        <v>0.11621497456081969</v>
      </c>
      <c r="T337" s="92">
        <v>14948</v>
      </c>
      <c r="U337" s="1">
        <v>246462</v>
      </c>
      <c r="V337" s="1">
        <v>16547.737343896872</v>
      </c>
      <c r="W337" s="196"/>
      <c r="X337" s="89">
        <v>0</v>
      </c>
      <c r="Y337" s="89">
        <f t="shared" si="83"/>
        <v>0</v>
      </c>
    </row>
    <row r="338" spans="2:25">
      <c r="B338" s="200">
        <v>5532</v>
      </c>
      <c r="C338" t="s">
        <v>365</v>
      </c>
      <c r="D338" s="1">
        <v>90960</v>
      </c>
      <c r="E338" s="86">
        <f t="shared" si="76"/>
        <v>16257.372654155497</v>
      </c>
      <c r="F338" s="87">
        <f t="shared" si="70"/>
        <v>0.76497562158609644</v>
      </c>
      <c r="G338" s="189">
        <f t="shared" si="77"/>
        <v>3097.8553351083533</v>
      </c>
      <c r="H338" s="189">
        <f t="shared" si="71"/>
        <v>17332.500599931238</v>
      </c>
      <c r="I338" s="189">
        <f t="shared" si="72"/>
        <v>1004.9023289741242</v>
      </c>
      <c r="J338" s="88">
        <f t="shared" si="73"/>
        <v>5622.4285306102256</v>
      </c>
      <c r="K338" s="189">
        <f t="shared" si="78"/>
        <v>761.6499386345937</v>
      </c>
      <c r="L338" s="88">
        <f t="shared" si="74"/>
        <v>4261.4314066605521</v>
      </c>
      <c r="M338" s="89">
        <f t="shared" si="79"/>
        <v>21593.932006591789</v>
      </c>
      <c r="N338" s="89">
        <f t="shared" si="80"/>
        <v>112553.93200659179</v>
      </c>
      <c r="O338" s="89">
        <f t="shared" si="81"/>
        <v>20116.877927898444</v>
      </c>
      <c r="P338" s="90">
        <f t="shared" si="75"/>
        <v>0.94658106968669531</v>
      </c>
      <c r="Q338" s="227">
        <v>2235.1448636788664</v>
      </c>
      <c r="R338" s="90">
        <f t="shared" si="82"/>
        <v>0.19479837120714566</v>
      </c>
      <c r="S338" s="90">
        <f t="shared" si="82"/>
        <v>0.1896732307408415</v>
      </c>
      <c r="T338" s="92">
        <v>5595</v>
      </c>
      <c r="U338" s="1">
        <v>76130</v>
      </c>
      <c r="V338" s="1">
        <v>13665.41015975588</v>
      </c>
      <c r="W338" s="196"/>
      <c r="X338" s="89">
        <v>0</v>
      </c>
      <c r="Y338" s="89">
        <f t="shared" si="83"/>
        <v>0</v>
      </c>
    </row>
    <row r="339" spans="2:25">
      <c r="B339" s="200">
        <v>5534</v>
      </c>
      <c r="C339" t="s">
        <v>366</v>
      </c>
      <c r="D339" s="1">
        <v>39136</v>
      </c>
      <c r="E339" s="86">
        <f t="shared" si="76"/>
        <v>17605.038236617183</v>
      </c>
      <c r="F339" s="87">
        <f t="shared" si="70"/>
        <v>0.82838877810067657</v>
      </c>
      <c r="G339" s="189">
        <f t="shared" si="77"/>
        <v>2262.302673982108</v>
      </c>
      <c r="H339" s="189">
        <f t="shared" si="71"/>
        <v>5029.0988442622265</v>
      </c>
      <c r="I339" s="189">
        <f t="shared" si="72"/>
        <v>533.21937511253395</v>
      </c>
      <c r="J339" s="88">
        <f t="shared" si="73"/>
        <v>1185.346670875163</v>
      </c>
      <c r="K339" s="189">
        <f t="shared" si="78"/>
        <v>289.96698477300345</v>
      </c>
      <c r="L339" s="88">
        <f t="shared" si="74"/>
        <v>644.59660715038672</v>
      </c>
      <c r="M339" s="89">
        <f t="shared" si="79"/>
        <v>5673.6954514126137</v>
      </c>
      <c r="N339" s="89">
        <f t="shared" si="80"/>
        <v>44809.695451412612</v>
      </c>
      <c r="O339" s="89">
        <f t="shared" si="81"/>
        <v>20157.307895372294</v>
      </c>
      <c r="P339" s="90">
        <f t="shared" si="75"/>
        <v>0.94848346438213271</v>
      </c>
      <c r="Q339" s="227">
        <v>358.51477425525627</v>
      </c>
      <c r="R339" s="90">
        <f t="shared" si="82"/>
        <v>0.1112499290135726</v>
      </c>
      <c r="S339" s="90">
        <f t="shared" si="82"/>
        <v>0.11824835411757167</v>
      </c>
      <c r="T339" s="92">
        <v>2223</v>
      </c>
      <c r="U339" s="1">
        <v>35218</v>
      </c>
      <c r="V339" s="1">
        <v>15743.406347787215</v>
      </c>
      <c r="W339" s="196"/>
      <c r="X339" s="89">
        <v>0</v>
      </c>
      <c r="Y339" s="89">
        <f t="shared" si="83"/>
        <v>0</v>
      </c>
    </row>
    <row r="340" spans="2:25">
      <c r="B340" s="200">
        <v>5536</v>
      </c>
      <c r="C340" t="s">
        <v>367</v>
      </c>
      <c r="D340" s="1">
        <v>44278</v>
      </c>
      <c r="E340" s="86">
        <f t="shared" si="76"/>
        <v>16195.318215069496</v>
      </c>
      <c r="F340" s="87">
        <f t="shared" si="70"/>
        <v>0.76205570739566564</v>
      </c>
      <c r="G340" s="189">
        <f t="shared" si="77"/>
        <v>3136.329087341674</v>
      </c>
      <c r="H340" s="189">
        <f t="shared" si="71"/>
        <v>8574.7237247921385</v>
      </c>
      <c r="I340" s="189">
        <f t="shared" si="72"/>
        <v>1026.6213826542246</v>
      </c>
      <c r="J340" s="88">
        <f t="shared" si="73"/>
        <v>2806.78286017665</v>
      </c>
      <c r="K340" s="189">
        <f t="shared" si="78"/>
        <v>783.36899231469408</v>
      </c>
      <c r="L340" s="88">
        <f t="shared" si="74"/>
        <v>2141.7308249883736</v>
      </c>
      <c r="M340" s="89">
        <f t="shared" si="79"/>
        <v>10716.454549780512</v>
      </c>
      <c r="N340" s="89">
        <f t="shared" si="80"/>
        <v>54994.454549780508</v>
      </c>
      <c r="O340" s="89">
        <f t="shared" si="81"/>
        <v>20115.016294725861</v>
      </c>
      <c r="P340" s="90">
        <f t="shared" si="75"/>
        <v>0.94649347226098224</v>
      </c>
      <c r="Q340" s="227">
        <v>825.57307369044429</v>
      </c>
      <c r="R340" s="90">
        <f t="shared" si="82"/>
        <v>0.16114651351847481</v>
      </c>
      <c r="S340" s="90">
        <f t="shared" si="82"/>
        <v>0.16496886853737247</v>
      </c>
      <c r="T340" s="92">
        <v>2734</v>
      </c>
      <c r="U340" s="1">
        <v>38133</v>
      </c>
      <c r="V340" s="1">
        <v>13901.932191031718</v>
      </c>
      <c r="W340" s="196"/>
      <c r="X340" s="89">
        <v>0</v>
      </c>
      <c r="Y340" s="89">
        <f t="shared" si="83"/>
        <v>0</v>
      </c>
    </row>
    <row r="341" spans="2:25">
      <c r="B341" s="200">
        <v>5538</v>
      </c>
      <c r="C341" t="s">
        <v>368</v>
      </c>
      <c r="D341" s="1">
        <v>33599</v>
      </c>
      <c r="E341" s="86">
        <f t="shared" si="76"/>
        <v>18370.147621651173</v>
      </c>
      <c r="F341" s="87">
        <f t="shared" si="70"/>
        <v>0.86439029198909245</v>
      </c>
      <c r="G341" s="189">
        <f t="shared" si="77"/>
        <v>1787.9348552610343</v>
      </c>
      <c r="H341" s="189">
        <f t="shared" si="71"/>
        <v>3270.1328502724314</v>
      </c>
      <c r="I341" s="189">
        <f t="shared" si="72"/>
        <v>265.4310903506377</v>
      </c>
      <c r="J341" s="88">
        <f t="shared" si="73"/>
        <v>485.47346425131639</v>
      </c>
      <c r="K341" s="189">
        <f t="shared" si="78"/>
        <v>22.178700011107168</v>
      </c>
      <c r="L341" s="88">
        <f t="shared" si="74"/>
        <v>40.564842320315009</v>
      </c>
      <c r="M341" s="89">
        <f t="shared" si="79"/>
        <v>3310.6976925927465</v>
      </c>
      <c r="N341" s="89">
        <f t="shared" si="80"/>
        <v>36909.697692592745</v>
      </c>
      <c r="O341" s="89">
        <f t="shared" si="81"/>
        <v>20180.261176923315</v>
      </c>
      <c r="P341" s="90">
        <f t="shared" si="75"/>
        <v>0.94956350979878523</v>
      </c>
      <c r="Q341" s="227">
        <v>776.28041030717986</v>
      </c>
      <c r="R341" s="90">
        <f t="shared" si="82"/>
        <v>0.15890590507726268</v>
      </c>
      <c r="S341" s="90">
        <f t="shared" si="82"/>
        <v>0.15637139243630613</v>
      </c>
      <c r="T341" s="92">
        <v>1829</v>
      </c>
      <c r="U341" s="1">
        <v>28992</v>
      </c>
      <c r="V341" s="1">
        <v>15886.027397260275</v>
      </c>
      <c r="W341" s="196"/>
      <c r="X341" s="89">
        <v>0</v>
      </c>
      <c r="Y341" s="89">
        <f t="shared" si="83"/>
        <v>0</v>
      </c>
    </row>
    <row r="342" spans="2:25">
      <c r="B342" s="200">
        <v>5540</v>
      </c>
      <c r="C342" t="s">
        <v>369</v>
      </c>
      <c r="D342" s="1">
        <v>34034</v>
      </c>
      <c r="E342" s="86">
        <f t="shared" si="76"/>
        <v>17408.695652173916</v>
      </c>
      <c r="F342" s="87">
        <f t="shared" si="70"/>
        <v>0.81915005953443165</v>
      </c>
      <c r="G342" s="189">
        <f t="shared" si="77"/>
        <v>2384.0350763369338</v>
      </c>
      <c r="H342" s="189">
        <f t="shared" si="71"/>
        <v>4660.7885742387052</v>
      </c>
      <c r="I342" s="189">
        <f t="shared" si="72"/>
        <v>601.93927966767762</v>
      </c>
      <c r="J342" s="88">
        <f t="shared" si="73"/>
        <v>1176.7912917503097</v>
      </c>
      <c r="K342" s="189">
        <f t="shared" si="78"/>
        <v>358.68688932814712</v>
      </c>
      <c r="L342" s="88">
        <f t="shared" si="74"/>
        <v>701.23286863652754</v>
      </c>
      <c r="M342" s="89">
        <f t="shared" si="79"/>
        <v>5362.0214428752324</v>
      </c>
      <c r="N342" s="89">
        <f t="shared" si="80"/>
        <v>39396.02144287523</v>
      </c>
      <c r="O342" s="89">
        <f t="shared" si="81"/>
        <v>20151.41761783899</v>
      </c>
      <c r="P342" s="90">
        <f t="shared" si="75"/>
        <v>0.94820630282514506</v>
      </c>
      <c r="Q342" s="227">
        <v>1163.2846485240698</v>
      </c>
      <c r="R342" s="90">
        <f t="shared" si="82"/>
        <v>0.21134681093394078</v>
      </c>
      <c r="S342" s="90">
        <f t="shared" si="82"/>
        <v>0.22311949093790251</v>
      </c>
      <c r="T342" s="92">
        <v>1955</v>
      </c>
      <c r="U342" s="1">
        <v>28096</v>
      </c>
      <c r="V342" s="1">
        <v>14233.029381965553</v>
      </c>
      <c r="W342" s="196"/>
      <c r="X342" s="89">
        <v>0</v>
      </c>
      <c r="Y342" s="89">
        <f t="shared" si="83"/>
        <v>0</v>
      </c>
    </row>
    <row r="343" spans="2:25">
      <c r="B343" s="200">
        <v>5542</v>
      </c>
      <c r="C343" t="s">
        <v>370</v>
      </c>
      <c r="D343" s="1">
        <v>46115</v>
      </c>
      <c r="E343" s="86">
        <f t="shared" si="76"/>
        <v>16564.295977011494</v>
      </c>
      <c r="F343" s="87">
        <f t="shared" si="70"/>
        <v>0.77941761443916813</v>
      </c>
      <c r="G343" s="189">
        <f t="shared" si="77"/>
        <v>2907.5628749376351</v>
      </c>
      <c r="H343" s="189">
        <f t="shared" si="71"/>
        <v>8094.6550438263757</v>
      </c>
      <c r="I343" s="189">
        <f t="shared" si="72"/>
        <v>897.47916597452524</v>
      </c>
      <c r="J343" s="88">
        <f t="shared" si="73"/>
        <v>2498.581998073078</v>
      </c>
      <c r="K343" s="189">
        <f t="shared" si="78"/>
        <v>654.22677563499474</v>
      </c>
      <c r="L343" s="88">
        <f t="shared" si="74"/>
        <v>1821.3673433678252</v>
      </c>
      <c r="M343" s="89">
        <f t="shared" si="79"/>
        <v>9916.0223871942017</v>
      </c>
      <c r="N343" s="89">
        <f t="shared" si="80"/>
        <v>56031.0223871942</v>
      </c>
      <c r="O343" s="89">
        <f t="shared" si="81"/>
        <v>20126.085627584125</v>
      </c>
      <c r="P343" s="90">
        <f t="shared" si="75"/>
        <v>0.94701432947228747</v>
      </c>
      <c r="Q343" s="227">
        <v>1360.3869777447744</v>
      </c>
      <c r="R343" s="90">
        <f t="shared" si="82"/>
        <v>0.12943913788880726</v>
      </c>
      <c r="S343" s="90">
        <f t="shared" si="82"/>
        <v>0.13349603134386753</v>
      </c>
      <c r="T343" s="92">
        <v>2784</v>
      </c>
      <c r="U343" s="1">
        <v>40830</v>
      </c>
      <c r="V343" s="1">
        <v>14613.457408733</v>
      </c>
      <c r="W343" s="196"/>
      <c r="X343" s="89">
        <v>0</v>
      </c>
      <c r="Y343" s="89">
        <f t="shared" si="83"/>
        <v>0</v>
      </c>
    </row>
    <row r="344" spans="2:25">
      <c r="B344" s="200">
        <v>5544</v>
      </c>
      <c r="C344" t="s">
        <v>371</v>
      </c>
      <c r="D344" s="1">
        <v>80959</v>
      </c>
      <c r="E344" s="86">
        <f t="shared" si="76"/>
        <v>16831.392931392929</v>
      </c>
      <c r="F344" s="87">
        <f t="shared" si="70"/>
        <v>0.79198561438899184</v>
      </c>
      <c r="G344" s="189">
        <f t="shared" si="77"/>
        <v>2741.9627632211455</v>
      </c>
      <c r="H344" s="189">
        <f t="shared" si="71"/>
        <v>13188.840891093711</v>
      </c>
      <c r="I344" s="189">
        <f t="shared" si="72"/>
        <v>803.99523194102289</v>
      </c>
      <c r="J344" s="88">
        <f t="shared" si="73"/>
        <v>3867.2170656363201</v>
      </c>
      <c r="K344" s="189">
        <f t="shared" si="78"/>
        <v>560.74284160149239</v>
      </c>
      <c r="L344" s="88">
        <f t="shared" si="74"/>
        <v>2697.1730681031786</v>
      </c>
      <c r="M344" s="89">
        <f t="shared" si="79"/>
        <v>15886.013959196889</v>
      </c>
      <c r="N344" s="89">
        <f t="shared" si="80"/>
        <v>96845.013959196891</v>
      </c>
      <c r="O344" s="89">
        <f t="shared" si="81"/>
        <v>20134.09853621557</v>
      </c>
      <c r="P344" s="90">
        <f t="shared" si="75"/>
        <v>0.94739136947078229</v>
      </c>
      <c r="Q344" s="227">
        <v>2247.3995700260057</v>
      </c>
      <c r="R344" s="90">
        <f t="shared" si="82"/>
        <v>0.16859365752969876</v>
      </c>
      <c r="S344" s="90">
        <f t="shared" si="82"/>
        <v>0.16470644370007795</v>
      </c>
      <c r="T344" s="92">
        <v>4810</v>
      </c>
      <c r="U344" s="1">
        <v>69279</v>
      </c>
      <c r="V344" s="1">
        <v>14451.188986232792</v>
      </c>
      <c r="W344" s="196"/>
      <c r="X344" s="89">
        <v>0</v>
      </c>
      <c r="Y344" s="89">
        <f t="shared" si="83"/>
        <v>0</v>
      </c>
    </row>
    <row r="345" spans="2:25">
      <c r="B345" s="200">
        <v>5546</v>
      </c>
      <c r="C345" t="s">
        <v>372</v>
      </c>
      <c r="D345" s="1">
        <v>22396</v>
      </c>
      <c r="E345" s="86">
        <f t="shared" si="76"/>
        <v>19801.945181255527</v>
      </c>
      <c r="F345" s="87">
        <f t="shared" si="70"/>
        <v>0.93176220081126204</v>
      </c>
      <c r="G345" s="189">
        <f t="shared" si="77"/>
        <v>900.22036830633476</v>
      </c>
      <c r="H345" s="189">
        <f t="shared" si="71"/>
        <v>1018.1492365544647</v>
      </c>
      <c r="I345" s="189">
        <f t="shared" si="72"/>
        <v>0</v>
      </c>
      <c r="J345" s="88">
        <f t="shared" si="73"/>
        <v>0</v>
      </c>
      <c r="K345" s="189">
        <f t="shared" si="78"/>
        <v>-243.25239033953054</v>
      </c>
      <c r="L345" s="88">
        <f t="shared" si="74"/>
        <v>-275.11845347400907</v>
      </c>
      <c r="M345" s="89">
        <f t="shared" si="79"/>
        <v>743.03078308045565</v>
      </c>
      <c r="N345" s="89">
        <f t="shared" si="80"/>
        <v>23139.030783080456</v>
      </c>
      <c r="O345" s="89">
        <f t="shared" si="81"/>
        <v>20458.913159222331</v>
      </c>
      <c r="P345" s="90">
        <f t="shared" si="75"/>
        <v>0.96267522089134616</v>
      </c>
      <c r="Q345" s="227">
        <v>556.18209636886729</v>
      </c>
      <c r="R345" s="90">
        <f t="shared" si="82"/>
        <v>0.26281364533408513</v>
      </c>
      <c r="S345" s="90">
        <f t="shared" si="82"/>
        <v>0.29184384407739755</v>
      </c>
      <c r="T345" s="92">
        <v>1131</v>
      </c>
      <c r="U345" s="1">
        <v>17735</v>
      </c>
      <c r="V345" s="1">
        <v>15328.435609334485</v>
      </c>
      <c r="W345" s="196"/>
      <c r="X345" s="89">
        <v>0</v>
      </c>
      <c r="Y345" s="89">
        <f t="shared" si="83"/>
        <v>0</v>
      </c>
    </row>
    <row r="346" spans="2:25">
      <c r="B346" s="200">
        <v>5601</v>
      </c>
      <c r="C346" t="s">
        <v>373</v>
      </c>
      <c r="D346" s="1">
        <v>394778</v>
      </c>
      <c r="E346" s="86">
        <f t="shared" si="76"/>
        <v>18045.344425652511</v>
      </c>
      <c r="F346" s="87">
        <f t="shared" si="70"/>
        <v>0.84910697825581727</v>
      </c>
      <c r="G346" s="189">
        <f t="shared" si="77"/>
        <v>1989.3128367802049</v>
      </c>
      <c r="H346" s="189">
        <f t="shared" si="71"/>
        <v>43520.196930240541</v>
      </c>
      <c r="I346" s="189">
        <f t="shared" si="72"/>
        <v>379.11220895016936</v>
      </c>
      <c r="J346" s="88">
        <f t="shared" si="73"/>
        <v>8293.837795202855</v>
      </c>
      <c r="K346" s="189">
        <f t="shared" si="78"/>
        <v>135.85981861063883</v>
      </c>
      <c r="L346" s="88">
        <f t="shared" si="74"/>
        <v>2972.2052517449456</v>
      </c>
      <c r="M346" s="89">
        <f t="shared" si="79"/>
        <v>46492.40218198549</v>
      </c>
      <c r="N346" s="89">
        <f t="shared" si="80"/>
        <v>441270.4021819855</v>
      </c>
      <c r="O346" s="89">
        <f t="shared" si="81"/>
        <v>20170.517081043356</v>
      </c>
      <c r="P346" s="90">
        <f t="shared" si="75"/>
        <v>0.94910501038678696</v>
      </c>
      <c r="Q346" s="227">
        <v>10203.706979929011</v>
      </c>
      <c r="R346" s="90">
        <f t="shared" si="82"/>
        <v>0.12540337753857031</v>
      </c>
      <c r="S346" s="90">
        <f t="shared" si="82"/>
        <v>0.11670962744468082</v>
      </c>
      <c r="T346" s="92">
        <v>21877</v>
      </c>
      <c r="U346" s="1">
        <v>350788</v>
      </c>
      <c r="V346" s="1">
        <v>16159.388243965359</v>
      </c>
      <c r="W346" s="196"/>
      <c r="X346" s="89">
        <v>0</v>
      </c>
      <c r="Y346" s="89">
        <f t="shared" si="83"/>
        <v>0</v>
      </c>
    </row>
    <row r="347" spans="2:25">
      <c r="B347" s="200">
        <v>5603</v>
      </c>
      <c r="C347" t="s">
        <v>374</v>
      </c>
      <c r="D347" s="1">
        <v>237674</v>
      </c>
      <c r="E347" s="86">
        <f t="shared" si="76"/>
        <v>20988.519957612152</v>
      </c>
      <c r="F347" s="87">
        <f t="shared" si="70"/>
        <v>0.98759537855845347</v>
      </c>
      <c r="G347" s="189">
        <f t="shared" si="77"/>
        <v>164.54400696522717</v>
      </c>
      <c r="H347" s="189">
        <f t="shared" si="71"/>
        <v>1863.2963348742326</v>
      </c>
      <c r="I347" s="189">
        <f t="shared" si="72"/>
        <v>0</v>
      </c>
      <c r="J347" s="88">
        <f t="shared" si="73"/>
        <v>0</v>
      </c>
      <c r="K347" s="189">
        <f t="shared" si="78"/>
        <v>-243.25239033953054</v>
      </c>
      <c r="L347" s="88">
        <f t="shared" si="74"/>
        <v>-2754.5900682048441</v>
      </c>
      <c r="M347" s="89">
        <f t="shared" si="79"/>
        <v>-891.29373333061153</v>
      </c>
      <c r="N347" s="89">
        <f t="shared" si="80"/>
        <v>236782.70626666938</v>
      </c>
      <c r="O347" s="89">
        <f t="shared" si="81"/>
        <v>20909.811574237847</v>
      </c>
      <c r="P347" s="90">
        <f t="shared" si="75"/>
        <v>0.98389182843527878</v>
      </c>
      <c r="Q347" s="227">
        <v>4921.0731381795295</v>
      </c>
      <c r="R347" s="90">
        <f t="shared" si="82"/>
        <v>0.18769895009319734</v>
      </c>
      <c r="S347" s="90">
        <f t="shared" si="82"/>
        <v>0.18916731686300528</v>
      </c>
      <c r="T347" s="92">
        <v>11324</v>
      </c>
      <c r="U347" s="1">
        <v>200113</v>
      </c>
      <c r="V347" s="1">
        <v>17649.761862762392</v>
      </c>
      <c r="W347" s="196"/>
      <c r="X347" s="89">
        <v>0</v>
      </c>
      <c r="Y347" s="89">
        <f t="shared" si="83"/>
        <v>0</v>
      </c>
    </row>
    <row r="348" spans="2:25">
      <c r="B348" s="200">
        <v>5605</v>
      </c>
      <c r="C348" t="s">
        <v>375</v>
      </c>
      <c r="D348" s="1">
        <v>183176</v>
      </c>
      <c r="E348" s="86">
        <f t="shared" si="76"/>
        <v>18385.626819231155</v>
      </c>
      <c r="F348" s="87">
        <f t="shared" si="70"/>
        <v>0.8651186513028819</v>
      </c>
      <c r="G348" s="189">
        <f t="shared" si="77"/>
        <v>1778.3377527614457</v>
      </c>
      <c r="H348" s="189">
        <f t="shared" si="71"/>
        <v>17717.579030762285</v>
      </c>
      <c r="I348" s="189">
        <f t="shared" si="72"/>
        <v>260.01337119764412</v>
      </c>
      <c r="J348" s="88">
        <f t="shared" si="73"/>
        <v>2590.5132172421281</v>
      </c>
      <c r="K348" s="189">
        <f t="shared" si="78"/>
        <v>16.760980858113584</v>
      </c>
      <c r="L348" s="88">
        <f t="shared" si="74"/>
        <v>166.98965228938565</v>
      </c>
      <c r="M348" s="89">
        <f t="shared" si="79"/>
        <v>17884.568683051672</v>
      </c>
      <c r="N348" s="89">
        <f t="shared" si="80"/>
        <v>201060.56868305168</v>
      </c>
      <c r="O348" s="89">
        <f t="shared" si="81"/>
        <v>20180.725552850716</v>
      </c>
      <c r="P348" s="90">
        <f t="shared" si="75"/>
        <v>0.94958536057819898</v>
      </c>
      <c r="Q348" s="227">
        <v>5851.7051218646466</v>
      </c>
      <c r="R348" s="90">
        <f t="shared" si="82"/>
        <v>0.16142940475284689</v>
      </c>
      <c r="S348" s="90">
        <f t="shared" si="82"/>
        <v>0.17308683127852037</v>
      </c>
      <c r="T348" s="92">
        <v>9963</v>
      </c>
      <c r="U348" s="1">
        <v>157716</v>
      </c>
      <c r="V348" s="1">
        <v>15672.860975852131</v>
      </c>
      <c r="W348" s="196"/>
      <c r="X348" s="89">
        <v>0</v>
      </c>
      <c r="Y348" s="89">
        <f t="shared" si="83"/>
        <v>0</v>
      </c>
    </row>
    <row r="349" spans="2:25">
      <c r="B349" s="200">
        <v>5607</v>
      </c>
      <c r="C349" t="s">
        <v>376</v>
      </c>
      <c r="D349" s="1">
        <v>101192</v>
      </c>
      <c r="E349" s="86">
        <f t="shared" si="76"/>
        <v>17516.357971265363</v>
      </c>
      <c r="F349" s="87">
        <f t="shared" si="70"/>
        <v>0.82421601030153346</v>
      </c>
      <c r="G349" s="189">
        <f t="shared" si="77"/>
        <v>2317.2844385002368</v>
      </c>
      <c r="H349" s="189">
        <f t="shared" si="71"/>
        <v>13386.952201215867</v>
      </c>
      <c r="I349" s="189">
        <f t="shared" si="72"/>
        <v>564.25746798567116</v>
      </c>
      <c r="J349" s="88">
        <f t="shared" si="73"/>
        <v>3259.7153925532225</v>
      </c>
      <c r="K349" s="189">
        <f t="shared" si="78"/>
        <v>321.00507764614065</v>
      </c>
      <c r="L349" s="88">
        <f t="shared" si="74"/>
        <v>1854.4463335617545</v>
      </c>
      <c r="M349" s="89">
        <f t="shared" si="79"/>
        <v>15241.398534777622</v>
      </c>
      <c r="N349" s="89">
        <f t="shared" si="80"/>
        <v>116433.39853477762</v>
      </c>
      <c r="O349" s="89">
        <f t="shared" si="81"/>
        <v>20154.647487411741</v>
      </c>
      <c r="P349" s="90">
        <f t="shared" si="75"/>
        <v>0.94835828134815847</v>
      </c>
      <c r="Q349" s="227">
        <v>3282.5998744366152</v>
      </c>
      <c r="R349" s="90">
        <f t="shared" si="82"/>
        <v>0.15833333333333333</v>
      </c>
      <c r="S349" s="90">
        <f t="shared" si="82"/>
        <v>0.16434856615313598</v>
      </c>
      <c r="T349" s="92">
        <v>5777</v>
      </c>
      <c r="U349" s="1">
        <v>87360</v>
      </c>
      <c r="V349" s="1">
        <v>15043.912519373171</v>
      </c>
      <c r="W349" s="196"/>
      <c r="X349" s="89">
        <v>0</v>
      </c>
      <c r="Y349" s="89">
        <f t="shared" si="83"/>
        <v>0</v>
      </c>
    </row>
    <row r="350" spans="2:25">
      <c r="B350" s="200">
        <v>5610</v>
      </c>
      <c r="C350" t="s">
        <v>377</v>
      </c>
      <c r="D350" s="1">
        <v>39702</v>
      </c>
      <c r="E350" s="86">
        <f t="shared" si="76"/>
        <v>15729.793977812997</v>
      </c>
      <c r="F350" s="87">
        <f t="shared" si="70"/>
        <v>0.74015089532459222</v>
      </c>
      <c r="G350" s="189">
        <f t="shared" si="77"/>
        <v>3424.9541144407035</v>
      </c>
      <c r="H350" s="189">
        <f t="shared" si="71"/>
        <v>8644.584184848336</v>
      </c>
      <c r="I350" s="189">
        <f t="shared" si="72"/>
        <v>1189.5548656939993</v>
      </c>
      <c r="J350" s="88">
        <f t="shared" si="73"/>
        <v>3002.4364810116545</v>
      </c>
      <c r="K350" s="189">
        <f t="shared" si="78"/>
        <v>946.30247535446881</v>
      </c>
      <c r="L350" s="88">
        <f t="shared" si="74"/>
        <v>2388.4674477946792</v>
      </c>
      <c r="M350" s="89">
        <f t="shared" si="79"/>
        <v>11033.051632643015</v>
      </c>
      <c r="N350" s="89">
        <f t="shared" si="80"/>
        <v>50735.051632643015</v>
      </c>
      <c r="O350" s="89">
        <f t="shared" si="81"/>
        <v>20101.05056760817</v>
      </c>
      <c r="P350" s="90">
        <f t="shared" si="75"/>
        <v>0.94583632789885019</v>
      </c>
      <c r="Q350" s="227">
        <v>1639.1226766622804</v>
      </c>
      <c r="R350" s="90">
        <f t="shared" si="82"/>
        <v>0.11516206954665469</v>
      </c>
      <c r="S350" s="90">
        <f t="shared" si="82"/>
        <v>0.13327682582692935</v>
      </c>
      <c r="T350" s="92">
        <v>2524</v>
      </c>
      <c r="U350" s="1">
        <v>35602</v>
      </c>
      <c r="V350" s="1">
        <v>13879.922027290448</v>
      </c>
      <c r="W350" s="196"/>
      <c r="X350" s="89">
        <v>0</v>
      </c>
      <c r="Y350" s="89">
        <f t="shared" si="83"/>
        <v>0</v>
      </c>
    </row>
    <row r="351" spans="2:25">
      <c r="B351" s="200">
        <v>5612</v>
      </c>
      <c r="C351" t="s">
        <v>378</v>
      </c>
      <c r="D351" s="1">
        <v>39069</v>
      </c>
      <c r="E351" s="86">
        <f t="shared" si="76"/>
        <v>13698.807854137447</v>
      </c>
      <c r="F351" s="87">
        <f t="shared" si="70"/>
        <v>0.64458472325961746</v>
      </c>
      <c r="G351" s="189">
        <f t="shared" si="77"/>
        <v>4684.1655111195441</v>
      </c>
      <c r="H351" s="189">
        <f t="shared" si="71"/>
        <v>13359.24003771294</v>
      </c>
      <c r="I351" s="189">
        <f t="shared" si="72"/>
        <v>1900.4000089804415</v>
      </c>
      <c r="J351" s="88">
        <f t="shared" si="73"/>
        <v>5419.9408256122188</v>
      </c>
      <c r="K351" s="189">
        <f t="shared" si="78"/>
        <v>1657.1476186409109</v>
      </c>
      <c r="L351" s="88">
        <f t="shared" si="74"/>
        <v>4726.1850083638774</v>
      </c>
      <c r="M351" s="89">
        <f t="shared" si="79"/>
        <v>18085.425046076816</v>
      </c>
      <c r="N351" s="89">
        <f t="shared" si="80"/>
        <v>57154.425046076816</v>
      </c>
      <c r="O351" s="89">
        <f t="shared" si="81"/>
        <v>20040.120983897905</v>
      </c>
      <c r="P351" s="90">
        <f t="shared" si="75"/>
        <v>0.94296934273690103</v>
      </c>
      <c r="Q351" s="227">
        <v>1880.2314872586467</v>
      </c>
      <c r="R351" s="90">
        <f t="shared" si="82"/>
        <v>0.12380267510427154</v>
      </c>
      <c r="S351" s="90">
        <f t="shared" si="82"/>
        <v>0.12222651426962315</v>
      </c>
      <c r="T351" s="92">
        <v>2852</v>
      </c>
      <c r="U351" s="1">
        <v>34765</v>
      </c>
      <c r="V351" s="1">
        <v>12206.811797752809</v>
      </c>
      <c r="W351" s="196"/>
      <c r="X351" s="89">
        <v>0</v>
      </c>
      <c r="Y351" s="89">
        <f t="shared" si="83"/>
        <v>0</v>
      </c>
    </row>
    <row r="352" spans="2:25">
      <c r="B352" s="200">
        <v>5614</v>
      </c>
      <c r="C352" t="s">
        <v>379</v>
      </c>
      <c r="D352" s="1">
        <v>13079</v>
      </c>
      <c r="E352" s="86">
        <f t="shared" si="76"/>
        <v>15137.731481481482</v>
      </c>
      <c r="F352" s="87">
        <f t="shared" si="70"/>
        <v>0.71229194260302509</v>
      </c>
      <c r="G352" s="189">
        <f t="shared" si="77"/>
        <v>3792.0328621662429</v>
      </c>
      <c r="H352" s="189">
        <f t="shared" si="71"/>
        <v>3276.316392911634</v>
      </c>
      <c r="I352" s="189">
        <f t="shared" si="72"/>
        <v>1396.7767394100294</v>
      </c>
      <c r="J352" s="88">
        <f t="shared" si="73"/>
        <v>1206.8151028502652</v>
      </c>
      <c r="K352" s="189">
        <f t="shared" si="78"/>
        <v>1153.5243490704988</v>
      </c>
      <c r="L352" s="88">
        <f t="shared" si="74"/>
        <v>996.64503759691092</v>
      </c>
      <c r="M352" s="89">
        <f t="shared" si="79"/>
        <v>4272.9614305085452</v>
      </c>
      <c r="N352" s="89">
        <f t="shared" si="80"/>
        <v>17351.961430508545</v>
      </c>
      <c r="O352" s="89">
        <f t="shared" si="81"/>
        <v>20083.288692718223</v>
      </c>
      <c r="P352" s="90">
        <f t="shared" si="75"/>
        <v>0.94500055931720306</v>
      </c>
      <c r="Q352" s="227">
        <v>485.23906205872163</v>
      </c>
      <c r="R352" s="90">
        <f t="shared" si="82"/>
        <v>6.6106944897293768E-2</v>
      </c>
      <c r="S352" s="90">
        <f t="shared" si="82"/>
        <v>6.610694489729374E-2</v>
      </c>
      <c r="T352" s="92">
        <v>864</v>
      </c>
      <c r="U352" s="1">
        <v>12268</v>
      </c>
      <c r="V352" s="1">
        <v>14199.074074074075</v>
      </c>
      <c r="W352" s="196"/>
      <c r="X352" s="89">
        <v>0</v>
      </c>
      <c r="Y352" s="89">
        <f t="shared" si="83"/>
        <v>0</v>
      </c>
    </row>
    <row r="353" spans="2:28">
      <c r="B353" s="200">
        <v>5616</v>
      </c>
      <c r="C353" t="s">
        <v>380</v>
      </c>
      <c r="D353" s="1">
        <v>14872</v>
      </c>
      <c r="E353" s="86">
        <f t="shared" si="76"/>
        <v>15222.108495394064</v>
      </c>
      <c r="F353" s="87">
        <f t="shared" si="70"/>
        <v>0.71626222488900437</v>
      </c>
      <c r="G353" s="189">
        <f t="shared" si="77"/>
        <v>3739.7191135404414</v>
      </c>
      <c r="H353" s="189">
        <f t="shared" si="71"/>
        <v>3653.7055739290113</v>
      </c>
      <c r="I353" s="189">
        <f t="shared" si="72"/>
        <v>1367.2447845406255</v>
      </c>
      <c r="J353" s="88">
        <f t="shared" si="73"/>
        <v>1335.798154496191</v>
      </c>
      <c r="K353" s="189">
        <f t="shared" si="78"/>
        <v>1123.9923942010948</v>
      </c>
      <c r="L353" s="88">
        <f t="shared" si="74"/>
        <v>1098.1405691344696</v>
      </c>
      <c r="M353" s="89">
        <f t="shared" si="79"/>
        <v>4751.8461430634807</v>
      </c>
      <c r="N353" s="89">
        <f t="shared" si="80"/>
        <v>19623.846143063482</v>
      </c>
      <c r="O353" s="89">
        <f t="shared" si="81"/>
        <v>20085.820003135603</v>
      </c>
      <c r="P353" s="90">
        <f t="shared" si="75"/>
        <v>0.9451196677857826</v>
      </c>
      <c r="Q353" s="227">
        <v>445.31508522149124</v>
      </c>
      <c r="R353" s="90">
        <f t="shared" si="82"/>
        <v>0.1012217697149204</v>
      </c>
      <c r="S353" s="90">
        <f t="shared" si="82"/>
        <v>0.10347606197636339</v>
      </c>
      <c r="T353" s="92">
        <v>977</v>
      </c>
      <c r="U353" s="1">
        <v>13505</v>
      </c>
      <c r="V353" s="1">
        <v>13794.688457609807</v>
      </c>
      <c r="W353" s="196"/>
      <c r="X353" s="89">
        <v>0</v>
      </c>
      <c r="Y353" s="89">
        <f t="shared" si="83"/>
        <v>0</v>
      </c>
    </row>
    <row r="354" spans="2:28">
      <c r="B354" s="200">
        <v>5618</v>
      </c>
      <c r="C354" t="s">
        <v>381</v>
      </c>
      <c r="D354" s="1">
        <v>20906</v>
      </c>
      <c r="E354" s="86">
        <f t="shared" si="76"/>
        <v>19040.072859744992</v>
      </c>
      <c r="F354" s="87">
        <f t="shared" si="70"/>
        <v>0.89591300395055085</v>
      </c>
      <c r="G354" s="189">
        <f t="shared" si="77"/>
        <v>1372.5812076428663</v>
      </c>
      <c r="H354" s="189">
        <f t="shared" si="71"/>
        <v>1507.0941659918672</v>
      </c>
      <c r="I354" s="189">
        <f t="shared" si="72"/>
        <v>30.957257017800838</v>
      </c>
      <c r="J354" s="88">
        <f t="shared" si="73"/>
        <v>33.991068205545325</v>
      </c>
      <c r="K354" s="189">
        <f t="shared" si="78"/>
        <v>-212.29513332172971</v>
      </c>
      <c r="L354" s="88">
        <f t="shared" si="74"/>
        <v>-233.10005638725923</v>
      </c>
      <c r="M354" s="89">
        <f t="shared" si="79"/>
        <v>1273.994109604608</v>
      </c>
      <c r="N354" s="89">
        <f t="shared" si="80"/>
        <v>22179.99410960461</v>
      </c>
      <c r="O354" s="89">
        <f t="shared" si="81"/>
        <v>20200.358934066127</v>
      </c>
      <c r="P354" s="90">
        <f t="shared" si="75"/>
        <v>0.95050919115762889</v>
      </c>
      <c r="Q354" s="227">
        <v>70.446933032960487</v>
      </c>
      <c r="R354" s="90">
        <f t="shared" si="82"/>
        <v>0.10473472838723315</v>
      </c>
      <c r="S354" s="90">
        <f t="shared" si="82"/>
        <v>0.11982673287339765</v>
      </c>
      <c r="T354" s="92">
        <v>1098</v>
      </c>
      <c r="U354" s="1">
        <v>18924</v>
      </c>
      <c r="V354" s="1">
        <v>17002.695417789757</v>
      </c>
      <c r="W354" s="196"/>
      <c r="X354" s="89">
        <v>0</v>
      </c>
      <c r="Y354" s="89">
        <f t="shared" si="83"/>
        <v>0</v>
      </c>
    </row>
    <row r="355" spans="2:28">
      <c r="B355" s="200">
        <v>5620</v>
      </c>
      <c r="C355" t="s">
        <v>382</v>
      </c>
      <c r="D355" s="1">
        <v>53483</v>
      </c>
      <c r="E355" s="86">
        <f t="shared" si="76"/>
        <v>18093.031123139375</v>
      </c>
      <c r="F355" s="87">
        <f t="shared" si="70"/>
        <v>0.85135083166481684</v>
      </c>
      <c r="G355" s="189">
        <f t="shared" si="77"/>
        <v>1959.7470843383489</v>
      </c>
      <c r="H355" s="189">
        <f t="shared" si="71"/>
        <v>5793.01238130416</v>
      </c>
      <c r="I355" s="189">
        <f t="shared" si="72"/>
        <v>362.42186482976683</v>
      </c>
      <c r="J355" s="88">
        <f t="shared" si="73"/>
        <v>1071.3190324367906</v>
      </c>
      <c r="K355" s="189">
        <f t="shared" si="78"/>
        <v>119.1694744902363</v>
      </c>
      <c r="L355" s="88">
        <f t="shared" si="74"/>
        <v>352.26496659313847</v>
      </c>
      <c r="M355" s="89">
        <f t="shared" si="79"/>
        <v>6145.2773478972986</v>
      </c>
      <c r="N355" s="89">
        <f t="shared" si="80"/>
        <v>59628.277347897296</v>
      </c>
      <c r="O355" s="89">
        <f t="shared" si="81"/>
        <v>20171.947681967962</v>
      </c>
      <c r="P355" s="90">
        <f t="shared" si="75"/>
        <v>0.94917232598905699</v>
      </c>
      <c r="Q355" s="227">
        <v>391.33720769165211</v>
      </c>
      <c r="R355" s="90">
        <f t="shared" si="82"/>
        <v>9.0288253761161175E-2</v>
      </c>
      <c r="S355" s="90">
        <f t="shared" si="82"/>
        <v>8.8444058474014278E-2</v>
      </c>
      <c r="T355" s="92">
        <v>2956</v>
      </c>
      <c r="U355" s="1">
        <v>49054</v>
      </c>
      <c r="V355" s="1">
        <v>16622.839715350729</v>
      </c>
      <c r="W355" s="196"/>
      <c r="X355" s="89">
        <v>0</v>
      </c>
      <c r="Y355" s="89">
        <f t="shared" si="83"/>
        <v>0</v>
      </c>
    </row>
    <row r="356" spans="2:28">
      <c r="B356" s="200">
        <v>5622</v>
      </c>
      <c r="C356" t="s">
        <v>383</v>
      </c>
      <c r="D356" s="1">
        <v>70772</v>
      </c>
      <c r="E356" s="86">
        <f t="shared" si="76"/>
        <v>18165.297741273102</v>
      </c>
      <c r="F356" s="87">
        <f t="shared" si="70"/>
        <v>0.85475127048742339</v>
      </c>
      <c r="G356" s="189">
        <f t="shared" si="77"/>
        <v>1914.9417810954385</v>
      </c>
      <c r="H356" s="189">
        <f t="shared" si="71"/>
        <v>7460.6131791478283</v>
      </c>
      <c r="I356" s="189">
        <f t="shared" si="72"/>
        <v>337.12854848296263</v>
      </c>
      <c r="J356" s="88">
        <f t="shared" si="73"/>
        <v>1313.4528248896224</v>
      </c>
      <c r="K356" s="189">
        <f t="shared" si="78"/>
        <v>93.876158143432093</v>
      </c>
      <c r="L356" s="88">
        <f t="shared" si="74"/>
        <v>365.74151212681141</v>
      </c>
      <c r="M356" s="89">
        <f t="shared" si="79"/>
        <v>7826.3546912746397</v>
      </c>
      <c r="N356" s="89">
        <f t="shared" si="80"/>
        <v>78598.354691274639</v>
      </c>
      <c r="O356" s="89">
        <f t="shared" si="81"/>
        <v>20174.115680511972</v>
      </c>
      <c r="P356" s="90">
        <f t="shared" si="75"/>
        <v>0.94927433915373505</v>
      </c>
      <c r="Q356" s="227">
        <v>2191.526603912941</v>
      </c>
      <c r="R356" s="90">
        <f t="shared" si="82"/>
        <v>0.16187286577357499</v>
      </c>
      <c r="S356" s="90">
        <f t="shared" si="82"/>
        <v>0.15978531185663078</v>
      </c>
      <c r="T356" s="92">
        <v>3896</v>
      </c>
      <c r="U356" s="1">
        <v>60912</v>
      </c>
      <c r="V356" s="1">
        <v>15662.638210336847</v>
      </c>
      <c r="W356" s="196"/>
      <c r="X356" s="89">
        <v>0</v>
      </c>
      <c r="Y356" s="89">
        <f t="shared" si="83"/>
        <v>0</v>
      </c>
    </row>
    <row r="357" spans="2:28">
      <c r="B357" s="200">
        <v>5624</v>
      </c>
      <c r="C357" t="s">
        <v>384</v>
      </c>
      <c r="D357" s="1">
        <v>23447</v>
      </c>
      <c r="E357" s="86">
        <f t="shared" si="76"/>
        <v>18939.418416801291</v>
      </c>
      <c r="F357" s="87">
        <f t="shared" si="70"/>
        <v>0.89117680230873264</v>
      </c>
      <c r="G357" s="189">
        <f t="shared" si="77"/>
        <v>1434.9869622679612</v>
      </c>
      <c r="H357" s="189">
        <f t="shared" si="71"/>
        <v>1776.5138592877361</v>
      </c>
      <c r="I357" s="189">
        <f t="shared" si="72"/>
        <v>66.18631204809644</v>
      </c>
      <c r="J357" s="88">
        <f t="shared" si="73"/>
        <v>81.938654315543388</v>
      </c>
      <c r="K357" s="189">
        <f t="shared" si="78"/>
        <v>-177.06607829143411</v>
      </c>
      <c r="L357" s="88">
        <f t="shared" si="74"/>
        <v>-219.20780492479543</v>
      </c>
      <c r="M357" s="89">
        <f t="shared" si="79"/>
        <v>1557.3060543629406</v>
      </c>
      <c r="N357" s="89">
        <f t="shared" si="80"/>
        <v>25004.30605436294</v>
      </c>
      <c r="O357" s="89">
        <f t="shared" si="81"/>
        <v>20197.339300777821</v>
      </c>
      <c r="P357" s="90">
        <f t="shared" si="75"/>
        <v>0.95036710510837452</v>
      </c>
      <c r="Q357" s="227">
        <v>-29.276135614934674</v>
      </c>
      <c r="R357" s="90">
        <f t="shared" si="82"/>
        <v>0.13369113238564936</v>
      </c>
      <c r="S357" s="90">
        <f t="shared" si="82"/>
        <v>0.11262901926378337</v>
      </c>
      <c r="T357" s="92">
        <v>1238</v>
      </c>
      <c r="U357" s="1">
        <v>20682</v>
      </c>
      <c r="V357" s="1">
        <v>17022.222222222223</v>
      </c>
      <c r="W357" s="196"/>
      <c r="X357" s="89">
        <v>0</v>
      </c>
      <c r="Y357" s="89">
        <f t="shared" si="83"/>
        <v>0</v>
      </c>
    </row>
    <row r="358" spans="2:28">
      <c r="B358" s="200">
        <v>5626</v>
      </c>
      <c r="C358" t="s">
        <v>385</v>
      </c>
      <c r="D358" s="1">
        <v>17036</v>
      </c>
      <c r="E358" s="86">
        <f t="shared" si="76"/>
        <v>16209.324452901999</v>
      </c>
      <c r="F358" s="87">
        <f t="shared" si="70"/>
        <v>0.7627147579519844</v>
      </c>
      <c r="G358" s="189">
        <f t="shared" si="77"/>
        <v>3127.6452198855218</v>
      </c>
      <c r="H358" s="189">
        <f t="shared" si="71"/>
        <v>3287.1551260996835</v>
      </c>
      <c r="I358" s="189">
        <f t="shared" si="72"/>
        <v>1021.7191994128483</v>
      </c>
      <c r="J358" s="88">
        <f t="shared" si="73"/>
        <v>1073.8268785829036</v>
      </c>
      <c r="K358" s="189">
        <f t="shared" si="78"/>
        <v>778.46680907331779</v>
      </c>
      <c r="L358" s="88">
        <f t="shared" si="74"/>
        <v>818.16861633605697</v>
      </c>
      <c r="M358" s="89">
        <f t="shared" si="79"/>
        <v>4105.3237424357403</v>
      </c>
      <c r="N358" s="89">
        <f t="shared" si="80"/>
        <v>21141.323742435739</v>
      </c>
      <c r="O358" s="89">
        <f t="shared" si="81"/>
        <v>20115.436481860837</v>
      </c>
      <c r="P358" s="90">
        <f t="shared" si="75"/>
        <v>0.94651324377767188</v>
      </c>
      <c r="Q358" s="227">
        <v>83.936463221893064</v>
      </c>
      <c r="R358" s="90">
        <f t="shared" si="82"/>
        <v>0.20022544737212908</v>
      </c>
      <c r="S358" s="90">
        <f t="shared" si="82"/>
        <v>0.22192314813337605</v>
      </c>
      <c r="T358" s="92">
        <v>1051</v>
      </c>
      <c r="U358" s="1">
        <v>14194</v>
      </c>
      <c r="V358" s="1">
        <v>13265.420560747663</v>
      </c>
      <c r="W358" s="196"/>
      <c r="X358" s="89">
        <v>0</v>
      </c>
      <c r="Y358" s="89">
        <f t="shared" si="83"/>
        <v>0</v>
      </c>
    </row>
    <row r="359" spans="2:28">
      <c r="B359" s="200">
        <v>5628</v>
      </c>
      <c r="C359" t="s">
        <v>386</v>
      </c>
      <c r="D359" s="1">
        <v>47740</v>
      </c>
      <c r="E359" s="86">
        <f t="shared" si="76"/>
        <v>17062.187276626162</v>
      </c>
      <c r="F359" s="87">
        <f t="shared" si="70"/>
        <v>0.80284542866889763</v>
      </c>
      <c r="G359" s="189">
        <f t="shared" si="77"/>
        <v>2598.8702691765411</v>
      </c>
      <c r="H359" s="189">
        <f t="shared" si="71"/>
        <v>7271.6390131559619</v>
      </c>
      <c r="I359" s="189">
        <f t="shared" si="72"/>
        <v>723.21721110939143</v>
      </c>
      <c r="J359" s="88">
        <f t="shared" si="73"/>
        <v>2023.5617566840772</v>
      </c>
      <c r="K359" s="189">
        <f t="shared" si="78"/>
        <v>479.96482076986092</v>
      </c>
      <c r="L359" s="88">
        <f t="shared" si="74"/>
        <v>1342.9415685140709</v>
      </c>
      <c r="M359" s="89">
        <f t="shared" si="79"/>
        <v>8614.5805816700322</v>
      </c>
      <c r="N359" s="89">
        <f t="shared" si="80"/>
        <v>56354.58058167003</v>
      </c>
      <c r="O359" s="89">
        <f t="shared" si="81"/>
        <v>20141.022366572564</v>
      </c>
      <c r="P359" s="90">
        <f t="shared" si="75"/>
        <v>0.94771716389917937</v>
      </c>
      <c r="Q359" s="227">
        <v>740.76967087998401</v>
      </c>
      <c r="R359" s="90">
        <f t="shared" si="82"/>
        <v>0.14817576180283315</v>
      </c>
      <c r="S359" s="90">
        <f t="shared" si="82"/>
        <v>0.15186896475359285</v>
      </c>
      <c r="T359" s="92">
        <v>2798</v>
      </c>
      <c r="U359" s="1">
        <v>41579</v>
      </c>
      <c r="V359" s="1">
        <v>14812.611328820805</v>
      </c>
      <c r="W359" s="196"/>
      <c r="X359" s="89">
        <v>0</v>
      </c>
      <c r="Y359" s="89">
        <f t="shared" si="83"/>
        <v>0</v>
      </c>
    </row>
    <row r="360" spans="2:28">
      <c r="B360" s="200">
        <v>5630</v>
      </c>
      <c r="C360" t="s">
        <v>387</v>
      </c>
      <c r="D360" s="1">
        <v>15469</v>
      </c>
      <c r="E360" s="86">
        <f t="shared" si="76"/>
        <v>17380.898876404495</v>
      </c>
      <c r="F360" s="87">
        <f t="shared" si="70"/>
        <v>0.8178421079807181</v>
      </c>
      <c r="G360" s="189">
        <f t="shared" si="77"/>
        <v>2401.2690773139743</v>
      </c>
      <c r="H360" s="189">
        <f t="shared" si="71"/>
        <v>2137.1294788094374</v>
      </c>
      <c r="I360" s="189">
        <f t="shared" si="72"/>
        <v>611.6681511869748</v>
      </c>
      <c r="J360" s="88">
        <f t="shared" si="73"/>
        <v>544.38465455640755</v>
      </c>
      <c r="K360" s="189">
        <f t="shared" si="78"/>
        <v>368.41576084744429</v>
      </c>
      <c r="L360" s="88">
        <f t="shared" si="74"/>
        <v>327.89002715422538</v>
      </c>
      <c r="M360" s="89">
        <f t="shared" si="79"/>
        <v>2465.0195059636626</v>
      </c>
      <c r="N360" s="89">
        <f t="shared" si="80"/>
        <v>17934.019505963661</v>
      </c>
      <c r="O360" s="89">
        <f t="shared" si="81"/>
        <v>20150.58371456591</v>
      </c>
      <c r="P360" s="90">
        <f t="shared" si="75"/>
        <v>0.9481670642785337</v>
      </c>
      <c r="Q360" s="227">
        <v>26.685492166969198</v>
      </c>
      <c r="R360" s="90">
        <f t="shared" si="82"/>
        <v>0.18518234753294513</v>
      </c>
      <c r="S360" s="90">
        <f t="shared" si="82"/>
        <v>0.18784567865099677</v>
      </c>
      <c r="T360" s="92">
        <v>890</v>
      </c>
      <c r="U360" s="1">
        <v>13052</v>
      </c>
      <c r="V360" s="1">
        <v>14632.286995515695</v>
      </c>
      <c r="W360" s="196"/>
      <c r="X360" s="89">
        <v>0</v>
      </c>
      <c r="Y360" s="89">
        <f t="shared" si="83"/>
        <v>0</v>
      </c>
    </row>
    <row r="361" spans="2:28">
      <c r="B361" s="200">
        <v>5632</v>
      </c>
      <c r="C361" t="s">
        <v>388</v>
      </c>
      <c r="D361" s="1">
        <v>35399</v>
      </c>
      <c r="E361" s="86">
        <f t="shared" si="76"/>
        <v>16800.664451827241</v>
      </c>
      <c r="F361" s="87">
        <f t="shared" si="70"/>
        <v>0.79053971422687985</v>
      </c>
      <c r="G361" s="189">
        <f t="shared" si="77"/>
        <v>2761.0144205518723</v>
      </c>
      <c r="H361" s="189">
        <f t="shared" si="71"/>
        <v>5817.457384102795</v>
      </c>
      <c r="I361" s="189">
        <f t="shared" si="72"/>
        <v>814.750199789014</v>
      </c>
      <c r="J361" s="88">
        <f t="shared" si="73"/>
        <v>1716.6786709554526</v>
      </c>
      <c r="K361" s="189">
        <f t="shared" si="78"/>
        <v>571.4978094494835</v>
      </c>
      <c r="L361" s="88">
        <f t="shared" si="74"/>
        <v>1204.1458845100617</v>
      </c>
      <c r="M361" s="89">
        <f t="shared" si="79"/>
        <v>7021.6032686128565</v>
      </c>
      <c r="N361" s="89">
        <f t="shared" si="80"/>
        <v>42420.60326861286</v>
      </c>
      <c r="O361" s="89">
        <f t="shared" si="81"/>
        <v>20133.176681828601</v>
      </c>
      <c r="P361" s="90">
        <f t="shared" si="75"/>
        <v>0.94734799246591905</v>
      </c>
      <c r="Q361" s="227">
        <v>1346.8453168492251</v>
      </c>
      <c r="R361" s="90">
        <f t="shared" si="82"/>
        <v>0.14905703249261532</v>
      </c>
      <c r="S361" s="90">
        <f t="shared" si="82"/>
        <v>0.1523291455419534</v>
      </c>
      <c r="T361" s="92">
        <v>2107</v>
      </c>
      <c r="U361" s="1">
        <v>30807</v>
      </c>
      <c r="V361" s="1">
        <v>14579.744439185992</v>
      </c>
      <c r="W361" s="196"/>
      <c r="X361" s="89">
        <v>0</v>
      </c>
      <c r="Y361" s="89">
        <f t="shared" si="83"/>
        <v>0</v>
      </c>
    </row>
    <row r="362" spans="2:28">
      <c r="B362" s="200">
        <v>5634</v>
      </c>
      <c r="C362" t="s">
        <v>389</v>
      </c>
      <c r="D362" s="1">
        <v>29502</v>
      </c>
      <c r="E362" s="86">
        <f t="shared" si="76"/>
        <v>14884.964682139254</v>
      </c>
      <c r="F362" s="87">
        <f t="shared" si="70"/>
        <v>0.70039823483384733</v>
      </c>
      <c r="G362" s="189">
        <f t="shared" si="77"/>
        <v>3948.7482777584237</v>
      </c>
      <c r="H362" s="189">
        <f t="shared" si="71"/>
        <v>7826.4190865171959</v>
      </c>
      <c r="I362" s="189">
        <f t="shared" si="72"/>
        <v>1485.2451191798091</v>
      </c>
      <c r="J362" s="88">
        <f t="shared" si="73"/>
        <v>2943.7558262143816</v>
      </c>
      <c r="K362" s="189">
        <f t="shared" si="78"/>
        <v>1241.9927288402785</v>
      </c>
      <c r="L362" s="88">
        <f t="shared" si="74"/>
        <v>2461.6295885614318</v>
      </c>
      <c r="M362" s="89">
        <f t="shared" si="79"/>
        <v>10288.048675078628</v>
      </c>
      <c r="N362" s="89">
        <f t="shared" si="80"/>
        <v>39790.048675078629</v>
      </c>
      <c r="O362" s="89">
        <f t="shared" si="81"/>
        <v>20075.705688737955</v>
      </c>
      <c r="P362" s="90">
        <f t="shared" si="75"/>
        <v>0.94464374808412777</v>
      </c>
      <c r="Q362" s="227">
        <v>892.99555671340386</v>
      </c>
      <c r="R362" s="90">
        <f t="shared" si="82"/>
        <v>0.12089665653495441</v>
      </c>
      <c r="S362" s="90">
        <f t="shared" si="82"/>
        <v>0.11524127481681652</v>
      </c>
      <c r="T362" s="92">
        <v>1982</v>
      </c>
      <c r="U362" s="1">
        <v>26320</v>
      </c>
      <c r="V362" s="1">
        <v>13346.855983772819</v>
      </c>
      <c r="W362" s="196"/>
      <c r="X362" s="89">
        <v>0</v>
      </c>
      <c r="Y362" s="89">
        <f t="shared" si="83"/>
        <v>0</v>
      </c>
    </row>
    <row r="363" spans="2:28">
      <c r="B363" s="200">
        <v>5636</v>
      </c>
      <c r="C363" t="s">
        <v>390</v>
      </c>
      <c r="D363" s="1">
        <v>13762</v>
      </c>
      <c r="E363" s="86">
        <f t="shared" ref="E363" si="84">D363/T363*1000</f>
        <v>15854.83870967742</v>
      </c>
      <c r="F363" s="87">
        <f t="shared" ref="F363" si="85">E363/E$365</f>
        <v>0.74603475943467679</v>
      </c>
      <c r="G363" s="189">
        <f t="shared" si="77"/>
        <v>3347.4263806847607</v>
      </c>
      <c r="H363" s="189">
        <f t="shared" ref="H363" si="86">G363*T363/1000</f>
        <v>2905.5660984343722</v>
      </c>
      <c r="I363" s="189">
        <f t="shared" ref="I363" si="87">IF(E363+Y363&lt;(E$365+Y$365)*0.9,((E$365+Y$365)*0.9-E363-Y363)*0.35,0)</f>
        <v>1145.7892095414509</v>
      </c>
      <c r="J363" s="88">
        <f>I363*T363/1000</f>
        <v>994.54503388197941</v>
      </c>
      <c r="K363" s="189">
        <f t="shared" ref="K363" si="88">I363+J$367</f>
        <v>902.53681920192037</v>
      </c>
      <c r="L363" s="88">
        <f t="shared" ref="L363" si="89">K363*T363/1000</f>
        <v>783.40195906726694</v>
      </c>
      <c r="M363" s="89">
        <f t="shared" ref="M363" si="90">+H363+L363</f>
        <v>3688.9680575016391</v>
      </c>
      <c r="N363" s="89">
        <f t="shared" ref="N363" si="91">D363+M363</f>
        <v>17450.968057501639</v>
      </c>
      <c r="O363" s="89">
        <f t="shared" ref="O363" si="92">N363/T363*1000</f>
        <v>20104.801909564099</v>
      </c>
      <c r="P363" s="90">
        <f t="shared" ref="P363" si="93">O363/O$365</f>
        <v>0.94601284382215256</v>
      </c>
      <c r="Q363" s="227">
        <v>188.75697438306634</v>
      </c>
      <c r="R363" s="90">
        <f t="shared" ref="R363" si="94">(D363-U363)/U363</f>
        <v>3.2020997375328084E-2</v>
      </c>
      <c r="S363" s="90">
        <f t="shared" ref="S363" si="95">(E363-V363)/V363</f>
        <v>2.1320318831114002E-2</v>
      </c>
      <c r="T363" s="92">
        <v>868</v>
      </c>
      <c r="U363" s="1">
        <v>13335</v>
      </c>
      <c r="V363" s="1">
        <v>15523.864959254946</v>
      </c>
      <c r="W363" s="196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197"/>
      <c r="C365" s="206" t="s">
        <v>391</v>
      </c>
      <c r="D365" s="168">
        <f>SUM(D7:D363)</f>
        <v>118891723.56299999</v>
      </c>
      <c r="E365" s="207">
        <f>D365/T365*1000</f>
        <v>21252.144768283655</v>
      </c>
      <c r="F365" s="208">
        <f>E365/E$365</f>
        <v>1</v>
      </c>
      <c r="G365" s="209">
        <f>($E$365-E365)*0.6</f>
        <v>0</v>
      </c>
      <c r="H365" s="168">
        <f>SUM(H7:H363)</f>
        <v>-1.4909346646163613E-8</v>
      </c>
      <c r="I365" s="210">
        <f>IF(E365&lt;E$365*0.9,(E$365*0.9-E365)*0.35,0)</f>
        <v>0</v>
      </c>
      <c r="J365" s="168">
        <f>SUM(J7:J363)</f>
        <v>1360836.5773720494</v>
      </c>
      <c r="K365" s="95"/>
      <c r="L365" s="168">
        <f>SUM(L7:L363)</f>
        <v>1.7344063962809741E-9</v>
      </c>
      <c r="M365" s="168">
        <f>SUM(M7:M363)</f>
        <v>-1.3975295587442815E-8</v>
      </c>
      <c r="N365" s="168">
        <f>SUM(N7:N363)</f>
        <v>118891723.56299998</v>
      </c>
      <c r="O365" s="211">
        <f t="shared" ref="O365" si="97">N365/T365*1000</f>
        <v>21252.144768283652</v>
      </c>
      <c r="P365" s="212">
        <f>O365/O$365</f>
        <v>1</v>
      </c>
      <c r="Q365" s="168">
        <f>SUM(Q7:Q363)</f>
        <v>-8.529241313226521E-9</v>
      </c>
      <c r="R365" s="212">
        <f t="shared" ref="R365" si="98">(D365-U365)/U365</f>
        <v>9.0132426526917081E-2</v>
      </c>
      <c r="S365" s="212">
        <f>(E365-V365)/V365</f>
        <v>8.1531738168751713E-2</v>
      </c>
      <c r="T365" s="168">
        <f>SUM(T7:T363)</f>
        <v>5594340</v>
      </c>
      <c r="U365" s="168">
        <f>SUM(U7:U363)</f>
        <v>109061725.594</v>
      </c>
      <c r="V365" s="168">
        <v>19650.042636999042</v>
      </c>
      <c r="W365" s="198"/>
      <c r="X365" s="96">
        <f>SUM(X7:X362)</f>
        <v>9894.9830000000002</v>
      </c>
      <c r="Y365" s="97">
        <f>X365*1000/T365</f>
        <v>1.7687489498314368</v>
      </c>
      <c r="Z365" s="1"/>
      <c r="AA365" s="46"/>
      <c r="AB365" s="1"/>
    </row>
    <row r="367" spans="2:28" ht="19.5" customHeight="1">
      <c r="B367" s="191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-243.25239033953054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1.1446016060579276E-2</v>
      </c>
    </row>
    <row r="369" spans="2:10" ht="21.75" customHeight="1">
      <c r="B369" s="101" t="s">
        <v>395</v>
      </c>
      <c r="C369" s="102" t="s">
        <v>448</v>
      </c>
      <c r="D369" s="167"/>
      <c r="E369" s="104"/>
      <c r="F369" s="104"/>
      <c r="G369" s="104"/>
      <c r="H369" s="104"/>
      <c r="I369" s="104"/>
      <c r="J369" s="104"/>
    </row>
    <row r="371" spans="2:10">
      <c r="C371" s="232" t="s">
        <v>396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C23" sqref="C23"/>
    </sheetView>
  </sheetViews>
  <sheetFormatPr baseColWidth="10" defaultColWidth="11.42578125" defaultRowHeight="15"/>
  <cols>
    <col min="2" max="2" width="18.85546875" customWidth="1"/>
    <col min="11" max="11" width="12.5703125" customWidth="1"/>
  </cols>
  <sheetData>
    <row r="1" spans="1:20" ht="33" customHeight="1">
      <c r="A1" s="49"/>
      <c r="B1" s="2"/>
      <c r="C1" s="254" t="s">
        <v>397</v>
      </c>
      <c r="D1" s="254"/>
      <c r="E1" s="254"/>
      <c r="F1" s="255" t="s">
        <v>398</v>
      </c>
      <c r="G1" s="255"/>
      <c r="H1" s="255" t="s">
        <v>399</v>
      </c>
      <c r="I1" s="255"/>
      <c r="J1" s="255"/>
      <c r="K1" s="4" t="s">
        <v>400</v>
      </c>
      <c r="L1" s="50" t="s">
        <v>9</v>
      </c>
      <c r="M1" s="45"/>
      <c r="N1" s="256" t="s">
        <v>401</v>
      </c>
      <c r="O1" s="257"/>
      <c r="Q1" s="121"/>
    </row>
    <row r="2" spans="1:20">
      <c r="A2" s="109"/>
      <c r="B2" s="110"/>
      <c r="C2" s="258" t="s">
        <v>431</v>
      </c>
      <c r="D2" s="258"/>
      <c r="E2" s="258"/>
      <c r="F2" s="259" t="str">
        <f>C2</f>
        <v>Juni</v>
      </c>
      <c r="G2" s="259"/>
      <c r="H2" s="259" t="str">
        <f>C2</f>
        <v>Juni</v>
      </c>
      <c r="I2" s="260"/>
      <c r="J2" s="260"/>
      <c r="K2" s="106" t="s">
        <v>403</v>
      </c>
      <c r="L2" s="107" t="s">
        <v>16</v>
      </c>
      <c r="M2" s="108"/>
      <c r="N2" s="261" t="str">
        <f>C2</f>
        <v>Juni</v>
      </c>
      <c r="O2" s="262"/>
      <c r="P2" s="27"/>
      <c r="Q2" s="244" t="str">
        <f>C2</f>
        <v>Juni</v>
      </c>
      <c r="R2" s="245"/>
      <c r="S2" s="246"/>
      <c r="T2" s="246"/>
    </row>
    <row r="3" spans="1:20">
      <c r="C3" s="247"/>
      <c r="D3" s="248"/>
      <c r="E3" s="47" t="s">
        <v>19</v>
      </c>
      <c r="F3" s="3"/>
      <c r="G3" s="3"/>
      <c r="H3" s="249"/>
      <c r="I3" s="249"/>
      <c r="J3" s="48" t="s">
        <v>25</v>
      </c>
      <c r="K3" s="105" t="str">
        <f>LEFT(C2,3)</f>
        <v>Jun</v>
      </c>
      <c r="L3" s="226" t="s">
        <v>404</v>
      </c>
      <c r="M3" s="45"/>
      <c r="N3" s="118" t="s">
        <v>405</v>
      </c>
      <c r="O3" s="51" t="s">
        <v>405</v>
      </c>
      <c r="Q3" s="250" t="s">
        <v>10</v>
      </c>
      <c r="R3" s="251"/>
      <c r="S3" s="252"/>
      <c r="T3" s="253"/>
    </row>
    <row r="4" spans="1:20">
      <c r="A4" s="49" t="s">
        <v>406</v>
      </c>
      <c r="B4" s="2" t="s">
        <v>407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408</v>
      </c>
      <c r="L4" s="113"/>
      <c r="M4" s="114"/>
      <c r="N4" s="119" t="s">
        <v>34</v>
      </c>
      <c r="O4" s="115" t="s">
        <v>409</v>
      </c>
      <c r="P4" s="116"/>
      <c r="Q4" s="123" t="s">
        <v>34</v>
      </c>
      <c r="R4" s="117" t="s">
        <v>410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4">
        <v>3773893</v>
      </c>
      <c r="D7" s="53">
        <f t="shared" ref="D7:D21" si="0">C7*1000/L7</f>
        <v>5210.4723246213534</v>
      </c>
      <c r="E7" s="38">
        <f>D7/D$23</f>
        <v>1.2702910922564128</v>
      </c>
      <c r="F7" s="54">
        <f t="shared" ref="F7:F10" si="1">($D$23-D7)*0.875</f>
        <v>-970.09357251381641</v>
      </c>
      <c r="G7" s="53">
        <f t="shared" ref="G7:G10" si="2">(F7*L7)/1000</f>
        <v>-702629.07363603206</v>
      </c>
      <c r="H7" s="53">
        <f>G7+C7</f>
        <v>3071263.9263639678</v>
      </c>
      <c r="I7" s="55">
        <f t="shared" ref="I7:I10" si="3">H7*1000/L7</f>
        <v>4240.3787521075365</v>
      </c>
      <c r="J7" s="38">
        <f>I7/I$23</f>
        <v>1.0337863865320516</v>
      </c>
      <c r="K7" s="194">
        <v>-111755.26450640266</v>
      </c>
      <c r="L7" s="64">
        <v>724290</v>
      </c>
      <c r="N7" s="122">
        <f>(C7-Q7)/Q7</f>
        <v>4.1621608492630885E-2</v>
      </c>
      <c r="O7" s="28">
        <f>(D7-R7)/R7</f>
        <v>3.2158727348501545E-2</v>
      </c>
      <c r="Q7" s="194">
        <v>3623094</v>
      </c>
      <c r="R7" s="194">
        <v>5048.1308606540242</v>
      </c>
      <c r="S7" s="25"/>
      <c r="T7" s="1"/>
    </row>
    <row r="8" spans="1:20">
      <c r="A8" s="20">
        <v>11</v>
      </c>
      <c r="B8" t="s">
        <v>411</v>
      </c>
      <c r="C8" s="194">
        <v>2260677</v>
      </c>
      <c r="D8" s="53">
        <f t="shared" si="0"/>
        <v>4481.0603057308681</v>
      </c>
      <c r="E8" s="38">
        <f t="shared" ref="E8:E21" si="4">D8/D$23</f>
        <v>1.0924635302899104</v>
      </c>
      <c r="F8" s="54">
        <f t="shared" si="1"/>
        <v>-331.85805598464174</v>
      </c>
      <c r="G8" s="53">
        <f t="shared" si="2"/>
        <v>-167421.06181202782</v>
      </c>
      <c r="H8" s="53">
        <f t="shared" ref="H8:H10" si="5">G8+C8</f>
        <v>2093255.9381879722</v>
      </c>
      <c r="I8" s="55">
        <f t="shared" si="3"/>
        <v>4149.2022497462258</v>
      </c>
      <c r="J8" s="38">
        <f t="shared" ref="J8:J21" si="6">I8/I$23</f>
        <v>1.0115579412862385</v>
      </c>
      <c r="K8" s="194">
        <v>-2255.384917881398</v>
      </c>
      <c r="L8" s="64">
        <v>504496</v>
      </c>
      <c r="N8" s="122">
        <f>(C8-Q8)/Q8</f>
        <v>9.359533706753638E-2</v>
      </c>
      <c r="O8" s="28">
        <f t="shared" ref="O8:O10" si="7">(D8-R8)/R8</f>
        <v>8.2585595232187892E-2</v>
      </c>
      <c r="Q8" s="194">
        <v>2067197</v>
      </c>
      <c r="R8" s="194">
        <v>4139.2203309058359</v>
      </c>
      <c r="S8" s="25"/>
      <c r="T8" s="1"/>
    </row>
    <row r="9" spans="1:20">
      <c r="A9" s="21">
        <v>15</v>
      </c>
      <c r="B9" t="s">
        <v>412</v>
      </c>
      <c r="C9" s="194">
        <v>1039059</v>
      </c>
      <c r="D9" s="53">
        <f t="shared" si="0"/>
        <v>3814.2783200508052</v>
      </c>
      <c r="E9" s="38">
        <f t="shared" si="4"/>
        <v>0.92990490525240399</v>
      </c>
      <c r="F9" s="54">
        <f t="shared" si="1"/>
        <v>251.57618148541331</v>
      </c>
      <c r="G9" s="53">
        <f t="shared" si="2"/>
        <v>68532.622326985889</v>
      </c>
      <c r="H9" s="53">
        <f t="shared" si="5"/>
        <v>1107591.6223269859</v>
      </c>
      <c r="I9" s="55">
        <f t="shared" si="3"/>
        <v>4065.8545015362183</v>
      </c>
      <c r="J9" s="38">
        <f t="shared" si="6"/>
        <v>0.99123811315655042</v>
      </c>
      <c r="K9" s="194">
        <v>10798.849116227386</v>
      </c>
      <c r="L9" s="64">
        <v>272413</v>
      </c>
      <c r="N9" s="122">
        <f t="shared" ref="N9:N10" si="8">(C9-Q9)/Q9</f>
        <v>0.10628930750647606</v>
      </c>
      <c r="O9" s="28">
        <f t="shared" si="7"/>
        <v>9.9024046409798991E-2</v>
      </c>
      <c r="Q9" s="194">
        <v>939229</v>
      </c>
      <c r="R9" s="194">
        <v>3470.6049722123685</v>
      </c>
      <c r="S9" s="25"/>
      <c r="T9" s="1"/>
    </row>
    <row r="10" spans="1:20">
      <c r="A10" s="21">
        <v>18</v>
      </c>
      <c r="B10" t="s">
        <v>413</v>
      </c>
      <c r="C10" s="194">
        <v>927644</v>
      </c>
      <c r="D10" s="53">
        <f t="shared" si="0"/>
        <v>3808.3438020871822</v>
      </c>
      <c r="E10" s="38">
        <f t="shared" si="4"/>
        <v>0.92845809489887732</v>
      </c>
      <c r="F10" s="54">
        <f t="shared" si="1"/>
        <v>256.76888470358341</v>
      </c>
      <c r="G10" s="53">
        <f t="shared" si="2"/>
        <v>62544.278473868253</v>
      </c>
      <c r="H10" s="53">
        <f t="shared" si="5"/>
        <v>990188.27847386827</v>
      </c>
      <c r="I10" s="55">
        <f t="shared" si="3"/>
        <v>4065.1126867907656</v>
      </c>
      <c r="J10" s="38">
        <f t="shared" si="6"/>
        <v>0.99105726186235965</v>
      </c>
      <c r="K10" s="194">
        <v>15235.160697374507</v>
      </c>
      <c r="L10" s="64">
        <v>243582</v>
      </c>
      <c r="N10" s="122">
        <f t="shared" si="8"/>
        <v>0.11740508349424279</v>
      </c>
      <c r="O10" s="28">
        <f t="shared" si="7"/>
        <v>0.11510680223031271</v>
      </c>
      <c r="Q10" s="194">
        <v>830177</v>
      </c>
      <c r="R10" s="194">
        <v>3415.227845862079</v>
      </c>
      <c r="S10" s="25"/>
      <c r="T10" s="1"/>
    </row>
    <row r="11" spans="1:20">
      <c r="A11" s="21">
        <v>31</v>
      </c>
      <c r="B11" t="s">
        <v>414</v>
      </c>
      <c r="C11" s="194">
        <v>1066861</v>
      </c>
      <c r="D11" s="53">
        <f t="shared" si="0"/>
        <v>3393.2482419284556</v>
      </c>
      <c r="E11" s="38">
        <f t="shared" si="4"/>
        <v>0.82725955479471613</v>
      </c>
      <c r="F11" s="54">
        <f t="shared" ref="F11:F21" si="9">($D$23-D11)*0.875</f>
        <v>619.97749984246911</v>
      </c>
      <c r="G11" s="53">
        <f t="shared" ref="G11:G21" si="10">(F11*L11)/1000</f>
        <v>194925.26579297119</v>
      </c>
      <c r="H11" s="53">
        <f t="shared" ref="H11:H21" si="11">G11+C11</f>
        <v>1261786.2657929712</v>
      </c>
      <c r="I11" s="55">
        <f t="shared" ref="I11:I21" si="12">H11*1000/L11</f>
        <v>4013.2257417709247</v>
      </c>
      <c r="J11" s="38">
        <f t="shared" si="6"/>
        <v>0.97840744434933946</v>
      </c>
      <c r="K11" s="194">
        <v>15826.670392329601</v>
      </c>
      <c r="L11" s="64">
        <v>314407</v>
      </c>
      <c r="N11" s="122">
        <f t="shared" ref="N11:N21" si="13">(C11-Q11)/Q11</f>
        <v>6.708615517874271E-2</v>
      </c>
      <c r="O11" s="28">
        <f t="shared" ref="O11:O21" si="14">(D11-R11)/R11</f>
        <v>5.9432765527977618E-2</v>
      </c>
      <c r="Q11" s="194">
        <v>999789</v>
      </c>
      <c r="R11" s="194">
        <v>3202.8915400189653</v>
      </c>
      <c r="S11" s="25"/>
      <c r="T11" s="1"/>
    </row>
    <row r="12" spans="1:20">
      <c r="A12" s="21">
        <v>32</v>
      </c>
      <c r="B12" t="s">
        <v>415</v>
      </c>
      <c r="C12" s="194">
        <v>3332453</v>
      </c>
      <c r="D12" s="53">
        <f t="shared" si="0"/>
        <v>4499.1804827995893</v>
      </c>
      <c r="E12" s="38">
        <f t="shared" si="4"/>
        <v>1.0968811527407076</v>
      </c>
      <c r="F12" s="54">
        <f t="shared" si="9"/>
        <v>-347.71321091977279</v>
      </c>
      <c r="G12" s="53">
        <f t="shared" si="10"/>
        <v>-257544.22106405732</v>
      </c>
      <c r="H12" s="53">
        <f t="shared" si="11"/>
        <v>3074908.7789359428</v>
      </c>
      <c r="I12" s="55">
        <f t="shared" si="12"/>
        <v>4151.4672718798165</v>
      </c>
      <c r="J12" s="38">
        <f t="shared" si="6"/>
        <v>1.0121101440925884</v>
      </c>
      <c r="K12" s="194">
        <v>-18319.703129412956</v>
      </c>
      <c r="L12" s="64">
        <v>740680</v>
      </c>
      <c r="N12" s="122">
        <f t="shared" si="13"/>
        <v>6.9699488045678812E-2</v>
      </c>
      <c r="O12" s="28">
        <f t="shared" si="14"/>
        <v>5.2546573400327826E-2</v>
      </c>
      <c r="Q12" s="194">
        <v>3115317</v>
      </c>
      <c r="R12" s="194">
        <v>4274.5666524424296</v>
      </c>
      <c r="S12" s="25"/>
      <c r="T12" s="1"/>
    </row>
    <row r="13" spans="1:20">
      <c r="A13" s="21">
        <v>33</v>
      </c>
      <c r="B13" t="s">
        <v>416</v>
      </c>
      <c r="C13" s="194">
        <v>1062076</v>
      </c>
      <c r="D13" s="53">
        <f t="shared" si="0"/>
        <v>3915.5164277708959</v>
      </c>
      <c r="E13" s="38">
        <f t="shared" si="4"/>
        <v>0.95458632728511228</v>
      </c>
      <c r="F13" s="54">
        <f t="shared" si="9"/>
        <v>162.99283723033392</v>
      </c>
      <c r="G13" s="53">
        <f t="shared" si="10"/>
        <v>44211.481113053611</v>
      </c>
      <c r="H13" s="53">
        <f t="shared" si="11"/>
        <v>1106287.4811130536</v>
      </c>
      <c r="I13" s="55">
        <f t="shared" si="12"/>
        <v>4078.5092650012298</v>
      </c>
      <c r="J13" s="38">
        <f t="shared" si="6"/>
        <v>0.99432329091063898</v>
      </c>
      <c r="K13" s="194">
        <v>2972.5559722863909</v>
      </c>
      <c r="L13" s="64">
        <v>271248</v>
      </c>
      <c r="N13" s="122">
        <f t="shared" si="13"/>
        <v>9.0813481161191589E-2</v>
      </c>
      <c r="O13" s="28">
        <f t="shared" si="14"/>
        <v>8.5066812191911312E-2</v>
      </c>
      <c r="Q13" s="194">
        <v>973655</v>
      </c>
      <c r="R13" s="194">
        <v>3608.5486937539608</v>
      </c>
      <c r="S13" s="25"/>
      <c r="T13" s="1"/>
    </row>
    <row r="14" spans="1:20">
      <c r="A14" s="21">
        <v>34</v>
      </c>
      <c r="B14" t="s">
        <v>417</v>
      </c>
      <c r="C14" s="194">
        <v>1299014</v>
      </c>
      <c r="D14" s="53">
        <f t="shared" si="0"/>
        <v>3440.5862971320812</v>
      </c>
      <c r="E14" s="38">
        <f t="shared" si="4"/>
        <v>0.83880037222997195</v>
      </c>
      <c r="F14" s="54">
        <f t="shared" si="9"/>
        <v>578.5567015392968</v>
      </c>
      <c r="G14" s="53">
        <f t="shared" si="10"/>
        <v>218437.55400637074</v>
      </c>
      <c r="H14" s="53">
        <f t="shared" si="11"/>
        <v>1517451.5540063707</v>
      </c>
      <c r="I14" s="55">
        <f t="shared" si="12"/>
        <v>4019.1429986713779</v>
      </c>
      <c r="J14" s="38">
        <f t="shared" si="6"/>
        <v>0.97985004652874641</v>
      </c>
      <c r="K14" s="194">
        <v>13141.552471069095</v>
      </c>
      <c r="L14" s="64">
        <v>377556</v>
      </c>
      <c r="N14" s="122">
        <f t="shared" si="13"/>
        <v>0.10940361017736602</v>
      </c>
      <c r="O14" s="28">
        <f t="shared" si="14"/>
        <v>0.10572475639159112</v>
      </c>
      <c r="Q14" s="194">
        <v>1170912</v>
      </c>
      <c r="R14" s="194">
        <v>3111.6118882605551</v>
      </c>
      <c r="S14" s="25"/>
      <c r="T14" s="1"/>
    </row>
    <row r="15" spans="1:20">
      <c r="A15" s="21">
        <v>39</v>
      </c>
      <c r="B15" t="s">
        <v>418</v>
      </c>
      <c r="C15" s="194">
        <v>944229</v>
      </c>
      <c r="D15" s="53">
        <f t="shared" si="0"/>
        <v>3658.7954477643748</v>
      </c>
      <c r="E15" s="38">
        <f t="shared" si="4"/>
        <v>0.89199883928395129</v>
      </c>
      <c r="F15" s="54">
        <f t="shared" si="9"/>
        <v>387.62369473603991</v>
      </c>
      <c r="G15" s="53">
        <f t="shared" si="10"/>
        <v>100034.43452422455</v>
      </c>
      <c r="H15" s="53">
        <f t="shared" si="11"/>
        <v>1044263.4345242246</v>
      </c>
      <c r="I15" s="55">
        <f t="shared" si="12"/>
        <v>4046.4191425004151</v>
      </c>
      <c r="J15" s="38">
        <f t="shared" si="6"/>
        <v>0.98649985491049397</v>
      </c>
      <c r="K15" s="194">
        <v>7469.8212017191545</v>
      </c>
      <c r="L15" s="64">
        <v>258071</v>
      </c>
      <c r="N15" s="122">
        <f t="shared" si="13"/>
        <v>7.1041369148558478E-2</v>
      </c>
      <c r="O15" s="28">
        <f t="shared" si="14"/>
        <v>6.4239222436860879E-2</v>
      </c>
      <c r="Q15" s="194">
        <v>881599</v>
      </c>
      <c r="R15" s="194">
        <v>3437.944562301117</v>
      </c>
      <c r="S15" s="25"/>
      <c r="T15" s="1"/>
    </row>
    <row r="16" spans="1:20">
      <c r="A16" s="21">
        <v>40</v>
      </c>
      <c r="B16" t="s">
        <v>419</v>
      </c>
      <c r="C16" s="194">
        <v>649093</v>
      </c>
      <c r="D16" s="53">
        <f t="shared" si="0"/>
        <v>3649.3986945008237</v>
      </c>
      <c r="E16" s="38">
        <f t="shared" si="4"/>
        <v>0.88970795062297214</v>
      </c>
      <c r="F16" s="54">
        <f t="shared" si="9"/>
        <v>395.84585384164711</v>
      </c>
      <c r="G16" s="53">
        <f t="shared" si="10"/>
        <v>70406.331101836869</v>
      </c>
      <c r="H16" s="53">
        <f t="shared" si="11"/>
        <v>719499.33110183687</v>
      </c>
      <c r="I16" s="55">
        <f t="shared" si="12"/>
        <v>4045.2445483424708</v>
      </c>
      <c r="J16" s="38">
        <f t="shared" si="6"/>
        <v>0.98621349382787149</v>
      </c>
      <c r="K16" s="194">
        <v>11657.820245306008</v>
      </c>
      <c r="L16" s="64">
        <v>177863</v>
      </c>
      <c r="N16" s="122">
        <f t="shared" si="13"/>
        <v>9.3843001250408661E-2</v>
      </c>
      <c r="O16" s="28">
        <f t="shared" si="14"/>
        <v>8.9107563801569936E-2</v>
      </c>
      <c r="Q16" s="194">
        <v>593406</v>
      </c>
      <c r="R16" s="194">
        <v>3350.8156731209024</v>
      </c>
      <c r="S16" s="25"/>
      <c r="T16" s="1"/>
    </row>
    <row r="17" spans="1:20">
      <c r="A17" s="21">
        <v>42</v>
      </c>
      <c r="B17" t="s">
        <v>420</v>
      </c>
      <c r="C17" s="194">
        <v>1117416</v>
      </c>
      <c r="D17" s="53">
        <f t="shared" si="0"/>
        <v>3468.2111065589033</v>
      </c>
      <c r="E17" s="38">
        <f t="shared" si="4"/>
        <v>0.84553518380825299</v>
      </c>
      <c r="F17" s="54">
        <f t="shared" si="9"/>
        <v>554.38499329082742</v>
      </c>
      <c r="G17" s="53">
        <f t="shared" si="10"/>
        <v>178616.19221838511</v>
      </c>
      <c r="H17" s="53">
        <f t="shared" si="11"/>
        <v>1296032.1922183852</v>
      </c>
      <c r="I17" s="55">
        <f t="shared" si="12"/>
        <v>4022.5960998497312</v>
      </c>
      <c r="J17" s="38">
        <f t="shared" si="6"/>
        <v>0.98069189797603173</v>
      </c>
      <c r="K17" s="194">
        <v>14970.1248584282</v>
      </c>
      <c r="L17" s="64">
        <v>322188</v>
      </c>
      <c r="N17" s="122">
        <f t="shared" si="13"/>
        <v>8.5938972930632684E-2</v>
      </c>
      <c r="O17" s="28">
        <f t="shared" si="14"/>
        <v>7.8058712589739024E-2</v>
      </c>
      <c r="Q17" s="194">
        <v>1028986</v>
      </c>
      <c r="R17" s="194">
        <v>3217.0892605909021</v>
      </c>
      <c r="S17" s="25"/>
      <c r="T17" s="1"/>
    </row>
    <row r="18" spans="1:20">
      <c r="A18" s="21">
        <v>46</v>
      </c>
      <c r="B18" t="s">
        <v>421</v>
      </c>
      <c r="C18" s="194">
        <v>2717950</v>
      </c>
      <c r="D18" s="53">
        <f t="shared" si="0"/>
        <v>4148.2120236260134</v>
      </c>
      <c r="E18" s="38">
        <f t="shared" si="4"/>
        <v>1.011316528350624</v>
      </c>
      <c r="F18" s="54">
        <f t="shared" si="9"/>
        <v>-40.615809142893909</v>
      </c>
      <c r="G18" s="53">
        <f t="shared" si="10"/>
        <v>-26611.88430851552</v>
      </c>
      <c r="H18" s="53">
        <f t="shared" si="11"/>
        <v>2691338.1156914844</v>
      </c>
      <c r="I18" s="55">
        <f t="shared" si="12"/>
        <v>4107.5962144831192</v>
      </c>
      <c r="J18" s="38">
        <f t="shared" si="6"/>
        <v>1.0014145660438278</v>
      </c>
      <c r="K18" s="194">
        <v>7978.3660657465116</v>
      </c>
      <c r="L18" s="64">
        <v>655210</v>
      </c>
      <c r="N18" s="122">
        <f t="shared" si="13"/>
        <v>9.4675020933326304E-2</v>
      </c>
      <c r="O18" s="28">
        <f t="shared" si="14"/>
        <v>8.8140819674386209E-2</v>
      </c>
      <c r="Q18" s="194">
        <v>2482883</v>
      </c>
      <c r="R18" s="194">
        <v>3812.2014620013233</v>
      </c>
      <c r="S18" s="25"/>
      <c r="T18" s="1"/>
    </row>
    <row r="19" spans="1:20">
      <c r="A19" s="21">
        <v>50</v>
      </c>
      <c r="B19" t="s">
        <v>422</v>
      </c>
      <c r="C19" s="194">
        <v>1827112</v>
      </c>
      <c r="D19" s="53">
        <f t="shared" si="0"/>
        <v>3753.1957725213892</v>
      </c>
      <c r="E19" s="38">
        <f t="shared" si="4"/>
        <v>0.91501323878057705</v>
      </c>
      <c r="F19" s="54">
        <f t="shared" si="9"/>
        <v>305.02341057365226</v>
      </c>
      <c r="G19" s="53">
        <f t="shared" si="10"/>
        <v>148489.97161841253</v>
      </c>
      <c r="H19" s="53">
        <f t="shared" si="11"/>
        <v>1975601.9716184125</v>
      </c>
      <c r="I19" s="55">
        <f t="shared" si="12"/>
        <v>4058.2191830950414</v>
      </c>
      <c r="J19" s="38">
        <f t="shared" si="6"/>
        <v>0.98937665484757209</v>
      </c>
      <c r="K19" s="194">
        <v>16784.718341328029</v>
      </c>
      <c r="L19" s="64">
        <v>486815</v>
      </c>
      <c r="N19" s="122">
        <f t="shared" si="13"/>
        <v>9.3718835114183954E-2</v>
      </c>
      <c r="O19" s="28">
        <f t="shared" si="14"/>
        <v>8.5048886602520107E-2</v>
      </c>
      <c r="Q19" s="194">
        <v>1670550</v>
      </c>
      <c r="R19" s="194">
        <v>3459.010758744068</v>
      </c>
      <c r="S19" s="25"/>
      <c r="T19" s="1"/>
    </row>
    <row r="20" spans="1:20">
      <c r="A20" s="21">
        <v>55</v>
      </c>
      <c r="B20" t="s">
        <v>423</v>
      </c>
      <c r="C20" s="194">
        <v>656541</v>
      </c>
      <c r="D20" s="53">
        <f t="shared" si="0"/>
        <v>3851.1546876741418</v>
      </c>
      <c r="E20" s="38">
        <f t="shared" si="4"/>
        <v>0.93889520754905831</v>
      </c>
      <c r="F20" s="54">
        <f t="shared" si="9"/>
        <v>219.3093598149938</v>
      </c>
      <c r="G20" s="53">
        <f t="shared" si="10"/>
        <v>37387.640351900322</v>
      </c>
      <c r="H20" s="53">
        <f t="shared" si="11"/>
        <v>693928.64035190037</v>
      </c>
      <c r="I20" s="55">
        <f t="shared" si="12"/>
        <v>4070.4640474891357</v>
      </c>
      <c r="J20" s="38">
        <f t="shared" si="6"/>
        <v>0.9923619009436323</v>
      </c>
      <c r="K20" s="194">
        <v>8543.9432497175731</v>
      </c>
      <c r="L20" s="64">
        <v>170479</v>
      </c>
      <c r="N20" s="122">
        <f t="shared" si="13"/>
        <v>0.12738771473119534</v>
      </c>
      <c r="O20" s="28">
        <f t="shared" si="14"/>
        <v>0.12164096630997391</v>
      </c>
      <c r="Q20" s="194">
        <v>582356</v>
      </c>
      <c r="R20" s="194">
        <v>3433.5003832321208</v>
      </c>
      <c r="S20" s="25"/>
      <c r="T20" s="1"/>
    </row>
    <row r="21" spans="1:20">
      <c r="A21" s="21">
        <v>56</v>
      </c>
      <c r="B21" t="s">
        <v>424</v>
      </c>
      <c r="C21" s="194">
        <v>272812</v>
      </c>
      <c r="D21" s="53">
        <f t="shared" si="0"/>
        <v>3635.4574771461316</v>
      </c>
      <c r="E21" s="38">
        <f t="shared" si="4"/>
        <v>0.88630914085726387</v>
      </c>
      <c r="F21" s="54">
        <f t="shared" si="9"/>
        <v>408.04441902700268</v>
      </c>
      <c r="G21" s="53">
        <f t="shared" si="10"/>
        <v>30620.469292624337</v>
      </c>
      <c r="H21" s="53">
        <f t="shared" si="11"/>
        <v>303432.46929262433</v>
      </c>
      <c r="I21" s="55">
        <f t="shared" si="12"/>
        <v>4043.5018961731344</v>
      </c>
      <c r="J21" s="38">
        <f t="shared" si="6"/>
        <v>0.98578864260715804</v>
      </c>
      <c r="K21" s="194">
        <v>6950.7699421647631</v>
      </c>
      <c r="L21" s="64">
        <v>75042</v>
      </c>
      <c r="N21" s="122">
        <f t="shared" si="13"/>
        <v>0.12680547352247523</v>
      </c>
      <c r="O21" s="28">
        <f t="shared" si="14"/>
        <v>0.12697064582876708</v>
      </c>
      <c r="Q21" s="194">
        <v>242111</v>
      </c>
      <c r="R21" s="194">
        <v>3225.8670539485429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22946830</v>
      </c>
      <c r="D23" s="59">
        <f>C23*1000/L23</f>
        <v>4101.7939560341347</v>
      </c>
      <c r="E23" s="60">
        <f>D23/D$23</f>
        <v>1</v>
      </c>
      <c r="F23" s="61"/>
      <c r="G23" s="59">
        <f>SUM(G7:G21)</f>
        <v>6.6211214289069176E-10</v>
      </c>
      <c r="H23" s="59">
        <f>SUM(H7:H22)</f>
        <v>22946830</v>
      </c>
      <c r="I23" s="62">
        <f>H23*1000/L23</f>
        <v>4101.7939560341347</v>
      </c>
      <c r="J23" s="60">
        <f>I23/I$23</f>
        <v>1</v>
      </c>
      <c r="K23" s="63">
        <f>SUM(K7:K21)</f>
        <v>2.1464074961841106E-10</v>
      </c>
      <c r="L23" s="19">
        <f>SUM(L7:L21)</f>
        <v>5594340</v>
      </c>
      <c r="N23" s="221">
        <f>(C23-Q23)/Q23</f>
        <v>8.2333263101661738E-2</v>
      </c>
      <c r="O23" s="128">
        <f>(D23-R23)/R23</f>
        <v>7.3794106877063656E-2</v>
      </c>
      <c r="Q23" s="127">
        <f>SUM(Q7:Q21)</f>
        <v>21201261</v>
      </c>
      <c r="R23" s="127">
        <v>3819.9073078948645</v>
      </c>
      <c r="S23" s="16"/>
      <c r="T23" s="25"/>
    </row>
    <row r="25" spans="1:20">
      <c r="A25" s="65" t="s">
        <v>392</v>
      </c>
      <c r="B25" s="174" t="str">
        <f>komm!C369</f>
        <v>Utbetales/trekkes ved 8. termin rammetilskudd i september</v>
      </c>
      <c r="C25" s="66"/>
      <c r="D25" s="66"/>
      <c r="E25" s="66"/>
      <c r="O25" s="67"/>
      <c r="Q25" s="46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L50" sqref="L50"/>
    </sheetView>
  </sheetViews>
  <sheetFormatPr baseColWidth="10" defaultColWidth="11.5703125" defaultRowHeight="15"/>
  <cols>
    <col min="1" max="1" width="23" style="30" customWidth="1"/>
    <col min="2" max="2" width="12.85546875" style="30" customWidth="1"/>
    <col min="3" max="4" width="13.85546875" style="30" customWidth="1"/>
    <col min="5" max="5" width="14.85546875" style="30" customWidth="1"/>
    <col min="6" max="6" width="11.5703125" style="30" bestFit="1" customWidth="1"/>
    <col min="7" max="8" width="12.140625" style="30" customWidth="1"/>
    <col min="9" max="9" width="14.85546875" style="30" customWidth="1"/>
    <col min="10" max="12" width="14.5703125" style="30" customWidth="1"/>
    <col min="13" max="13" width="13.85546875" style="30" customWidth="1"/>
    <col min="14" max="14" width="11.5703125" style="30" bestFit="1" customWidth="1"/>
    <col min="15" max="15" width="12.425781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>
      <c r="A1" s="135" t="s">
        <v>425</v>
      </c>
      <c r="B1" s="264"/>
      <c r="C1" s="264"/>
      <c r="D1" s="130"/>
      <c r="E1" s="130"/>
      <c r="F1" s="264"/>
      <c r="G1" s="264"/>
      <c r="H1" s="130"/>
      <c r="I1" s="130"/>
      <c r="J1" s="264"/>
      <c r="K1" s="264"/>
      <c r="L1" s="158"/>
    </row>
    <row r="2" spans="1:17">
      <c r="A2" s="136"/>
      <c r="B2" s="134" t="s">
        <v>426</v>
      </c>
      <c r="C2" s="134">
        <v>2024</v>
      </c>
      <c r="D2" s="134">
        <v>2025</v>
      </c>
      <c r="E2" s="134"/>
      <c r="F2" s="134" t="str">
        <f>B2</f>
        <v>2023-</v>
      </c>
      <c r="G2" s="134">
        <f>C2</f>
        <v>2024</v>
      </c>
      <c r="H2" s="134">
        <f>D2</f>
        <v>2025</v>
      </c>
      <c r="I2" s="134"/>
      <c r="J2" s="134" t="str">
        <f>F2</f>
        <v>2023-</v>
      </c>
      <c r="K2" s="134">
        <f>G2</f>
        <v>2024</v>
      </c>
      <c r="L2" s="134">
        <f>H2</f>
        <v>2025</v>
      </c>
    </row>
    <row r="3" spans="1:17">
      <c r="A3" s="7" t="s">
        <v>427</v>
      </c>
      <c r="B3" s="29">
        <v>25063955</v>
      </c>
      <c r="C3" s="29">
        <v>25701680.805999998</v>
      </c>
      <c r="D3" s="29">
        <v>26451927.085000027</v>
      </c>
      <c r="E3" s="7"/>
      <c r="F3" s="29">
        <v>4993742</v>
      </c>
      <c r="G3" s="29">
        <v>5090096.4759999998</v>
      </c>
      <c r="H3" s="29">
        <v>5107753</v>
      </c>
      <c r="I3" s="7"/>
      <c r="J3" s="29">
        <f t="shared" ref="J3:J14" si="0">B3+F3</f>
        <v>30057697</v>
      </c>
      <c r="K3" s="29">
        <f t="shared" ref="K3:K14" si="1">C3+G3</f>
        <v>30791777.281999998</v>
      </c>
      <c r="L3" s="29">
        <f>D3+H3</f>
        <v>31559680.085000027</v>
      </c>
      <c r="M3" s="147"/>
      <c r="N3" s="147"/>
      <c r="O3" s="147"/>
      <c r="P3" s="164"/>
      <c r="Q3" s="164"/>
    </row>
    <row r="4" spans="1:17">
      <c r="A4" s="7" t="s">
        <v>428</v>
      </c>
      <c r="B4" s="29">
        <v>26304885</v>
      </c>
      <c r="C4" s="29">
        <v>26869918</v>
      </c>
      <c r="D4" s="29">
        <v>27627230</v>
      </c>
      <c r="E4" s="7"/>
      <c r="F4" s="29">
        <v>5229541</v>
      </c>
      <c r="G4" s="29">
        <v>5310162</v>
      </c>
      <c r="H4" s="29">
        <v>5327695</v>
      </c>
      <c r="I4" s="29"/>
      <c r="J4" s="29">
        <f t="shared" si="0"/>
        <v>31534426</v>
      </c>
      <c r="K4" s="29">
        <f t="shared" si="1"/>
        <v>32180080</v>
      </c>
      <c r="L4" s="29">
        <f t="shared" ref="L4:L14" si="2">D4+H4</f>
        <v>32954925</v>
      </c>
      <c r="M4" s="164"/>
      <c r="N4" s="164"/>
      <c r="O4" s="164"/>
      <c r="P4" s="164"/>
    </row>
    <row r="5" spans="1:17">
      <c r="A5" s="7" t="s">
        <v>429</v>
      </c>
      <c r="B5" s="29">
        <v>60452989</v>
      </c>
      <c r="C5" s="29">
        <v>61849967</v>
      </c>
      <c r="D5" s="29">
        <v>66139364.700999998</v>
      </c>
      <c r="E5" s="29"/>
      <c r="F5" s="29">
        <v>11982449</v>
      </c>
      <c r="G5" s="29">
        <v>12068811</v>
      </c>
      <c r="H5" s="29">
        <v>12788950</v>
      </c>
      <c r="I5" s="29"/>
      <c r="J5" s="29">
        <f t="shared" si="0"/>
        <v>72435438</v>
      </c>
      <c r="K5" s="29">
        <f t="shared" si="1"/>
        <v>73918778</v>
      </c>
      <c r="L5" s="29">
        <f t="shared" si="2"/>
        <v>78928314.701000005</v>
      </c>
      <c r="M5" s="164"/>
      <c r="N5" s="164"/>
      <c r="O5" s="164"/>
    </row>
    <row r="6" spans="1:17">
      <c r="A6" s="7" t="s">
        <v>402</v>
      </c>
      <c r="B6" s="29">
        <v>62209675</v>
      </c>
      <c r="C6" s="29">
        <v>63631848</v>
      </c>
      <c r="D6" s="29">
        <v>67934278.56099999</v>
      </c>
      <c r="E6" s="29"/>
      <c r="F6" s="29">
        <v>12319395</v>
      </c>
      <c r="G6" s="29">
        <v>12407989</v>
      </c>
      <c r="H6" s="29">
        <v>13126847</v>
      </c>
      <c r="I6" s="29"/>
      <c r="J6" s="29">
        <f t="shared" si="0"/>
        <v>74529070</v>
      </c>
      <c r="K6" s="29">
        <f t="shared" si="1"/>
        <v>76039837</v>
      </c>
      <c r="L6" s="29">
        <f t="shared" si="2"/>
        <v>81061125.56099999</v>
      </c>
      <c r="N6" s="164"/>
      <c r="O6" s="164"/>
    </row>
    <row r="7" spans="1:17">
      <c r="A7" s="7" t="s">
        <v>430</v>
      </c>
      <c r="B7" s="29">
        <v>99697151</v>
      </c>
      <c r="C7" s="29">
        <v>104018526</v>
      </c>
      <c r="D7" s="29">
        <v>112383364</v>
      </c>
      <c r="E7" s="29"/>
      <c r="F7" s="29">
        <v>19731661</v>
      </c>
      <c r="G7" s="29">
        <v>20231818</v>
      </c>
      <c r="H7" s="29">
        <v>21701501</v>
      </c>
      <c r="I7" s="29"/>
      <c r="J7" s="29">
        <f t="shared" si="0"/>
        <v>119428812</v>
      </c>
      <c r="K7" s="29">
        <f t="shared" si="1"/>
        <v>124250344</v>
      </c>
      <c r="L7" s="29">
        <f t="shared" si="2"/>
        <v>134084865</v>
      </c>
      <c r="O7" s="164"/>
      <c r="P7" s="164"/>
    </row>
    <row r="8" spans="1:17">
      <c r="A8" s="7" t="s">
        <v>431</v>
      </c>
      <c r="B8" s="29">
        <v>104847661</v>
      </c>
      <c r="C8" s="29">
        <v>109061725.594</v>
      </c>
      <c r="D8" s="29">
        <v>118891723.56299999</v>
      </c>
      <c r="E8" s="29"/>
      <c r="F8" s="29">
        <v>20742396</v>
      </c>
      <c r="G8" s="29">
        <v>21201261</v>
      </c>
      <c r="H8" s="29">
        <v>22946830</v>
      </c>
      <c r="I8" s="29"/>
      <c r="J8" s="29">
        <f t="shared" si="0"/>
        <v>125590057</v>
      </c>
      <c r="K8" s="29">
        <f t="shared" si="1"/>
        <v>130262986.594</v>
      </c>
      <c r="L8" s="29">
        <f t="shared" si="2"/>
        <v>141838553.56299999</v>
      </c>
      <c r="N8" s="164"/>
      <c r="O8" s="164"/>
      <c r="P8" s="164"/>
      <c r="Q8" s="164"/>
    </row>
    <row r="9" spans="1:17">
      <c r="A9" s="7" t="s">
        <v>432</v>
      </c>
      <c r="B9" s="29">
        <v>127895476</v>
      </c>
      <c r="C9" s="29">
        <v>132737375</v>
      </c>
      <c r="D9" s="29"/>
      <c r="E9" s="29"/>
      <c r="F9" s="29">
        <v>25309163</v>
      </c>
      <c r="G9" s="29">
        <v>25785293</v>
      </c>
      <c r="H9" s="29"/>
      <c r="I9" s="29"/>
      <c r="J9" s="29">
        <f t="shared" si="0"/>
        <v>153204639</v>
      </c>
      <c r="K9" s="29">
        <f t="shared" si="1"/>
        <v>158522668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433</v>
      </c>
      <c r="B10" s="29">
        <v>130669635</v>
      </c>
      <c r="C10" s="29">
        <v>135520524.042</v>
      </c>
      <c r="D10" s="29"/>
      <c r="E10" s="29"/>
      <c r="F10" s="29">
        <v>25857833</v>
      </c>
      <c r="G10" s="29">
        <v>26332332</v>
      </c>
      <c r="H10" s="29"/>
      <c r="I10" s="29"/>
      <c r="J10" s="29">
        <f t="shared" si="0"/>
        <v>156527468</v>
      </c>
      <c r="K10" s="29">
        <f t="shared" si="1"/>
        <v>161852856.042</v>
      </c>
      <c r="L10" s="29">
        <f t="shared" si="2"/>
        <v>0</v>
      </c>
      <c r="O10" s="164"/>
      <c r="P10" s="164"/>
    </row>
    <row r="11" spans="1:17">
      <c r="A11" s="7" t="s">
        <v>434</v>
      </c>
      <c r="B11" s="29">
        <v>167176502</v>
      </c>
      <c r="C11" s="29">
        <v>173127354.21100006</v>
      </c>
      <c r="D11" s="29"/>
      <c r="E11" s="29"/>
      <c r="F11" s="29">
        <v>33077457</v>
      </c>
      <c r="G11" s="29">
        <v>33607413</v>
      </c>
      <c r="H11" s="29"/>
      <c r="I11" s="29"/>
      <c r="J11" s="29">
        <f t="shared" si="0"/>
        <v>200253959</v>
      </c>
      <c r="K11" s="29">
        <f t="shared" si="1"/>
        <v>206734767.21100006</v>
      </c>
      <c r="L11" s="29">
        <f t="shared" si="2"/>
        <v>0</v>
      </c>
    </row>
    <row r="12" spans="1:17" ht="15.75" thickBot="1">
      <c r="A12" s="7" t="s">
        <v>435</v>
      </c>
      <c r="B12" s="29">
        <v>168506575</v>
      </c>
      <c r="C12" s="29">
        <v>174472885</v>
      </c>
      <c r="D12" s="29"/>
      <c r="E12" s="29"/>
      <c r="F12" s="29">
        <v>33339082</v>
      </c>
      <c r="G12" s="29">
        <v>33870624</v>
      </c>
      <c r="H12" s="29"/>
      <c r="I12" s="29"/>
      <c r="J12" s="29">
        <f t="shared" si="0"/>
        <v>201845657</v>
      </c>
      <c r="K12" s="29">
        <f t="shared" si="1"/>
        <v>208343509</v>
      </c>
      <c r="L12" s="29">
        <f t="shared" si="2"/>
        <v>0</v>
      </c>
    </row>
    <row r="13" spans="1:17">
      <c r="A13" s="7" t="s">
        <v>436</v>
      </c>
      <c r="B13" s="29">
        <v>205956451.00000006</v>
      </c>
      <c r="C13" s="29">
        <v>209184111.13300014</v>
      </c>
      <c r="D13" s="29"/>
      <c r="E13" s="31" t="s">
        <v>30</v>
      </c>
      <c r="F13" s="29">
        <v>40808867</v>
      </c>
      <c r="G13" s="29">
        <v>40903622.478</v>
      </c>
      <c r="H13" s="29"/>
      <c r="I13" s="31" t="s">
        <v>30</v>
      </c>
      <c r="J13" s="29">
        <f t="shared" si="0"/>
        <v>246765318.00000006</v>
      </c>
      <c r="K13" s="29">
        <f t="shared" si="1"/>
        <v>250087733.61100012</v>
      </c>
      <c r="L13" s="29">
        <f t="shared" si="2"/>
        <v>0</v>
      </c>
      <c r="M13" s="32"/>
      <c r="N13" s="137"/>
    </row>
    <row r="14" spans="1:17">
      <c r="A14" s="229" t="s">
        <v>437</v>
      </c>
      <c r="B14" s="230">
        <v>210494834</v>
      </c>
      <c r="C14" s="230">
        <v>213344145.97700018</v>
      </c>
      <c r="D14" s="230"/>
      <c r="E14" s="231">
        <f>D14*1000/$N$15</f>
        <v>0</v>
      </c>
      <c r="F14" s="230">
        <v>41690857.868000008</v>
      </c>
      <c r="G14" s="230">
        <v>41689971</v>
      </c>
      <c r="H14" s="230"/>
      <c r="I14" s="231">
        <f>H14*1000/$N$15</f>
        <v>0</v>
      </c>
      <c r="J14" s="230">
        <f t="shared" si="0"/>
        <v>252185691.868</v>
      </c>
      <c r="K14" s="230">
        <f t="shared" si="1"/>
        <v>255034116.97700018</v>
      </c>
      <c r="L14" s="230">
        <f t="shared" si="2"/>
        <v>0</v>
      </c>
      <c r="N14" s="192" t="s">
        <v>438</v>
      </c>
      <c r="O14" s="192"/>
    </row>
    <row r="15" spans="1:17">
      <c r="A15" s="228" t="s">
        <v>439</v>
      </c>
      <c r="B15" s="223">
        <v>200750000</v>
      </c>
      <c r="C15" s="223">
        <v>220250000</v>
      </c>
      <c r="D15" s="169">
        <f>234800000-170000</f>
        <v>234630000</v>
      </c>
      <c r="E15" s="42">
        <f>D15*1000/$N$15</f>
        <v>41940.604253584876</v>
      </c>
      <c r="F15" s="225">
        <v>40350000</v>
      </c>
      <c r="G15" s="225">
        <v>43250000</v>
      </c>
      <c r="H15" s="170">
        <f>45800000-40000</f>
        <v>45760000</v>
      </c>
      <c r="I15" s="42">
        <f>H15*1000/$N$15</f>
        <v>8179.6959069345085</v>
      </c>
      <c r="J15" s="39"/>
      <c r="K15" s="43"/>
      <c r="L15" s="43">
        <f>D15+H15</f>
        <v>280390000</v>
      </c>
      <c r="M15" s="33"/>
      <c r="N15" s="193">
        <v>5594340</v>
      </c>
      <c r="O15" s="192"/>
    </row>
    <row r="16" spans="1:17">
      <c r="A16" s="7" t="s">
        <v>440</v>
      </c>
      <c r="B16" s="223">
        <v>200725000</v>
      </c>
      <c r="C16" s="223">
        <v>220400000</v>
      </c>
      <c r="D16" s="169">
        <v>234095000</v>
      </c>
      <c r="E16" s="42">
        <f>D16*1000/$N$15</f>
        <v>41844.971882295322</v>
      </c>
      <c r="F16" s="225">
        <v>40265000</v>
      </c>
      <c r="G16" s="225">
        <v>43100000</v>
      </c>
      <c r="H16" s="170">
        <v>45355000</v>
      </c>
      <c r="I16" s="42">
        <f>H16*1000/$N$15</f>
        <v>8107.3013081078379</v>
      </c>
      <c r="J16" s="39"/>
      <c r="K16" s="43"/>
      <c r="L16" s="43">
        <f>D16+H16</f>
        <v>279450000</v>
      </c>
      <c r="M16" s="33"/>
      <c r="N16" s="138"/>
    </row>
    <row r="17" spans="1:19">
      <c r="A17" s="41" t="s">
        <v>441</v>
      </c>
      <c r="B17" s="224">
        <v>204653000</v>
      </c>
      <c r="C17" s="224">
        <v>218400000</v>
      </c>
      <c r="D17" s="39"/>
      <c r="E17" s="42">
        <f>D17*1000/$N$15</f>
        <v>0</v>
      </c>
      <c r="F17" s="224">
        <v>40464000</v>
      </c>
      <c r="G17" s="224">
        <v>42600000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.75" thickBot="1">
      <c r="A18" s="41"/>
      <c r="B18" s="195"/>
      <c r="C18" s="195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233"/>
      <c r="E19" s="142"/>
      <c r="F19" s="140"/>
      <c r="G19" s="141"/>
      <c r="H19" s="233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442</v>
      </c>
      <c r="B22" s="264"/>
      <c r="C22" s="264"/>
      <c r="D22" s="264"/>
      <c r="E22" s="36"/>
      <c r="F22" s="264"/>
      <c r="G22" s="264"/>
      <c r="H22" s="130"/>
      <c r="I22" s="36"/>
      <c r="J22" s="264"/>
      <c r="K22" s="264"/>
      <c r="L22" s="264"/>
    </row>
    <row r="23" spans="1:19">
      <c r="A23" s="37" t="s">
        <v>443</v>
      </c>
      <c r="B23" s="134" t="str">
        <f t="shared" ref="B23:K23" si="3">B2</f>
        <v>2023-</v>
      </c>
      <c r="C23" s="134">
        <f>C2</f>
        <v>2024</v>
      </c>
      <c r="D23" s="134">
        <f>D2</f>
        <v>2025</v>
      </c>
      <c r="E23" s="134"/>
      <c r="F23" s="134" t="str">
        <f t="shared" si="3"/>
        <v>2023-</v>
      </c>
      <c r="G23" s="134">
        <f t="shared" si="3"/>
        <v>2024</v>
      </c>
      <c r="H23" s="134">
        <f t="shared" si="3"/>
        <v>2025</v>
      </c>
      <c r="I23" s="134"/>
      <c r="J23" s="134" t="str">
        <f t="shared" si="3"/>
        <v>2023-</v>
      </c>
      <c r="K23" s="134">
        <f t="shared" si="3"/>
        <v>2024</v>
      </c>
      <c r="L23" s="134">
        <f t="shared" ref="L23" si="4">L2</f>
        <v>2025</v>
      </c>
      <c r="O23"/>
      <c r="Q23" s="45"/>
      <c r="R23" s="45"/>
      <c r="S23" s="45"/>
    </row>
    <row r="24" spans="1:19">
      <c r="A24" s="7" t="s">
        <v>427</v>
      </c>
      <c r="B24" s="38">
        <v>6.775266564019582E-4</v>
      </c>
      <c r="C24" s="38">
        <f>(C3-B3)/B3</f>
        <v>2.5443941548729958E-2</v>
      </c>
      <c r="D24" s="38">
        <f>(D3-C3)/C3</f>
        <v>2.9190553126194209E-2</v>
      </c>
      <c r="E24" s="7"/>
      <c r="F24" s="38">
        <v>-3.6677774830604519E-2</v>
      </c>
      <c r="G24" s="38">
        <v>1.9295044878169475E-2</v>
      </c>
      <c r="H24" s="38">
        <f>(H3-G3)/G3</f>
        <v>3.4687994782125245E-3</v>
      </c>
      <c r="I24" s="7"/>
      <c r="J24" s="38">
        <v>-5.7280209693009064E-3</v>
      </c>
      <c r="K24" s="38">
        <f>(K3-J3)/J3</f>
        <v>2.4422372811862391E-2</v>
      </c>
      <c r="L24" s="38">
        <f>(L3-K3)/K3</f>
        <v>2.4938567071570873E-2</v>
      </c>
      <c r="N24" s="146"/>
      <c r="O24"/>
      <c r="Q24" s="173"/>
      <c r="R24" s="32"/>
      <c r="S24" s="147"/>
    </row>
    <row r="25" spans="1:19">
      <c r="A25" s="7" t="s">
        <v>428</v>
      </c>
      <c r="B25" s="38">
        <v>-1.6492121192155603E-3</v>
      </c>
      <c r="C25" s="38">
        <f t="shared" ref="C25:C30" si="5">(C4-B4)/B4</f>
        <v>2.1480154731716182E-2</v>
      </c>
      <c r="D25" s="38">
        <f>(D4-C4)/C4</f>
        <v>2.8184380763648032E-2</v>
      </c>
      <c r="E25" s="7"/>
      <c r="F25" s="38">
        <v>-3.8193152548046283E-2</v>
      </c>
      <c r="G25" s="38">
        <v>1.5416458155696647E-2</v>
      </c>
      <c r="H25" s="38">
        <f>(H4-G4)/G4</f>
        <v>3.3017825068237089E-3</v>
      </c>
      <c r="I25" s="7"/>
      <c r="J25" s="38">
        <v>-7.9003838977869945E-3</v>
      </c>
      <c r="K25" s="38">
        <f t="shared" ref="K25:K29" si="6">(K4-J4)/J4</f>
        <v>2.0474575944398037E-2</v>
      </c>
      <c r="L25" s="38">
        <f>(L4-K4)/K4</f>
        <v>2.4078405025717772E-2</v>
      </c>
      <c r="N25" s="146"/>
      <c r="O25"/>
      <c r="Q25" s="173"/>
      <c r="R25" s="32"/>
      <c r="S25" s="147"/>
    </row>
    <row r="26" spans="1:19">
      <c r="A26" s="7" t="s">
        <v>429</v>
      </c>
      <c r="B26" s="38">
        <v>3.8025412353021495E-2</v>
      </c>
      <c r="C26" s="38">
        <f t="shared" si="5"/>
        <v>2.3108501715274989E-2</v>
      </c>
      <c r="D26" s="38">
        <f>(D5-C5)/C5</f>
        <v>6.93516570671735E-2</v>
      </c>
      <c r="E26" s="7"/>
      <c r="F26" s="38">
        <v>1.5854519348921167E-2</v>
      </c>
      <c r="G26" s="38">
        <v>7.2073747194751261E-3</v>
      </c>
      <c r="H26" s="38">
        <f>(H5-G5)/G5</f>
        <v>5.966942393911049E-2</v>
      </c>
      <c r="I26" s="7"/>
      <c r="J26" s="38">
        <v>3.4291285792708973E-2</v>
      </c>
      <c r="K26" s="38">
        <f t="shared" si="6"/>
        <v>2.0478098027101044E-2</v>
      </c>
      <c r="L26" s="38">
        <f>(L5-K5)/K5</f>
        <v>6.7770826798570785E-2</v>
      </c>
      <c r="N26" s="146"/>
      <c r="O26"/>
      <c r="Q26" s="173"/>
      <c r="R26" s="173"/>
      <c r="S26" s="147"/>
    </row>
    <row r="27" spans="1:19">
      <c r="A27" s="7" t="s">
        <v>402</v>
      </c>
      <c r="B27" s="38">
        <v>3.0005878730073769E-2</v>
      </c>
      <c r="C27" s="38">
        <f t="shared" si="5"/>
        <v>2.2860961739472198E-2</v>
      </c>
      <c r="D27" s="38">
        <f>(D6-C6)/C6</f>
        <v>6.7614421020744039E-2</v>
      </c>
      <c r="E27" s="7"/>
      <c r="F27" s="38">
        <v>7.9884553471095254E-3</v>
      </c>
      <c r="G27" s="38">
        <v>7.1914245788855706E-3</v>
      </c>
      <c r="H27" s="38">
        <f>(H6-G6)/G6</f>
        <v>5.793509326934445E-2</v>
      </c>
      <c r="I27" s="7"/>
      <c r="J27" s="38">
        <v>2.6300359299116102E-2</v>
      </c>
      <c r="K27" s="38">
        <f t="shared" si="6"/>
        <v>2.027084196810721E-2</v>
      </c>
      <c r="L27" s="38">
        <f>(L6-K6)/K6</f>
        <v>6.6034972707792489E-2</v>
      </c>
      <c r="N27" s="146"/>
      <c r="Q27" s="173"/>
    </row>
    <row r="28" spans="1:19">
      <c r="A28" s="7" t="s">
        <v>430</v>
      </c>
      <c r="B28" s="38">
        <v>1.949113115538172E-2</v>
      </c>
      <c r="C28" s="38">
        <f t="shared" si="5"/>
        <v>4.334501995949714E-2</v>
      </c>
      <c r="D28" s="38">
        <f>(D7-C7)/C7</f>
        <v>8.0416809597936428E-2</v>
      </c>
      <c r="E28" s="7"/>
      <c r="F28" s="38">
        <v>1.6118349385184946E-3</v>
      </c>
      <c r="G28" s="38">
        <v>2.534794207137453E-2</v>
      </c>
      <c r="H28" s="38">
        <f>(H7-G7)/G7</f>
        <v>7.2642161964881255E-2</v>
      </c>
      <c r="I28" s="7"/>
      <c r="J28" s="38">
        <v>1.6493280336366191E-2</v>
      </c>
      <c r="K28" s="38">
        <f t="shared" si="6"/>
        <v>4.0371598103144488E-2</v>
      </c>
      <c r="L28" s="38">
        <f>(L7-K7)/K7</f>
        <v>7.9150855308698378E-2</v>
      </c>
      <c r="N28" s="146"/>
      <c r="Q28" s="173"/>
    </row>
    <row r="29" spans="1:19">
      <c r="A29" s="7" t="s">
        <v>431</v>
      </c>
      <c r="B29" s="38">
        <v>1.951924564666753E-2</v>
      </c>
      <c r="C29" s="38">
        <f t="shared" si="5"/>
        <v>4.0192261360985408E-2</v>
      </c>
      <c r="D29" s="38">
        <f>(D8-C8)/C8</f>
        <v>9.0132426526917081E-2</v>
      </c>
      <c r="E29" s="7"/>
      <c r="F29" s="38">
        <v>1.6663697588875429E-3</v>
      </c>
      <c r="G29" s="38">
        <v>2.2122082714070256E-2</v>
      </c>
      <c r="H29" s="38">
        <f>(H8-G8)/G8</f>
        <v>8.2333263101661738E-2</v>
      </c>
      <c r="I29" s="7"/>
      <c r="J29" s="38">
        <v>1.6526928339740482E-2</v>
      </c>
      <c r="K29" s="38">
        <f t="shared" si="6"/>
        <v>3.7207798974085958E-2</v>
      </c>
      <c r="L29" s="38">
        <f>(L8-K8)/K8</f>
        <v>8.8863055205991845E-2</v>
      </c>
      <c r="N29" s="146"/>
    </row>
    <row r="30" spans="1:19">
      <c r="A30" s="7" t="s">
        <v>432</v>
      </c>
      <c r="B30" s="38">
        <v>2.3955005745479464E-2</v>
      </c>
      <c r="C30" s="38">
        <f t="shared" si="5"/>
        <v>3.7858250748447113E-2</v>
      </c>
      <c r="D30" s="38"/>
      <c r="E30" s="7"/>
      <c r="F30" s="38">
        <v>7.7607711030431839E-3</v>
      </c>
      <c r="G30" s="38">
        <v>1.8812554172573784E-2</v>
      </c>
      <c r="H30" s="38"/>
      <c r="I30" s="7"/>
      <c r="J30" s="38">
        <v>2.1243950654319915E-2</v>
      </c>
      <c r="K30" s="38">
        <f t="shared" ref="K30:K35" si="7">(K9-J9)/J9</f>
        <v>3.4711931927857619E-2</v>
      </c>
      <c r="L30" s="38"/>
      <c r="N30" s="146"/>
    </row>
    <row r="31" spans="1:19">
      <c r="A31" s="7" t="s">
        <v>433</v>
      </c>
      <c r="B31" s="38">
        <v>9.774844077562423E-3</v>
      </c>
      <c r="C31" s="38">
        <f>(C10-B10)/B10</f>
        <v>3.7123307507516919E-2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7"/>
        <v>3.4022067245092061E-2</v>
      </c>
      <c r="L31" s="38"/>
      <c r="N31" s="146"/>
    </row>
    <row r="32" spans="1:19">
      <c r="A32" s="7" t="s">
        <v>434</v>
      </c>
      <c r="B32" s="38">
        <v>9.10309959763843E-3</v>
      </c>
      <c r="C32" s="38">
        <f>(C11-B11)/B11</f>
        <v>3.5596223989661266E-2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7"/>
        <v>3.2362946747035624E-2</v>
      </c>
      <c r="L32" s="38"/>
      <c r="N32" s="146"/>
    </row>
    <row r="33" spans="1:18">
      <c r="A33" s="7" t="s">
        <v>435</v>
      </c>
      <c r="B33" s="38">
        <v>7.2698373172050681E-3</v>
      </c>
      <c r="C33" s="38">
        <f>(C12-B12)/B12</f>
        <v>3.5406986344598129E-2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7"/>
        <v>3.2192181375495239E-2</v>
      </c>
      <c r="L33" s="38"/>
      <c r="N33" s="146"/>
    </row>
    <row r="34" spans="1:18">
      <c r="A34" s="7" t="s">
        <v>436</v>
      </c>
      <c r="B34" s="38">
        <v>-4.7321088364397156E-2</v>
      </c>
      <c r="C34" s="38">
        <f>(C13-B13)/B13</f>
        <v>1.5671566087532139E-2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7"/>
        <v>1.3463867766863657E-2</v>
      </c>
      <c r="L34" s="38"/>
      <c r="N34" s="146"/>
    </row>
    <row r="35" spans="1:18">
      <c r="A35" s="39" t="s">
        <v>437</v>
      </c>
      <c r="B35" s="40">
        <v>-4.6857387229888491E-2</v>
      </c>
      <c r="C35" s="38">
        <f>(C14-B14)/B14</f>
        <v>1.3536256082180986E-2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7"/>
        <v>1.1294951303149704E-2</v>
      </c>
      <c r="L35" s="38"/>
      <c r="N35" s="146"/>
    </row>
    <row r="36" spans="1:18">
      <c r="A36" s="131" t="str">
        <f>A15</f>
        <v>Anslag SB2025</v>
      </c>
      <c r="B36" s="132"/>
      <c r="C36" s="133"/>
      <c r="D36" s="133">
        <f>(D15-C$14)/C$14</f>
        <v>9.9772383842650969E-2</v>
      </c>
      <c r="E36" s="132"/>
      <c r="F36" s="132"/>
      <c r="G36" s="133"/>
      <c r="H36" s="133">
        <f>(H15-G$14)/G$14</f>
        <v>9.7626093335493089E-2</v>
      </c>
      <c r="I36" s="132"/>
      <c r="J36" s="132"/>
      <c r="K36" s="133"/>
      <c r="L36" s="133">
        <f>(L15-K$14)/K$14</f>
        <v>9.9421533571865214E-2</v>
      </c>
      <c r="O36" s="32"/>
      <c r="P36" s="147"/>
      <c r="Q36" s="147"/>
      <c r="R36" s="147"/>
    </row>
    <row r="37" spans="1:18">
      <c r="A37" s="131" t="str">
        <f>A16</f>
        <v>Anslag RNB2025</v>
      </c>
      <c r="C37" s="40"/>
      <c r="D37" s="40">
        <f>D16/C14-1</f>
        <v>9.7264698442847797E-2</v>
      </c>
      <c r="G37" s="40"/>
      <c r="H37" s="40">
        <f>H16/G14-1</f>
        <v>8.7911526731452971E-2</v>
      </c>
      <c r="K37" s="40"/>
      <c r="L37" s="40">
        <f>L16/K14-1</f>
        <v>9.5735752190369672E-2</v>
      </c>
      <c r="O37" s="32"/>
      <c r="P37" s="147"/>
      <c r="Q37" s="147"/>
      <c r="R37" s="147"/>
    </row>
    <row r="38" spans="1:18">
      <c r="A38" s="7" t="str">
        <f>A17</f>
        <v>Anslag NB2026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444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</row>
    <row r="43" spans="1:18">
      <c r="A43" s="166"/>
      <c r="B43" s="134" t="str">
        <f>B23</f>
        <v>2023-</v>
      </c>
      <c r="C43" s="134">
        <f>C23</f>
        <v>2024</v>
      </c>
      <c r="D43" s="134">
        <f>D23</f>
        <v>2025</v>
      </c>
      <c r="E43" s="199" t="s">
        <v>445</v>
      </c>
      <c r="F43" s="134" t="str">
        <f>F23</f>
        <v>2023-</v>
      </c>
      <c r="G43" s="134">
        <f>G23</f>
        <v>2024</v>
      </c>
      <c r="H43" s="134">
        <f>H23</f>
        <v>2025</v>
      </c>
      <c r="I43" s="152" t="str">
        <f>E43</f>
        <v>endring 24-25</v>
      </c>
      <c r="J43" s="134" t="str">
        <f>J23</f>
        <v>2023-</v>
      </c>
      <c r="K43" s="134">
        <f>K23</f>
        <v>2024</v>
      </c>
      <c r="L43" s="134">
        <f>L23</f>
        <v>2025</v>
      </c>
      <c r="M43" s="152" t="str">
        <f>I43</f>
        <v>endring 24-25</v>
      </c>
    </row>
    <row r="44" spans="1:18">
      <c r="A44" s="32" t="str">
        <f>A3</f>
        <v>Januar</v>
      </c>
      <c r="B44" s="32">
        <f>B3</f>
        <v>25063955</v>
      </c>
      <c r="C44" s="32">
        <f>C3</f>
        <v>25701680.805999998</v>
      </c>
      <c r="D44" s="32">
        <f>D3</f>
        <v>26451927.085000027</v>
      </c>
      <c r="E44" s="153">
        <f>(D44-C44)/C44</f>
        <v>2.9190553126194209E-2</v>
      </c>
      <c r="F44" s="32">
        <f>F3</f>
        <v>4993742</v>
      </c>
      <c r="G44" s="32">
        <f>G3</f>
        <v>5090096.4759999998</v>
      </c>
      <c r="H44" s="32">
        <f>H3</f>
        <v>5107753</v>
      </c>
      <c r="I44" s="153">
        <f>(H44-G44)/G44</f>
        <v>3.4687994782125245E-3</v>
      </c>
      <c r="J44" s="32">
        <f t="shared" ref="J44:J56" si="8">B44+F44</f>
        <v>30057697</v>
      </c>
      <c r="K44" s="32">
        <f t="shared" ref="K44:K56" si="9">C44+G44</f>
        <v>30791777.281999998</v>
      </c>
      <c r="L44" s="32">
        <f t="shared" ref="L44:L56" si="10">D44+H44</f>
        <v>31559680.085000027</v>
      </c>
      <c r="M44" s="153">
        <f>(L44-K44)/K44</f>
        <v>2.4938567071570873E-2</v>
      </c>
      <c r="O44" s="147"/>
    </row>
    <row r="45" spans="1:18">
      <c r="A45" s="32" t="str">
        <f t="shared" ref="A45:A55" si="11">A4</f>
        <v>Februar</v>
      </c>
      <c r="B45" s="32">
        <f>B4-B3</f>
        <v>1240930</v>
      </c>
      <c r="C45" s="32">
        <f>C4-C3</f>
        <v>1168237.194000002</v>
      </c>
      <c r="D45" s="32">
        <f>D4-D3</f>
        <v>1175302.914999973</v>
      </c>
      <c r="E45" s="153">
        <f>(D45-C45)/C45</f>
        <v>6.0481904156623007E-3</v>
      </c>
      <c r="F45" s="32">
        <f>F4-F3</f>
        <v>235799</v>
      </c>
      <c r="G45" s="32">
        <f>G4-G3</f>
        <v>220065.52400000021</v>
      </c>
      <c r="H45" s="32">
        <f>H4-H3</f>
        <v>219942</v>
      </c>
      <c r="I45" s="153">
        <f>(H45-G45)/G45</f>
        <v>-5.6130555006975332E-4</v>
      </c>
      <c r="J45" s="32">
        <f t="shared" si="8"/>
        <v>1476729</v>
      </c>
      <c r="K45" s="32">
        <f t="shared" si="9"/>
        <v>1388302.7180000022</v>
      </c>
      <c r="L45" s="32">
        <f>D45+H45</f>
        <v>1395244.914999973</v>
      </c>
      <c r="M45" s="153">
        <f>(L45-K45)/K45</f>
        <v>5.0004922629351307E-3</v>
      </c>
      <c r="O45" s="147"/>
    </row>
    <row r="46" spans="1:18">
      <c r="A46" s="32" t="str">
        <f t="shared" si="11"/>
        <v>Mars</v>
      </c>
      <c r="B46" s="32">
        <f t="shared" ref="B46" si="12">B5-B4</f>
        <v>34148104</v>
      </c>
      <c r="C46" s="32">
        <f t="shared" ref="C46:D55" si="13">C5-C4</f>
        <v>34980049</v>
      </c>
      <c r="D46" s="32">
        <f>D5-D4</f>
        <v>38512134.700999998</v>
      </c>
      <c r="E46" s="153">
        <f>(D46-C46)/C46</f>
        <v>0.10097429254601666</v>
      </c>
      <c r="F46" s="32">
        <f t="shared" ref="F46" si="14">F5-F4</f>
        <v>6752908</v>
      </c>
      <c r="G46" s="32">
        <f t="shared" ref="G46:H50" si="15">G5-G4</f>
        <v>6758649</v>
      </c>
      <c r="H46" s="32">
        <f>H5-H4</f>
        <v>7461255</v>
      </c>
      <c r="I46" s="153">
        <f>(H46-G46)/G46</f>
        <v>0.10395657475332717</v>
      </c>
      <c r="J46" s="32">
        <f t="shared" si="8"/>
        <v>40901012</v>
      </c>
      <c r="K46" s="32">
        <f t="shared" si="9"/>
        <v>41738698</v>
      </c>
      <c r="L46" s="32">
        <f>D46+H46</f>
        <v>45973389.700999998</v>
      </c>
      <c r="M46" s="153">
        <f>(L46-K46)/K46</f>
        <v>0.10145720647539119</v>
      </c>
      <c r="O46" s="147"/>
    </row>
    <row r="47" spans="1:18">
      <c r="A47" s="32" t="str">
        <f t="shared" si="11"/>
        <v>April</v>
      </c>
      <c r="B47" s="32">
        <f t="shared" ref="B47" si="16">B6-B5</f>
        <v>1756686</v>
      </c>
      <c r="C47" s="32">
        <f t="shared" si="13"/>
        <v>1781881</v>
      </c>
      <c r="D47" s="32">
        <f>D6-D5</f>
        <v>1794913.859999992</v>
      </c>
      <c r="E47" s="153">
        <f>(D47-C47)/C47</f>
        <v>7.3141023446526192E-3</v>
      </c>
      <c r="F47" s="32">
        <f t="shared" ref="F47" si="17">F6-F5</f>
        <v>336946</v>
      </c>
      <c r="G47" s="32">
        <f t="shared" si="15"/>
        <v>339178</v>
      </c>
      <c r="H47" s="32">
        <f>H6-H5</f>
        <v>337897</v>
      </c>
      <c r="I47" s="153">
        <f>(H47-G47)/G47</f>
        <v>-3.7767779749865852E-3</v>
      </c>
      <c r="J47" s="32">
        <f t="shared" si="8"/>
        <v>2093632</v>
      </c>
      <c r="K47" s="32">
        <f t="shared" si="9"/>
        <v>2121059</v>
      </c>
      <c r="L47" s="32">
        <f>D47+H47</f>
        <v>2132810.859999992</v>
      </c>
      <c r="M47" s="153">
        <f>(L47-K47)/K47</f>
        <v>5.5405625208878933E-3</v>
      </c>
      <c r="O47" s="147"/>
    </row>
    <row r="48" spans="1:18">
      <c r="A48" s="32" t="str">
        <f t="shared" si="11"/>
        <v>Mai</v>
      </c>
      <c r="B48" s="32">
        <f t="shared" ref="B48" si="18">B7-B6</f>
        <v>37487476</v>
      </c>
      <c r="C48" s="32">
        <f t="shared" si="13"/>
        <v>40386678</v>
      </c>
      <c r="D48" s="32">
        <f>D7-D6</f>
        <v>44449085.43900001</v>
      </c>
      <c r="E48" s="153">
        <f>(D48-C48)/C48</f>
        <v>0.10058780865809291</v>
      </c>
      <c r="F48" s="32">
        <f t="shared" ref="F48" si="19">F7-F6</f>
        <v>7412266</v>
      </c>
      <c r="G48" s="32">
        <f t="shared" si="15"/>
        <v>7823829</v>
      </c>
      <c r="H48" s="32">
        <f>H7-H6</f>
        <v>8574654</v>
      </c>
      <c r="I48" s="153">
        <f>(H48-G48)/G48</f>
        <v>9.5966437916779626E-2</v>
      </c>
      <c r="J48" s="32">
        <f t="shared" si="8"/>
        <v>44899742</v>
      </c>
      <c r="K48" s="32">
        <f t="shared" si="9"/>
        <v>48210507</v>
      </c>
      <c r="L48" s="32">
        <f t="shared" si="10"/>
        <v>53023739.43900001</v>
      </c>
      <c r="M48" s="153">
        <f>(L48-K48)/K48</f>
        <v>9.9837830765812333E-2</v>
      </c>
      <c r="N48" s="153"/>
      <c r="O48" s="147"/>
      <c r="P48" s="154"/>
    </row>
    <row r="49" spans="1:16">
      <c r="A49" s="32" t="str">
        <f t="shared" si="11"/>
        <v>Juni</v>
      </c>
      <c r="B49" s="32">
        <f t="shared" ref="B49" si="20">B8-B7</f>
        <v>5150510</v>
      </c>
      <c r="C49" s="32">
        <f t="shared" si="13"/>
        <v>5043199.5939999968</v>
      </c>
      <c r="D49" s="32">
        <f>D8-D7</f>
        <v>6508359.5629999936</v>
      </c>
      <c r="E49" s="153">
        <f>(D49-C49)/C49</f>
        <v>0.29052190810435685</v>
      </c>
      <c r="F49" s="32">
        <f t="shared" ref="F49" si="21">F8-F7</f>
        <v>1010735</v>
      </c>
      <c r="G49" s="32">
        <f t="shared" si="15"/>
        <v>969443</v>
      </c>
      <c r="H49" s="32">
        <f>H8-H7</f>
        <v>1245329</v>
      </c>
      <c r="I49" s="153">
        <f>(H49-G49)/G49</f>
        <v>0.28458197129691998</v>
      </c>
      <c r="J49" s="32">
        <f t="shared" si="8"/>
        <v>6161245</v>
      </c>
      <c r="K49" s="32">
        <f t="shared" si="9"/>
        <v>6012642.5939999968</v>
      </c>
      <c r="L49" s="32">
        <f t="shared" ref="L49" si="22">D49+H49</f>
        <v>7753688.5629999936</v>
      </c>
      <c r="M49" s="153">
        <f>(L49-K49)/K49</f>
        <v>0.28956418775620935</v>
      </c>
      <c r="O49" s="147"/>
    </row>
    <row r="50" spans="1:16">
      <c r="A50" s="32" t="str">
        <f t="shared" si="11"/>
        <v>Juli</v>
      </c>
      <c r="B50" s="32">
        <f t="shared" ref="B50" si="23">B9-B8</f>
        <v>23047815</v>
      </c>
      <c r="C50" s="32">
        <f t="shared" si="13"/>
        <v>23675649.406000003</v>
      </c>
      <c r="D50" s="32"/>
      <c r="E50" s="153"/>
      <c r="F50" s="32">
        <f t="shared" ref="F50" si="24">F9-F8</f>
        <v>4566767</v>
      </c>
      <c r="G50" s="32">
        <f t="shared" si="15"/>
        <v>4584032</v>
      </c>
      <c r="H50" s="32"/>
      <c r="I50" s="153"/>
      <c r="J50" s="32">
        <f t="shared" si="8"/>
        <v>27614582</v>
      </c>
      <c r="K50" s="32">
        <f t="shared" si="9"/>
        <v>28259681.406000003</v>
      </c>
      <c r="L50" s="32">
        <f t="shared" si="10"/>
        <v>0</v>
      </c>
      <c r="M50" s="153"/>
      <c r="O50" s="147"/>
    </row>
    <row r="51" spans="1:16">
      <c r="A51" s="32" t="str">
        <f t="shared" si="11"/>
        <v>August</v>
      </c>
      <c r="B51" s="32">
        <f t="shared" ref="B51" si="25">B10-B9</f>
        <v>2774159</v>
      </c>
      <c r="C51" s="32">
        <f t="shared" si="13"/>
        <v>2783149.0419999957</v>
      </c>
      <c r="D51" s="32">
        <f t="shared" si="13"/>
        <v>0</v>
      </c>
      <c r="E51" s="153"/>
      <c r="F51" s="32">
        <f t="shared" ref="F51" si="26">F10-F9</f>
        <v>548670</v>
      </c>
      <c r="G51" s="32">
        <f t="shared" ref="G51:H55" si="27">G10-G9</f>
        <v>547039</v>
      </c>
      <c r="H51" s="32">
        <f t="shared" si="27"/>
        <v>0</v>
      </c>
      <c r="I51" s="153"/>
      <c r="J51" s="32">
        <f t="shared" si="8"/>
        <v>3322829</v>
      </c>
      <c r="K51" s="32">
        <f t="shared" si="9"/>
        <v>3330188.0419999957</v>
      </c>
      <c r="L51" s="32">
        <f t="shared" si="10"/>
        <v>0</v>
      </c>
      <c r="M51" s="153"/>
      <c r="O51" s="147"/>
    </row>
    <row r="52" spans="1:16">
      <c r="A52" s="32" t="str">
        <f t="shared" si="11"/>
        <v>September</v>
      </c>
      <c r="B52" s="32">
        <f t="shared" ref="B52" si="28">B11-B10</f>
        <v>36506867</v>
      </c>
      <c r="C52" s="32">
        <f t="shared" si="13"/>
        <v>37606830.169000059</v>
      </c>
      <c r="D52" s="32">
        <f t="shared" si="13"/>
        <v>0</v>
      </c>
      <c r="E52" s="153"/>
      <c r="F52" s="32">
        <f t="shared" ref="F52" si="29">F11-F10</f>
        <v>7219624</v>
      </c>
      <c r="G52" s="32">
        <f t="shared" si="27"/>
        <v>7275081</v>
      </c>
      <c r="H52" s="32">
        <f t="shared" si="27"/>
        <v>0</v>
      </c>
      <c r="I52" s="153"/>
      <c r="J52" s="32">
        <f t="shared" si="8"/>
        <v>43726491</v>
      </c>
      <c r="K52" s="32">
        <f t="shared" si="9"/>
        <v>44881911.169000059</v>
      </c>
      <c r="L52" s="32">
        <f t="shared" si="10"/>
        <v>0</v>
      </c>
      <c r="M52" s="153"/>
      <c r="O52" s="147"/>
    </row>
    <row r="53" spans="1:16">
      <c r="A53" s="32" t="str">
        <f t="shared" si="11"/>
        <v>Oktober</v>
      </c>
      <c r="B53" s="32">
        <f t="shared" ref="B53" si="30">B12-B11</f>
        <v>1330073</v>
      </c>
      <c r="C53" s="32">
        <f t="shared" si="13"/>
        <v>1345530.7889999449</v>
      </c>
      <c r="D53" s="32">
        <f t="shared" si="13"/>
        <v>0</v>
      </c>
      <c r="E53" s="153"/>
      <c r="F53" s="32">
        <f t="shared" ref="F53" si="31">F12-F11</f>
        <v>261625</v>
      </c>
      <c r="G53" s="32">
        <f t="shared" si="27"/>
        <v>263211</v>
      </c>
      <c r="H53" s="32">
        <f t="shared" si="27"/>
        <v>0</v>
      </c>
      <c r="I53" s="153"/>
      <c r="J53" s="32">
        <f t="shared" si="8"/>
        <v>1591698</v>
      </c>
      <c r="K53" s="32">
        <f t="shared" si="9"/>
        <v>1608741.7889999449</v>
      </c>
      <c r="L53" s="32">
        <f t="shared" si="10"/>
        <v>0</v>
      </c>
      <c r="M53" s="153"/>
      <c r="O53" s="147"/>
      <c r="P53" s="32"/>
    </row>
    <row r="54" spans="1:16">
      <c r="A54" s="32" t="str">
        <f t="shared" si="11"/>
        <v>November</v>
      </c>
      <c r="B54" s="32">
        <f t="shared" ref="B54" si="32">B13-B12</f>
        <v>37449876.00000006</v>
      </c>
      <c r="C54" s="32">
        <f t="shared" si="13"/>
        <v>34711226.133000135</v>
      </c>
      <c r="D54" s="32">
        <f t="shared" si="13"/>
        <v>0</v>
      </c>
      <c r="E54" s="153"/>
      <c r="F54" s="32">
        <f t="shared" ref="F54" si="33">F13-F12</f>
        <v>7469785</v>
      </c>
      <c r="G54" s="32">
        <f t="shared" si="27"/>
        <v>7032998.4780000001</v>
      </c>
      <c r="H54" s="32">
        <f t="shared" si="27"/>
        <v>0</v>
      </c>
      <c r="I54" s="153"/>
      <c r="J54" s="32">
        <f t="shared" si="8"/>
        <v>44919661.00000006</v>
      </c>
      <c r="K54" s="32">
        <f t="shared" si="9"/>
        <v>41744224.611000136</v>
      </c>
      <c r="L54" s="32">
        <f t="shared" si="10"/>
        <v>0</v>
      </c>
      <c r="M54" s="153"/>
      <c r="O54" s="147"/>
    </row>
    <row r="55" spans="1:16">
      <c r="A55" s="32" t="str">
        <f t="shared" si="11"/>
        <v>Desember</v>
      </c>
      <c r="B55" s="32">
        <f t="shared" ref="B55" si="34">B14-B13</f>
        <v>4538382.9999999404</v>
      </c>
      <c r="C55" s="32">
        <f t="shared" si="13"/>
        <v>4160034.8440000415</v>
      </c>
      <c r="D55" s="32">
        <f t="shared" si="13"/>
        <v>0</v>
      </c>
      <c r="E55" s="153"/>
      <c r="F55" s="32">
        <f t="shared" ref="F55" si="35">F14-F13</f>
        <v>881990.86800000817</v>
      </c>
      <c r="G55" s="32">
        <f t="shared" si="27"/>
        <v>786348.52199999988</v>
      </c>
      <c r="H55" s="32">
        <f t="shared" si="27"/>
        <v>0</v>
      </c>
      <c r="I55" s="153"/>
      <c r="J55" s="32">
        <f t="shared" si="8"/>
        <v>5420373.8679999486</v>
      </c>
      <c r="K55" s="32">
        <f t="shared" si="9"/>
        <v>4946383.3660000414</v>
      </c>
      <c r="L55" s="32">
        <f t="shared" si="10"/>
        <v>0</v>
      </c>
      <c r="M55" s="153"/>
      <c r="O55" s="147"/>
    </row>
    <row r="56" spans="1:16">
      <c r="A56" s="155" t="s">
        <v>446</v>
      </c>
      <c r="B56" s="155">
        <f>SUM(B44:B55)</f>
        <v>210494834</v>
      </c>
      <c r="C56" s="155">
        <f>SUM(C44:C55)</f>
        <v>213344145.97700018</v>
      </c>
      <c r="D56" s="155">
        <f>SUM(D44:D55)</f>
        <v>118891723.56299999</v>
      </c>
      <c r="E56" s="156"/>
      <c r="F56" s="155">
        <f>SUM(F44:F55)</f>
        <v>41690857.868000008</v>
      </c>
      <c r="G56" s="155">
        <f>SUM(G44:G55)</f>
        <v>41689971</v>
      </c>
      <c r="H56" s="155">
        <f>SUM(H44:H55)</f>
        <v>22946830</v>
      </c>
      <c r="I56" s="156"/>
      <c r="J56" s="155">
        <f t="shared" si="8"/>
        <v>252185691.868</v>
      </c>
      <c r="K56" s="155">
        <f t="shared" si="9"/>
        <v>255034116.97700018</v>
      </c>
      <c r="L56" s="155">
        <f t="shared" si="10"/>
        <v>141838553.56299999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8" ma:contentTypeDescription="Opprett et nytt dokument." ma:contentTypeScope="" ma:versionID="d7c7b7c1db494211f93fa30ddb130c5d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1d1a2c5d6aa22914295590f7c4788433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AB9287-FA5A-4FA7-A69D-0093CC00A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2025-07-23T13:51:53Z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